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81DDB394-BEF3-4A59-AAC4-D6A15FE7C1AB}" xr6:coauthVersionLast="47" xr6:coauthVersionMax="47" xr10:uidLastSave="{00000000-0000-0000-0000-000000000000}"/>
  <bookViews>
    <workbookView xWindow="28680" yWindow="-120" windowWidth="29040" windowHeight="17640" activeTab="2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0" i="24" l="1"/>
  <c r="O60" i="24" s="1"/>
  <c r="P60" i="24" s="1"/>
  <c r="M60" i="24"/>
  <c r="N61" i="24"/>
  <c r="O61" i="24" s="1"/>
  <c r="P61" i="24" s="1"/>
  <c r="M61" i="24"/>
  <c r="N345" i="34"/>
  <c r="O345" i="34" s="1"/>
  <c r="P345" i="34" s="1"/>
  <c r="M345" i="34"/>
  <c r="N344" i="34"/>
  <c r="O344" i="34" s="1"/>
  <c r="P344" i="34" s="1"/>
  <c r="M344" i="34"/>
  <c r="N343" i="34"/>
  <c r="O343" i="34" s="1"/>
  <c r="P343" i="34" s="1"/>
  <c r="M343" i="34"/>
  <c r="N342" i="34"/>
  <c r="O342" i="34" s="1"/>
  <c r="P342" i="34" s="1"/>
  <c r="M342" i="34"/>
  <c r="N341" i="34"/>
  <c r="O341" i="34" s="1"/>
  <c r="P341" i="34" s="1"/>
  <c r="M341" i="34"/>
  <c r="N340" i="34"/>
  <c r="O340" i="34" s="1"/>
  <c r="P340" i="34" s="1"/>
  <c r="M340" i="34"/>
  <c r="N339" i="34"/>
  <c r="O339" i="34" s="1"/>
  <c r="P339" i="34" s="1"/>
  <c r="M339" i="34"/>
  <c r="N338" i="34"/>
  <c r="M338" i="34"/>
  <c r="N337" i="34"/>
  <c r="O337" i="34" s="1"/>
  <c r="P337" i="34" s="1"/>
  <c r="M337" i="34"/>
  <c r="N336" i="34"/>
  <c r="O336" i="34" s="1"/>
  <c r="P336" i="34" s="1"/>
  <c r="M336" i="34"/>
  <c r="N335" i="34"/>
  <c r="O335" i="34" s="1"/>
  <c r="P335" i="34" s="1"/>
  <c r="M335" i="34"/>
  <c r="N334" i="34"/>
  <c r="O334" i="34" s="1"/>
  <c r="P334" i="34" s="1"/>
  <c r="M334" i="34"/>
  <c r="N333" i="34"/>
  <c r="O333" i="34" s="1"/>
  <c r="P333" i="34" s="1"/>
  <c r="M333" i="34"/>
  <c r="N332" i="34"/>
  <c r="O332" i="34" s="1"/>
  <c r="P332" i="34" s="1"/>
  <c r="M332" i="34"/>
  <c r="N331" i="34"/>
  <c r="O331" i="34" s="1"/>
  <c r="P331" i="34" s="1"/>
  <c r="M331" i="34"/>
  <c r="N330" i="34"/>
  <c r="M330" i="34"/>
  <c r="N329" i="34"/>
  <c r="O329" i="34" s="1"/>
  <c r="P329" i="34" s="1"/>
  <c r="M329" i="34"/>
  <c r="N328" i="34"/>
  <c r="O328" i="34" s="1"/>
  <c r="P328" i="34" s="1"/>
  <c r="M328" i="34"/>
  <c r="N327" i="34"/>
  <c r="O327" i="34" s="1"/>
  <c r="P327" i="34" s="1"/>
  <c r="M327" i="34"/>
  <c r="N326" i="34"/>
  <c r="O326" i="34" s="1"/>
  <c r="P326" i="34" s="1"/>
  <c r="M326" i="34"/>
  <c r="N325" i="34"/>
  <c r="O325" i="34" s="1"/>
  <c r="P325" i="34" s="1"/>
  <c r="M325" i="34"/>
  <c r="N324" i="34"/>
  <c r="O324" i="34" s="1"/>
  <c r="P324" i="34" s="1"/>
  <c r="M324" i="34"/>
  <c r="N323" i="34"/>
  <c r="O323" i="34" s="1"/>
  <c r="P323" i="34" s="1"/>
  <c r="M323" i="34"/>
  <c r="N322" i="34"/>
  <c r="M322" i="34"/>
  <c r="N321" i="34"/>
  <c r="O321" i="34" s="1"/>
  <c r="P321" i="34" s="1"/>
  <c r="M321" i="34"/>
  <c r="N320" i="34"/>
  <c r="O320" i="34" s="1"/>
  <c r="P320" i="34" s="1"/>
  <c r="M320" i="34"/>
  <c r="N319" i="34"/>
  <c r="O319" i="34" s="1"/>
  <c r="P319" i="34" s="1"/>
  <c r="M319" i="34"/>
  <c r="N318" i="34"/>
  <c r="O318" i="34" s="1"/>
  <c r="P318" i="34" s="1"/>
  <c r="M318" i="34"/>
  <c r="N317" i="34"/>
  <c r="O317" i="34" s="1"/>
  <c r="P317" i="34" s="1"/>
  <c r="M317" i="34"/>
  <c r="N316" i="34"/>
  <c r="O316" i="34" s="1"/>
  <c r="P316" i="34" s="1"/>
  <c r="M316" i="34"/>
  <c r="N315" i="34"/>
  <c r="O315" i="34" s="1"/>
  <c r="P315" i="34" s="1"/>
  <c r="M315" i="34"/>
  <c r="N314" i="34"/>
  <c r="M314" i="34"/>
  <c r="N313" i="34"/>
  <c r="O313" i="34" s="1"/>
  <c r="P313" i="34" s="1"/>
  <c r="M313" i="34"/>
  <c r="N312" i="34"/>
  <c r="O312" i="34" s="1"/>
  <c r="P312" i="34" s="1"/>
  <c r="M312" i="34"/>
  <c r="N311" i="34"/>
  <c r="O311" i="34" s="1"/>
  <c r="P311" i="34" s="1"/>
  <c r="M311" i="34"/>
  <c r="N310" i="34"/>
  <c r="O310" i="34" s="1"/>
  <c r="P310" i="34" s="1"/>
  <c r="M310" i="34"/>
  <c r="N309" i="34"/>
  <c r="O309" i="34" s="1"/>
  <c r="P309" i="34" s="1"/>
  <c r="M309" i="34"/>
  <c r="N308" i="34"/>
  <c r="O308" i="34" s="1"/>
  <c r="P308" i="34" s="1"/>
  <c r="M308" i="34"/>
  <c r="N307" i="34"/>
  <c r="O307" i="34" s="1"/>
  <c r="P307" i="34" s="1"/>
  <c r="M307" i="34"/>
  <c r="N306" i="34"/>
  <c r="M306" i="34"/>
  <c r="N305" i="34"/>
  <c r="O305" i="34" s="1"/>
  <c r="P305" i="34" s="1"/>
  <c r="M305" i="34"/>
  <c r="N304" i="34"/>
  <c r="O304" i="34" s="1"/>
  <c r="P304" i="34" s="1"/>
  <c r="M304" i="34"/>
  <c r="N303" i="34"/>
  <c r="O303" i="34" s="1"/>
  <c r="P303" i="34" s="1"/>
  <c r="M303" i="34"/>
  <c r="N302" i="34"/>
  <c r="O302" i="34" s="1"/>
  <c r="P302" i="34" s="1"/>
  <c r="M302" i="34"/>
  <c r="N301" i="34"/>
  <c r="O301" i="34" s="1"/>
  <c r="P301" i="34" s="1"/>
  <c r="M301" i="34"/>
  <c r="N300" i="34"/>
  <c r="O300" i="34" s="1"/>
  <c r="P300" i="34" s="1"/>
  <c r="M300" i="34"/>
  <c r="N299" i="34"/>
  <c r="O299" i="34" s="1"/>
  <c r="P299" i="34" s="1"/>
  <c r="M299" i="34"/>
  <c r="N298" i="34"/>
  <c r="M298" i="34"/>
  <c r="N297" i="34"/>
  <c r="O297" i="34" s="1"/>
  <c r="P297" i="34" s="1"/>
  <c r="M297" i="34"/>
  <c r="N296" i="34"/>
  <c r="O296" i="34" s="1"/>
  <c r="P296" i="34" s="1"/>
  <c r="M296" i="34"/>
  <c r="N295" i="34"/>
  <c r="O295" i="34" s="1"/>
  <c r="P295" i="34" s="1"/>
  <c r="M295" i="34"/>
  <c r="N294" i="34"/>
  <c r="O294" i="34" s="1"/>
  <c r="P294" i="34" s="1"/>
  <c r="M294" i="34"/>
  <c r="N293" i="34"/>
  <c r="O293" i="34" s="1"/>
  <c r="P293" i="34" s="1"/>
  <c r="M293" i="34"/>
  <c r="N292" i="34"/>
  <c r="O292" i="34" s="1"/>
  <c r="P292" i="34" s="1"/>
  <c r="M292" i="34"/>
  <c r="N291" i="34"/>
  <c r="O291" i="34" s="1"/>
  <c r="P291" i="34" s="1"/>
  <c r="M291" i="34"/>
  <c r="N290" i="34"/>
  <c r="M290" i="34"/>
  <c r="N289" i="34"/>
  <c r="O289" i="34" s="1"/>
  <c r="P289" i="34" s="1"/>
  <c r="M289" i="34"/>
  <c r="N288" i="34"/>
  <c r="O288" i="34" s="1"/>
  <c r="P288" i="34" s="1"/>
  <c r="M288" i="34"/>
  <c r="N287" i="34"/>
  <c r="O287" i="34" s="1"/>
  <c r="P287" i="34" s="1"/>
  <c r="M287" i="34"/>
  <c r="N286" i="34"/>
  <c r="O286" i="34" s="1"/>
  <c r="P286" i="34" s="1"/>
  <c r="M286" i="34"/>
  <c r="N285" i="34"/>
  <c r="O285" i="34" s="1"/>
  <c r="P285" i="34" s="1"/>
  <c r="M285" i="34"/>
  <c r="N284" i="34"/>
  <c r="O284" i="34" s="1"/>
  <c r="P284" i="34" s="1"/>
  <c r="M284" i="34"/>
  <c r="N283" i="34"/>
  <c r="O283" i="34" s="1"/>
  <c r="P283" i="34" s="1"/>
  <c r="M283" i="34"/>
  <c r="N282" i="34"/>
  <c r="M282" i="34"/>
  <c r="N281" i="34"/>
  <c r="O281" i="34" s="1"/>
  <c r="P281" i="34" s="1"/>
  <c r="M281" i="34"/>
  <c r="N280" i="34"/>
  <c r="O280" i="34" s="1"/>
  <c r="P280" i="34" s="1"/>
  <c r="M280" i="34"/>
  <c r="N279" i="34"/>
  <c r="O279" i="34" s="1"/>
  <c r="P279" i="34" s="1"/>
  <c r="M279" i="34"/>
  <c r="N278" i="34"/>
  <c r="O278" i="34" s="1"/>
  <c r="P278" i="34" s="1"/>
  <c r="M278" i="34"/>
  <c r="N277" i="34"/>
  <c r="O277" i="34" s="1"/>
  <c r="P277" i="34" s="1"/>
  <c r="M277" i="34"/>
  <c r="N276" i="34"/>
  <c r="O276" i="34" s="1"/>
  <c r="P276" i="34" s="1"/>
  <c r="M276" i="34"/>
  <c r="N275" i="34"/>
  <c r="O275" i="34" s="1"/>
  <c r="P275" i="34" s="1"/>
  <c r="M275" i="34"/>
  <c r="N274" i="34"/>
  <c r="M274" i="34"/>
  <c r="N273" i="34"/>
  <c r="O273" i="34" s="1"/>
  <c r="P273" i="34" s="1"/>
  <c r="M273" i="34"/>
  <c r="N272" i="34"/>
  <c r="O272" i="34" s="1"/>
  <c r="P272" i="34" s="1"/>
  <c r="M272" i="34"/>
  <c r="N271" i="34"/>
  <c r="O271" i="34" s="1"/>
  <c r="P271" i="34" s="1"/>
  <c r="M271" i="34"/>
  <c r="N270" i="34"/>
  <c r="O270" i="34" s="1"/>
  <c r="P270" i="34" s="1"/>
  <c r="M270" i="34"/>
  <c r="N269" i="34"/>
  <c r="O269" i="34" s="1"/>
  <c r="P269" i="34" s="1"/>
  <c r="M269" i="34"/>
  <c r="N268" i="34"/>
  <c r="O268" i="34" s="1"/>
  <c r="P268" i="34" s="1"/>
  <c r="M268" i="34"/>
  <c r="N267" i="34"/>
  <c r="O267" i="34" s="1"/>
  <c r="P267" i="34" s="1"/>
  <c r="M267" i="34"/>
  <c r="N266" i="34"/>
  <c r="M266" i="34"/>
  <c r="N265" i="34"/>
  <c r="O265" i="34" s="1"/>
  <c r="P265" i="34" s="1"/>
  <c r="M265" i="34"/>
  <c r="N264" i="34"/>
  <c r="O264" i="34" s="1"/>
  <c r="P264" i="34" s="1"/>
  <c r="M264" i="34"/>
  <c r="N263" i="34"/>
  <c r="O263" i="34" s="1"/>
  <c r="P263" i="34" s="1"/>
  <c r="M263" i="34"/>
  <c r="N262" i="34"/>
  <c r="O262" i="34" s="1"/>
  <c r="P262" i="34" s="1"/>
  <c r="M262" i="34"/>
  <c r="N261" i="34"/>
  <c r="O261" i="34" s="1"/>
  <c r="P261" i="34" s="1"/>
  <c r="M261" i="34"/>
  <c r="N260" i="34"/>
  <c r="O260" i="34" s="1"/>
  <c r="P260" i="34" s="1"/>
  <c r="M260" i="34"/>
  <c r="N259" i="34"/>
  <c r="O259" i="34" s="1"/>
  <c r="P259" i="34" s="1"/>
  <c r="M259" i="34"/>
  <c r="N258" i="34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O253" i="34" s="1"/>
  <c r="P253" i="34" s="1"/>
  <c r="M253" i="34"/>
  <c r="N252" i="34"/>
  <c r="O252" i="34" s="1"/>
  <c r="P252" i="34" s="1"/>
  <c r="M252" i="34"/>
  <c r="N251" i="34"/>
  <c r="O251" i="34" s="1"/>
  <c r="P251" i="34" s="1"/>
  <c r="M251" i="34"/>
  <c r="N250" i="34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O245" i="34" s="1"/>
  <c r="P245" i="34" s="1"/>
  <c r="M245" i="34"/>
  <c r="N244" i="34"/>
  <c r="O244" i="34" s="1"/>
  <c r="P244" i="34" s="1"/>
  <c r="M244" i="34"/>
  <c r="N243" i="34"/>
  <c r="O243" i="34" s="1"/>
  <c r="P243" i="34" s="1"/>
  <c r="M243" i="34"/>
  <c r="N242" i="34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O237" i="34" s="1"/>
  <c r="P237" i="34" s="1"/>
  <c r="M237" i="34"/>
  <c r="N236" i="34"/>
  <c r="O236" i="34" s="1"/>
  <c r="P236" i="34" s="1"/>
  <c r="M236" i="34"/>
  <c r="N235" i="34"/>
  <c r="O235" i="34" s="1"/>
  <c r="P235" i="34" s="1"/>
  <c r="M235" i="34"/>
  <c r="N234" i="34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O229" i="34" s="1"/>
  <c r="P229" i="34" s="1"/>
  <c r="M229" i="34"/>
  <c r="N228" i="34"/>
  <c r="O228" i="34" s="1"/>
  <c r="P228" i="34" s="1"/>
  <c r="M228" i="34"/>
  <c r="N227" i="34"/>
  <c r="O227" i="34" s="1"/>
  <c r="P227" i="34" s="1"/>
  <c r="M227" i="34"/>
  <c r="N226" i="34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O221" i="34" s="1"/>
  <c r="P221" i="34" s="1"/>
  <c r="M221" i="34"/>
  <c r="N220" i="34"/>
  <c r="O220" i="34" s="1"/>
  <c r="P220" i="34" s="1"/>
  <c r="M220" i="34"/>
  <c r="N219" i="34"/>
  <c r="O219" i="34" s="1"/>
  <c r="P219" i="34" s="1"/>
  <c r="M219" i="34"/>
  <c r="N218" i="34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O213" i="34" s="1"/>
  <c r="P213" i="34" s="1"/>
  <c r="M213" i="34"/>
  <c r="N212" i="34"/>
  <c r="O212" i="34" s="1"/>
  <c r="P212" i="34" s="1"/>
  <c r="M212" i="34"/>
  <c r="N211" i="34"/>
  <c r="O211" i="34" s="1"/>
  <c r="P211" i="34" s="1"/>
  <c r="M211" i="34"/>
  <c r="N210" i="34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M206" i="34"/>
  <c r="N205" i="34"/>
  <c r="O205" i="34" s="1"/>
  <c r="P205" i="34" s="1"/>
  <c r="M205" i="34"/>
  <c r="N204" i="34"/>
  <c r="O204" i="34" s="1"/>
  <c r="P204" i="34" s="1"/>
  <c r="M204" i="34"/>
  <c r="N203" i="34"/>
  <c r="O203" i="34" s="1"/>
  <c r="P203" i="34" s="1"/>
  <c r="M203" i="34"/>
  <c r="N202" i="34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M198" i="34"/>
  <c r="N197" i="34"/>
  <c r="O197" i="34" s="1"/>
  <c r="P197" i="34" s="1"/>
  <c r="M197" i="34"/>
  <c r="N196" i="34"/>
  <c r="O196" i="34" s="1"/>
  <c r="P196" i="34" s="1"/>
  <c r="M196" i="34"/>
  <c r="N195" i="34"/>
  <c r="O195" i="34" s="1"/>
  <c r="P195" i="34" s="1"/>
  <c r="M195" i="34"/>
  <c r="N194" i="34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M190" i="34"/>
  <c r="N189" i="34"/>
  <c r="O189" i="34" s="1"/>
  <c r="P189" i="34" s="1"/>
  <c r="M189" i="34"/>
  <c r="N188" i="34"/>
  <c r="O188" i="34" s="1"/>
  <c r="P188" i="34" s="1"/>
  <c r="M188" i="34"/>
  <c r="N187" i="34"/>
  <c r="O187" i="34" s="1"/>
  <c r="P187" i="34" s="1"/>
  <c r="M187" i="34"/>
  <c r="N186" i="34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M182" i="34"/>
  <c r="N181" i="34"/>
  <c r="O181" i="34" s="1"/>
  <c r="P181" i="34" s="1"/>
  <c r="M181" i="34"/>
  <c r="N180" i="34"/>
  <c r="O180" i="34" s="1"/>
  <c r="P180" i="34" s="1"/>
  <c r="M180" i="34"/>
  <c r="N179" i="34"/>
  <c r="O179" i="34" s="1"/>
  <c r="P179" i="34" s="1"/>
  <c r="M179" i="34"/>
  <c r="N178" i="34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M174" i="34"/>
  <c r="N173" i="34"/>
  <c r="O173" i="34" s="1"/>
  <c r="P173" i="34" s="1"/>
  <c r="M173" i="34"/>
  <c r="N172" i="34"/>
  <c r="O172" i="34" s="1"/>
  <c r="P172" i="34" s="1"/>
  <c r="M172" i="34"/>
  <c r="N171" i="34"/>
  <c r="O171" i="34" s="1"/>
  <c r="P171" i="34" s="1"/>
  <c r="M171" i="34"/>
  <c r="N170" i="34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M166" i="34"/>
  <c r="N165" i="34"/>
  <c r="O165" i="34" s="1"/>
  <c r="P165" i="34" s="1"/>
  <c r="M165" i="34"/>
  <c r="N164" i="34"/>
  <c r="O164" i="34" s="1"/>
  <c r="P164" i="34" s="1"/>
  <c r="M164" i="34"/>
  <c r="N163" i="34"/>
  <c r="O163" i="34" s="1"/>
  <c r="P163" i="34" s="1"/>
  <c r="M163" i="34"/>
  <c r="N162" i="34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M158" i="34"/>
  <c r="N157" i="34"/>
  <c r="O157" i="34" s="1"/>
  <c r="P157" i="34" s="1"/>
  <c r="M157" i="34"/>
  <c r="N156" i="34"/>
  <c r="O156" i="34" s="1"/>
  <c r="P156" i="34" s="1"/>
  <c r="M156" i="34"/>
  <c r="N155" i="34"/>
  <c r="O155" i="34" s="1"/>
  <c r="P155" i="34" s="1"/>
  <c r="M155" i="34"/>
  <c r="N154" i="34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M150" i="34"/>
  <c r="N149" i="34"/>
  <c r="O149" i="34" s="1"/>
  <c r="P149" i="34" s="1"/>
  <c r="M149" i="34"/>
  <c r="N148" i="34"/>
  <c r="O148" i="34" s="1"/>
  <c r="P148" i="34" s="1"/>
  <c r="M148" i="34"/>
  <c r="N147" i="34"/>
  <c r="O147" i="34" s="1"/>
  <c r="P147" i="34" s="1"/>
  <c r="M147" i="34"/>
  <c r="N146" i="34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M142" i="34"/>
  <c r="N141" i="34"/>
  <c r="O141" i="34" s="1"/>
  <c r="P141" i="34" s="1"/>
  <c r="M141" i="34"/>
  <c r="N140" i="34"/>
  <c r="O140" i="34" s="1"/>
  <c r="P140" i="34" s="1"/>
  <c r="M140" i="34"/>
  <c r="N139" i="34"/>
  <c r="O139" i="34" s="1"/>
  <c r="P139" i="34" s="1"/>
  <c r="M139" i="34"/>
  <c r="N138" i="34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M134" i="34"/>
  <c r="N133" i="34"/>
  <c r="O133" i="34" s="1"/>
  <c r="P133" i="34" s="1"/>
  <c r="M133" i="34"/>
  <c r="N132" i="34"/>
  <c r="O132" i="34" s="1"/>
  <c r="P132" i="34" s="1"/>
  <c r="M132" i="34"/>
  <c r="N131" i="34"/>
  <c r="O131" i="34" s="1"/>
  <c r="P131" i="34" s="1"/>
  <c r="M131" i="34"/>
  <c r="N130" i="34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M126" i="34"/>
  <c r="N125" i="34"/>
  <c r="O125" i="34" s="1"/>
  <c r="P125" i="34" s="1"/>
  <c r="M125" i="34"/>
  <c r="N124" i="34"/>
  <c r="O124" i="34" s="1"/>
  <c r="P124" i="34" s="1"/>
  <c r="M124" i="34"/>
  <c r="N123" i="34"/>
  <c r="O123" i="34" s="1"/>
  <c r="P123" i="34" s="1"/>
  <c r="M123" i="34"/>
  <c r="N122" i="34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M118" i="34"/>
  <c r="N117" i="34"/>
  <c r="O117" i="34" s="1"/>
  <c r="P117" i="34" s="1"/>
  <c r="M117" i="34"/>
  <c r="N116" i="34"/>
  <c r="O116" i="34" s="1"/>
  <c r="P116" i="34" s="1"/>
  <c r="M116" i="34"/>
  <c r="N115" i="34"/>
  <c r="O115" i="34" s="1"/>
  <c r="P115" i="34" s="1"/>
  <c r="M115" i="34"/>
  <c r="N114" i="34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M110" i="34"/>
  <c r="N109" i="34"/>
  <c r="O109" i="34" s="1"/>
  <c r="P109" i="34" s="1"/>
  <c r="M109" i="34"/>
  <c r="N108" i="34"/>
  <c r="O108" i="34" s="1"/>
  <c r="P108" i="34" s="1"/>
  <c r="M108" i="34"/>
  <c r="N107" i="34"/>
  <c r="O107" i="34" s="1"/>
  <c r="P107" i="34" s="1"/>
  <c r="M107" i="34"/>
  <c r="N106" i="34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M102" i="34"/>
  <c r="N101" i="34"/>
  <c r="O101" i="34" s="1"/>
  <c r="P101" i="34" s="1"/>
  <c r="M101" i="34"/>
  <c r="N100" i="34"/>
  <c r="O100" i="34" s="1"/>
  <c r="P100" i="34" s="1"/>
  <c r="M100" i="34"/>
  <c r="N99" i="34"/>
  <c r="O99" i="34" s="1"/>
  <c r="P99" i="34" s="1"/>
  <c r="M99" i="34"/>
  <c r="N98" i="34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M94" i="34"/>
  <c r="N93" i="34"/>
  <c r="O93" i="34" s="1"/>
  <c r="P93" i="34" s="1"/>
  <c r="M93" i="34"/>
  <c r="N92" i="34"/>
  <c r="O92" i="34" s="1"/>
  <c r="P92" i="34" s="1"/>
  <c r="M92" i="34"/>
  <c r="N91" i="34"/>
  <c r="O91" i="34" s="1"/>
  <c r="P91" i="34" s="1"/>
  <c r="M91" i="34"/>
  <c r="N90" i="34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M86" i="34"/>
  <c r="N85" i="34"/>
  <c r="O85" i="34" s="1"/>
  <c r="P85" i="34" s="1"/>
  <c r="M85" i="34"/>
  <c r="N84" i="34"/>
  <c r="O84" i="34" s="1"/>
  <c r="P84" i="34" s="1"/>
  <c r="M84" i="34"/>
  <c r="N83" i="34"/>
  <c r="O83" i="34" s="1"/>
  <c r="P83" i="34" s="1"/>
  <c r="M83" i="34"/>
  <c r="N82" i="34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M78" i="34"/>
  <c r="N77" i="34"/>
  <c r="O77" i="34" s="1"/>
  <c r="P77" i="34" s="1"/>
  <c r="M77" i="34"/>
  <c r="N76" i="34"/>
  <c r="O76" i="34" s="1"/>
  <c r="P76" i="34" s="1"/>
  <c r="M76" i="34"/>
  <c r="N75" i="34"/>
  <c r="O75" i="34" s="1"/>
  <c r="P75" i="34" s="1"/>
  <c r="M75" i="34"/>
  <c r="N74" i="34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H71" i="34"/>
  <c r="O70" i="34"/>
  <c r="P70" i="34" s="1"/>
  <c r="N70" i="34"/>
  <c r="M70" i="34"/>
  <c r="N69" i="34"/>
  <c r="O69" i="34" s="1"/>
  <c r="P69" i="34" s="1"/>
  <c r="M69" i="34"/>
  <c r="N68" i="34"/>
  <c r="O68" i="34" s="1"/>
  <c r="P68" i="34" s="1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O61" i="34" s="1"/>
  <c r="P61" i="34" s="1"/>
  <c r="M61" i="34"/>
  <c r="N60" i="34"/>
  <c r="O60" i="34" s="1"/>
  <c r="P60" i="34" s="1"/>
  <c r="M60" i="34"/>
  <c r="N59" i="34"/>
  <c r="O59" i="34" s="1"/>
  <c r="P59" i="34" s="1"/>
  <c r="M59" i="34"/>
  <c r="A59" i="34"/>
  <c r="O58" i="34"/>
  <c r="P58" i="34" s="1"/>
  <c r="N58" i="34"/>
  <c r="M58" i="34"/>
  <c r="A58" i="34"/>
  <c r="N57" i="34"/>
  <c r="O57" i="34" s="1"/>
  <c r="P57" i="34" s="1"/>
  <c r="M57" i="34"/>
  <c r="A57" i="34"/>
  <c r="N56" i="34"/>
  <c r="O56" i="34" s="1"/>
  <c r="P56" i="34" s="1"/>
  <c r="M56" i="34"/>
  <c r="A56" i="34"/>
  <c r="N55" i="34"/>
  <c r="O55" i="34" s="1"/>
  <c r="P55" i="34" s="1"/>
  <c r="M55" i="34"/>
  <c r="A55" i="34"/>
  <c r="O54" i="34"/>
  <c r="P54" i="34" s="1"/>
  <c r="N54" i="34"/>
  <c r="M54" i="34"/>
  <c r="A54" i="34"/>
  <c r="N53" i="34"/>
  <c r="M53" i="34"/>
  <c r="O53" i="34" s="1"/>
  <c r="P53" i="34" s="1"/>
  <c r="A53" i="34"/>
  <c r="N52" i="34"/>
  <c r="M52" i="34"/>
  <c r="A52" i="34"/>
  <c r="N51" i="34"/>
  <c r="O51" i="34" s="1"/>
  <c r="P51" i="34" s="1"/>
  <c r="M51" i="34"/>
  <c r="A51" i="34"/>
  <c r="O50" i="34"/>
  <c r="P50" i="34" s="1"/>
  <c r="N50" i="34"/>
  <c r="M50" i="34"/>
  <c r="A50" i="34"/>
  <c r="N49" i="34"/>
  <c r="M49" i="34"/>
  <c r="O49" i="34" s="1"/>
  <c r="P49" i="34" s="1"/>
  <c r="A49" i="34"/>
  <c r="N48" i="34"/>
  <c r="M48" i="34"/>
  <c r="A48" i="34"/>
  <c r="N47" i="34"/>
  <c r="O47" i="34" s="1"/>
  <c r="P47" i="34" s="1"/>
  <c r="M47" i="34"/>
  <c r="A47" i="34"/>
  <c r="O46" i="34"/>
  <c r="P46" i="34" s="1"/>
  <c r="N46" i="34"/>
  <c r="M46" i="34"/>
  <c r="A46" i="34"/>
  <c r="N45" i="34"/>
  <c r="O45" i="34" s="1"/>
  <c r="P45" i="34" s="1"/>
  <c r="M45" i="34"/>
  <c r="A45" i="34"/>
  <c r="N44" i="34"/>
  <c r="O44" i="34" s="1"/>
  <c r="P44" i="34" s="1"/>
  <c r="M44" i="34"/>
  <c r="A44" i="34"/>
  <c r="N43" i="34"/>
  <c r="O43" i="34" s="1"/>
  <c r="P43" i="34" s="1"/>
  <c r="M43" i="34"/>
  <c r="A43" i="34"/>
  <c r="P42" i="34"/>
  <c r="O42" i="34"/>
  <c r="N42" i="34"/>
  <c r="M42" i="34"/>
  <c r="A42" i="34"/>
  <c r="P41" i="34"/>
  <c r="N41" i="34"/>
  <c r="O41" i="34" s="1"/>
  <c r="M41" i="34"/>
  <c r="A41" i="34"/>
  <c r="N40" i="34"/>
  <c r="O40" i="34" s="1"/>
  <c r="P40" i="34" s="1"/>
  <c r="M40" i="34"/>
  <c r="A40" i="34"/>
  <c r="N39" i="34"/>
  <c r="O39" i="34" s="1"/>
  <c r="P39" i="34" s="1"/>
  <c r="M39" i="34"/>
  <c r="A39" i="34"/>
  <c r="O38" i="34"/>
  <c r="P38" i="34" s="1"/>
  <c r="N38" i="34"/>
  <c r="M38" i="34"/>
  <c r="A38" i="34"/>
  <c r="N37" i="34"/>
  <c r="M37" i="34"/>
  <c r="O37" i="34" s="1"/>
  <c r="P37" i="34" s="1"/>
  <c r="A37" i="34"/>
  <c r="N36" i="34"/>
  <c r="M36" i="34"/>
  <c r="A36" i="34"/>
  <c r="N35" i="34"/>
  <c r="O35" i="34" s="1"/>
  <c r="P35" i="34" s="1"/>
  <c r="M35" i="34"/>
  <c r="A35" i="34"/>
  <c r="O34" i="34"/>
  <c r="P34" i="34" s="1"/>
  <c r="N34" i="34"/>
  <c r="M34" i="34"/>
  <c r="A34" i="34"/>
  <c r="N33" i="34"/>
  <c r="M33" i="34"/>
  <c r="O33" i="34" s="1"/>
  <c r="P33" i="34" s="1"/>
  <c r="A33" i="34"/>
  <c r="N32" i="34"/>
  <c r="M32" i="34"/>
  <c r="A32" i="34"/>
  <c r="N31" i="34"/>
  <c r="O31" i="34" s="1"/>
  <c r="P31" i="34" s="1"/>
  <c r="M31" i="34"/>
  <c r="A31" i="34"/>
  <c r="O30" i="34"/>
  <c r="P30" i="34" s="1"/>
  <c r="N30" i="34"/>
  <c r="M30" i="34"/>
  <c r="A30" i="34"/>
  <c r="P29" i="34"/>
  <c r="N29" i="34"/>
  <c r="O29" i="34" s="1"/>
  <c r="M29" i="34"/>
  <c r="A29" i="34"/>
  <c r="N28" i="34"/>
  <c r="O28" i="34" s="1"/>
  <c r="P28" i="34" s="1"/>
  <c r="M28" i="34"/>
  <c r="A28" i="34"/>
  <c r="N27" i="34"/>
  <c r="O27" i="34" s="1"/>
  <c r="P27" i="34" s="1"/>
  <c r="M27" i="34"/>
  <c r="A27" i="34"/>
  <c r="P26" i="34"/>
  <c r="O26" i="34"/>
  <c r="N26" i="34"/>
  <c r="M26" i="34"/>
  <c r="A26" i="34"/>
  <c r="P25" i="34"/>
  <c r="N25" i="34"/>
  <c r="O25" i="34" s="1"/>
  <c r="M25" i="34"/>
  <c r="A25" i="34"/>
  <c r="N24" i="34"/>
  <c r="O24" i="34" s="1"/>
  <c r="P24" i="34" s="1"/>
  <c r="M24" i="34"/>
  <c r="A24" i="34"/>
  <c r="N23" i="34"/>
  <c r="O23" i="34" s="1"/>
  <c r="P23" i="34" s="1"/>
  <c r="M23" i="34"/>
  <c r="A23" i="34"/>
  <c r="O22" i="34"/>
  <c r="P22" i="34" s="1"/>
  <c r="N22" i="34"/>
  <c r="M22" i="34"/>
  <c r="A22" i="34"/>
  <c r="N21" i="34"/>
  <c r="M21" i="34"/>
  <c r="O21" i="34" s="1"/>
  <c r="P21" i="34" s="1"/>
  <c r="A21" i="34"/>
  <c r="N20" i="34"/>
  <c r="M20" i="34"/>
  <c r="A20" i="34"/>
  <c r="N19" i="34"/>
  <c r="O19" i="34" s="1"/>
  <c r="P19" i="34" s="1"/>
  <c r="M19" i="34"/>
  <c r="A19" i="34"/>
  <c r="O18" i="34"/>
  <c r="P18" i="34" s="1"/>
  <c r="N18" i="34"/>
  <c r="M18" i="34"/>
  <c r="A18" i="34"/>
  <c r="N17" i="34"/>
  <c r="M17" i="34"/>
  <c r="O17" i="34" s="1"/>
  <c r="P17" i="34" s="1"/>
  <c r="A17" i="34"/>
  <c r="N16" i="34"/>
  <c r="M16" i="34"/>
  <c r="A16" i="34"/>
  <c r="N15" i="34"/>
  <c r="O15" i="34" s="1"/>
  <c r="P15" i="34" s="1"/>
  <c r="M15" i="34"/>
  <c r="A15" i="34"/>
  <c r="O14" i="34"/>
  <c r="P14" i="34" s="1"/>
  <c r="N14" i="34"/>
  <c r="M14" i="34"/>
  <c r="A14" i="34"/>
  <c r="N13" i="34"/>
  <c r="O13" i="34" s="1"/>
  <c r="P13" i="34" s="1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P10" i="34"/>
  <c r="O10" i="34"/>
  <c r="N10" i="34"/>
  <c r="M10" i="34"/>
  <c r="A10" i="34"/>
  <c r="P9" i="34"/>
  <c r="N9" i="34"/>
  <c r="O9" i="34" s="1"/>
  <c r="M9" i="34"/>
  <c r="A9" i="34"/>
  <c r="N8" i="34"/>
  <c r="O8" i="34" s="1"/>
  <c r="P8" i="34" s="1"/>
  <c r="M8" i="34"/>
  <c r="A8" i="34"/>
  <c r="N7" i="34"/>
  <c r="O7" i="34" s="1"/>
  <c r="P7" i="34" s="1"/>
  <c r="M7" i="34"/>
  <c r="A7" i="34"/>
  <c r="O6" i="34"/>
  <c r="P6" i="34" s="1"/>
  <c r="N6" i="34"/>
  <c r="M6" i="34"/>
  <c r="A6" i="34"/>
  <c r="P5" i="34"/>
  <c r="N5" i="34"/>
  <c r="M5" i="34"/>
  <c r="O5" i="34" s="1"/>
  <c r="A5" i="34"/>
  <c r="N4" i="34"/>
  <c r="O4" i="34" s="1"/>
  <c r="P4" i="34" s="1"/>
  <c r="M4" i="34"/>
  <c r="A4" i="34"/>
  <c r="N3" i="34"/>
  <c r="O3" i="34" s="1"/>
  <c r="P3" i="34" s="1"/>
  <c r="M3" i="34"/>
  <c r="A3" i="34"/>
  <c r="O2" i="34"/>
  <c r="P2" i="34" s="1"/>
  <c r="N2" i="34"/>
  <c r="M2" i="34"/>
  <c r="A2" i="34"/>
  <c r="O32" i="34" l="1"/>
  <c r="P32" i="34" s="1"/>
  <c r="O74" i="34"/>
  <c r="P74" i="34" s="1"/>
  <c r="O82" i="34"/>
  <c r="P82" i="34" s="1"/>
  <c r="O90" i="34"/>
  <c r="P90" i="34" s="1"/>
  <c r="O98" i="34"/>
  <c r="P98" i="34" s="1"/>
  <c r="O106" i="34"/>
  <c r="P106" i="34" s="1"/>
  <c r="O114" i="34"/>
  <c r="P114" i="34" s="1"/>
  <c r="O122" i="34"/>
  <c r="P122" i="34" s="1"/>
  <c r="O130" i="34"/>
  <c r="P130" i="34" s="1"/>
  <c r="O138" i="34"/>
  <c r="P138" i="34" s="1"/>
  <c r="O146" i="34"/>
  <c r="P146" i="34" s="1"/>
  <c r="O154" i="34"/>
  <c r="P154" i="34" s="1"/>
  <c r="O162" i="34"/>
  <c r="P162" i="34" s="1"/>
  <c r="O170" i="34"/>
  <c r="P170" i="34" s="1"/>
  <c r="O178" i="34"/>
  <c r="P178" i="34" s="1"/>
  <c r="O186" i="34"/>
  <c r="P186" i="34" s="1"/>
  <c r="O194" i="34"/>
  <c r="P194" i="34" s="1"/>
  <c r="O202" i="34"/>
  <c r="P202" i="34" s="1"/>
  <c r="O210" i="34"/>
  <c r="P210" i="34" s="1"/>
  <c r="O218" i="34"/>
  <c r="P218" i="34" s="1"/>
  <c r="O226" i="34"/>
  <c r="P226" i="34" s="1"/>
  <c r="O234" i="34"/>
  <c r="P234" i="34" s="1"/>
  <c r="O242" i="34"/>
  <c r="P242" i="34" s="1"/>
  <c r="O250" i="34"/>
  <c r="P250" i="34" s="1"/>
  <c r="O258" i="34"/>
  <c r="P258" i="34" s="1"/>
  <c r="O266" i="34"/>
  <c r="P266" i="34" s="1"/>
  <c r="O274" i="34"/>
  <c r="P274" i="34" s="1"/>
  <c r="O282" i="34"/>
  <c r="P282" i="34" s="1"/>
  <c r="O290" i="34"/>
  <c r="P290" i="34" s="1"/>
  <c r="O298" i="34"/>
  <c r="P298" i="34" s="1"/>
  <c r="O306" i="34"/>
  <c r="P306" i="34" s="1"/>
  <c r="O314" i="34"/>
  <c r="P314" i="34" s="1"/>
  <c r="O322" i="34"/>
  <c r="P322" i="34" s="1"/>
  <c r="O330" i="34"/>
  <c r="P330" i="34" s="1"/>
  <c r="O338" i="34"/>
  <c r="P338" i="34" s="1"/>
  <c r="O20" i="34"/>
  <c r="P20" i="34" s="1"/>
  <c r="O52" i="34"/>
  <c r="P52" i="34" s="1"/>
  <c r="O16" i="34"/>
  <c r="P16" i="34" s="1"/>
  <c r="O48" i="34"/>
  <c r="P48" i="34" s="1"/>
  <c r="O78" i="34"/>
  <c r="P78" i="34" s="1"/>
  <c r="O94" i="34"/>
  <c r="P94" i="34" s="1"/>
  <c r="O102" i="34"/>
  <c r="P102" i="34" s="1"/>
  <c r="O110" i="34"/>
  <c r="P110" i="34" s="1"/>
  <c r="O118" i="34"/>
  <c r="P118" i="34" s="1"/>
  <c r="O126" i="34"/>
  <c r="P126" i="34" s="1"/>
  <c r="O134" i="34"/>
  <c r="P134" i="34" s="1"/>
  <c r="O142" i="34"/>
  <c r="P142" i="34" s="1"/>
  <c r="O150" i="34"/>
  <c r="P150" i="34" s="1"/>
  <c r="O158" i="34"/>
  <c r="P158" i="34" s="1"/>
  <c r="O166" i="34"/>
  <c r="P166" i="34" s="1"/>
  <c r="O174" i="34"/>
  <c r="P174" i="34" s="1"/>
  <c r="O182" i="34"/>
  <c r="P182" i="34" s="1"/>
  <c r="O190" i="34"/>
  <c r="P190" i="34" s="1"/>
  <c r="O198" i="34"/>
  <c r="P198" i="34" s="1"/>
  <c r="O206" i="34"/>
  <c r="P206" i="34" s="1"/>
  <c r="O86" i="34"/>
  <c r="P86" i="34" s="1"/>
  <c r="O36" i="34"/>
  <c r="P36" i="34" s="1"/>
  <c r="B68" i="26" l="1"/>
  <c r="B69" i="26"/>
  <c r="B70" i="26"/>
  <c r="B72" i="26"/>
  <c r="B74" i="26"/>
  <c r="F43" i="9"/>
  <c r="H43" i="9" s="1"/>
  <c r="F42" i="9"/>
  <c r="F41" i="9"/>
  <c r="F40" i="9"/>
  <c r="F39" i="9"/>
  <c r="F38" i="9"/>
  <c r="F37" i="9"/>
  <c r="F36" i="9"/>
  <c r="F35" i="9"/>
  <c r="H35" i="9" s="1"/>
  <c r="F34" i="9"/>
  <c r="Q35" i="8"/>
  <c r="Q36" i="8"/>
  <c r="Q37" i="8"/>
  <c r="Q38" i="8"/>
  <c r="Q39" i="8"/>
  <c r="Q40" i="8"/>
  <c r="Q41" i="8"/>
  <c r="Q42" i="8"/>
  <c r="Q43" i="8"/>
  <c r="H36" i="9"/>
  <c r="H37" i="9"/>
  <c r="H38" i="9"/>
  <c r="H39" i="9"/>
  <c r="H40" i="9"/>
  <c r="H41" i="9"/>
  <c r="H42" i="9"/>
  <c r="U43" i="9"/>
  <c r="K43" i="9"/>
  <c r="B43" i="9"/>
  <c r="U42" i="9"/>
  <c r="V42" i="9" s="1"/>
  <c r="K42" i="9"/>
  <c r="B42" i="9"/>
  <c r="U41" i="9"/>
  <c r="V41" i="9" s="1"/>
  <c r="K41" i="9"/>
  <c r="B41" i="9"/>
  <c r="N62" i="24" l="1"/>
  <c r="M62" i="24"/>
  <c r="N63" i="24"/>
  <c r="M63" i="24"/>
  <c r="N64" i="24"/>
  <c r="M64" i="24"/>
  <c r="N65" i="24"/>
  <c r="M65" i="24"/>
  <c r="N66" i="24"/>
  <c r="M66" i="24"/>
  <c r="N68" i="24"/>
  <c r="M68" i="24"/>
  <c r="N67" i="24"/>
  <c r="M67" i="24"/>
  <c r="M70" i="24"/>
  <c r="N70" i="24"/>
  <c r="N69" i="24"/>
  <c r="M69" i="24"/>
  <c r="N71" i="24"/>
  <c r="M71" i="24"/>
  <c r="N72" i="24"/>
  <c r="M72" i="24"/>
  <c r="O68" i="24" l="1"/>
  <c r="P68" i="24" s="1"/>
  <c r="O67" i="24"/>
  <c r="P67" i="24" s="1"/>
  <c r="O63" i="24"/>
  <c r="P63" i="24" s="1"/>
  <c r="O66" i="24"/>
  <c r="P66" i="24" s="1"/>
  <c r="O65" i="24"/>
  <c r="P65" i="24" s="1"/>
  <c r="O64" i="24"/>
  <c r="P64" i="24" s="1"/>
  <c r="O62" i="24"/>
  <c r="P62" i="24" s="1"/>
  <c r="O69" i="24"/>
  <c r="P69" i="24" s="1"/>
  <c r="O70" i="24"/>
  <c r="P70" i="24" s="1"/>
  <c r="O72" i="24"/>
  <c r="P72" i="24" s="1"/>
  <c r="O71" i="24"/>
  <c r="P71" i="24" s="1"/>
  <c r="N59" i="24" l="1"/>
  <c r="M59" i="24"/>
  <c r="A59" i="24"/>
  <c r="N58" i="24"/>
  <c r="M58" i="24"/>
  <c r="A58" i="24"/>
  <c r="N57" i="24"/>
  <c r="M57" i="24"/>
  <c r="A57" i="24"/>
  <c r="N56" i="24"/>
  <c r="M56" i="24"/>
  <c r="A56" i="24"/>
  <c r="N55" i="24"/>
  <c r="M55" i="24"/>
  <c r="A55" i="24"/>
  <c r="N54" i="24"/>
  <c r="M54" i="24"/>
  <c r="A54" i="24"/>
  <c r="N53" i="24"/>
  <c r="M53" i="24"/>
  <c r="A53" i="24"/>
  <c r="N51" i="24"/>
  <c r="M51" i="24"/>
  <c r="A51" i="24"/>
  <c r="N50" i="24"/>
  <c r="M50" i="24"/>
  <c r="A50" i="24"/>
  <c r="N49" i="24"/>
  <c r="M49" i="24"/>
  <c r="A49" i="24"/>
  <c r="N48" i="24"/>
  <c r="M48" i="24"/>
  <c r="A48" i="24"/>
  <c r="N47" i="24"/>
  <c r="M47" i="24"/>
  <c r="A47" i="24"/>
  <c r="N46" i="24"/>
  <c r="M46" i="24"/>
  <c r="A46" i="24"/>
  <c r="N45" i="24"/>
  <c r="M45" i="24"/>
  <c r="A45" i="24"/>
  <c r="N43" i="24"/>
  <c r="M43" i="24"/>
  <c r="A43" i="24"/>
  <c r="N42" i="24"/>
  <c r="M42" i="24"/>
  <c r="A42" i="24"/>
  <c r="N41" i="24"/>
  <c r="M41" i="24"/>
  <c r="A41" i="24"/>
  <c r="N40" i="24"/>
  <c r="M40" i="24"/>
  <c r="A40" i="24"/>
  <c r="N39" i="24"/>
  <c r="M39" i="24"/>
  <c r="A39" i="24"/>
  <c r="N38" i="24"/>
  <c r="M38" i="24"/>
  <c r="A38" i="24"/>
  <c r="N37" i="24"/>
  <c r="M37" i="24"/>
  <c r="A37" i="24"/>
  <c r="N35" i="24"/>
  <c r="M35" i="24"/>
  <c r="A35" i="24"/>
  <c r="N34" i="24"/>
  <c r="M34" i="24"/>
  <c r="A34" i="24"/>
  <c r="N33" i="24"/>
  <c r="M33" i="24"/>
  <c r="A33" i="24"/>
  <c r="N32" i="24"/>
  <c r="M32" i="24"/>
  <c r="A32" i="24"/>
  <c r="N31" i="24"/>
  <c r="M31" i="24"/>
  <c r="A31" i="24"/>
  <c r="N30" i="24"/>
  <c r="M30" i="24"/>
  <c r="A30" i="24"/>
  <c r="N29" i="24"/>
  <c r="M29" i="24"/>
  <c r="A29" i="24"/>
  <c r="N27" i="24"/>
  <c r="M27" i="24"/>
  <c r="A27" i="24"/>
  <c r="N26" i="24"/>
  <c r="M26" i="24"/>
  <c r="A26" i="24"/>
  <c r="N25" i="24"/>
  <c r="M25" i="24"/>
  <c r="A25" i="24"/>
  <c r="N24" i="24"/>
  <c r="M24" i="24"/>
  <c r="A24" i="24"/>
  <c r="N23" i="24"/>
  <c r="M23" i="24"/>
  <c r="A23" i="24"/>
  <c r="N22" i="24"/>
  <c r="M22" i="24"/>
  <c r="A22" i="24"/>
  <c r="N21" i="24"/>
  <c r="M21" i="24"/>
  <c r="A21" i="24"/>
  <c r="N73" i="24"/>
  <c r="M73" i="24"/>
  <c r="N347" i="24"/>
  <c r="M347" i="24"/>
  <c r="N346" i="24"/>
  <c r="M346" i="24"/>
  <c r="N345" i="24"/>
  <c r="M345" i="24"/>
  <c r="N344" i="24"/>
  <c r="M344" i="24"/>
  <c r="N343" i="24"/>
  <c r="M343" i="24"/>
  <c r="N342" i="24"/>
  <c r="M342" i="24"/>
  <c r="N341" i="24"/>
  <c r="M341" i="24"/>
  <c r="N340" i="24"/>
  <c r="M340" i="24"/>
  <c r="N339" i="24"/>
  <c r="M339" i="24"/>
  <c r="N338" i="24"/>
  <c r="M338" i="24"/>
  <c r="N337" i="24"/>
  <c r="M337" i="24"/>
  <c r="N336" i="24"/>
  <c r="M336" i="24"/>
  <c r="N335" i="24"/>
  <c r="M335" i="24"/>
  <c r="N334" i="24"/>
  <c r="M334" i="24"/>
  <c r="N333" i="24"/>
  <c r="M333" i="24"/>
  <c r="N332" i="24"/>
  <c r="M332" i="24"/>
  <c r="N331" i="24"/>
  <c r="M331" i="24"/>
  <c r="N330" i="24"/>
  <c r="M330" i="24"/>
  <c r="N329" i="24"/>
  <c r="M329" i="24"/>
  <c r="N328" i="24"/>
  <c r="M328" i="24"/>
  <c r="N327" i="24"/>
  <c r="M327" i="24"/>
  <c r="N326" i="24"/>
  <c r="M326" i="24"/>
  <c r="N325" i="24"/>
  <c r="M325" i="24"/>
  <c r="N324" i="24"/>
  <c r="M324" i="24"/>
  <c r="N323" i="24"/>
  <c r="M323" i="24"/>
  <c r="N322" i="24"/>
  <c r="M322" i="24"/>
  <c r="N321" i="24"/>
  <c r="M321" i="24"/>
  <c r="N320" i="24"/>
  <c r="M320" i="24"/>
  <c r="N319" i="24"/>
  <c r="M319" i="24"/>
  <c r="N318" i="24"/>
  <c r="M318" i="24"/>
  <c r="N317" i="24"/>
  <c r="M317" i="24"/>
  <c r="N316" i="24"/>
  <c r="M316" i="24"/>
  <c r="N315" i="24"/>
  <c r="M315" i="24"/>
  <c r="N314" i="24"/>
  <c r="M314" i="24"/>
  <c r="N313" i="24"/>
  <c r="M313" i="24"/>
  <c r="N312" i="24"/>
  <c r="M312" i="24"/>
  <c r="N311" i="24"/>
  <c r="M311" i="24"/>
  <c r="N310" i="24"/>
  <c r="M310" i="24"/>
  <c r="N309" i="24"/>
  <c r="M309" i="24"/>
  <c r="N308" i="24"/>
  <c r="M308" i="24"/>
  <c r="N307" i="24"/>
  <c r="M307" i="24"/>
  <c r="N306" i="24"/>
  <c r="M306" i="24"/>
  <c r="N305" i="24"/>
  <c r="M305" i="24"/>
  <c r="N304" i="24"/>
  <c r="M304" i="24"/>
  <c r="N303" i="24"/>
  <c r="M303" i="24"/>
  <c r="N302" i="24"/>
  <c r="M302" i="24"/>
  <c r="N301" i="24"/>
  <c r="M301" i="24"/>
  <c r="N300" i="24"/>
  <c r="M300" i="24"/>
  <c r="N299" i="24"/>
  <c r="M299" i="24"/>
  <c r="N298" i="24"/>
  <c r="M298" i="24"/>
  <c r="N297" i="24"/>
  <c r="M297" i="24"/>
  <c r="N296" i="24"/>
  <c r="M296" i="24"/>
  <c r="N295" i="24"/>
  <c r="M295" i="24"/>
  <c r="N294" i="24"/>
  <c r="M294" i="24"/>
  <c r="N293" i="24"/>
  <c r="M293" i="24"/>
  <c r="N292" i="24"/>
  <c r="M292" i="24"/>
  <c r="N291" i="24"/>
  <c r="M291" i="24"/>
  <c r="N290" i="24"/>
  <c r="M290" i="24"/>
  <c r="N289" i="24"/>
  <c r="M289" i="24"/>
  <c r="N288" i="24"/>
  <c r="M288" i="24"/>
  <c r="N287" i="24"/>
  <c r="M287" i="24"/>
  <c r="N286" i="24"/>
  <c r="M286" i="24"/>
  <c r="N285" i="24"/>
  <c r="M285" i="24"/>
  <c r="N284" i="24"/>
  <c r="M284" i="24"/>
  <c r="N283" i="24"/>
  <c r="M283" i="24"/>
  <c r="N282" i="24"/>
  <c r="M282" i="24"/>
  <c r="N281" i="24"/>
  <c r="M281" i="24"/>
  <c r="N280" i="24"/>
  <c r="M280" i="24"/>
  <c r="N279" i="24"/>
  <c r="M279" i="24"/>
  <c r="N278" i="24"/>
  <c r="M278" i="24"/>
  <c r="N277" i="24"/>
  <c r="M277" i="24"/>
  <c r="N276" i="24"/>
  <c r="M276" i="24"/>
  <c r="N275" i="24"/>
  <c r="M275" i="24"/>
  <c r="N274" i="24"/>
  <c r="M274" i="24"/>
  <c r="N273" i="24"/>
  <c r="M273" i="24"/>
  <c r="N272" i="24"/>
  <c r="M272" i="24"/>
  <c r="N271" i="24"/>
  <c r="M271" i="24"/>
  <c r="N270" i="24"/>
  <c r="M270" i="24"/>
  <c r="N269" i="24"/>
  <c r="M269" i="24"/>
  <c r="N268" i="24"/>
  <c r="M268" i="24"/>
  <c r="N267" i="24"/>
  <c r="M267" i="24"/>
  <c r="N266" i="24"/>
  <c r="M266" i="24"/>
  <c r="N265" i="24"/>
  <c r="M265" i="24"/>
  <c r="N264" i="24"/>
  <c r="M264" i="24"/>
  <c r="N263" i="24"/>
  <c r="M263" i="24"/>
  <c r="N262" i="24"/>
  <c r="M262" i="24"/>
  <c r="N261" i="24"/>
  <c r="M261" i="24"/>
  <c r="N260" i="24"/>
  <c r="M260" i="24"/>
  <c r="N259" i="24"/>
  <c r="M259" i="24"/>
  <c r="N258" i="24"/>
  <c r="M258" i="24"/>
  <c r="N257" i="24"/>
  <c r="M257" i="24"/>
  <c r="N256" i="24"/>
  <c r="M256" i="24"/>
  <c r="N255" i="24"/>
  <c r="M255" i="24"/>
  <c r="N254" i="24"/>
  <c r="M254" i="24"/>
  <c r="N253" i="24"/>
  <c r="M253" i="24"/>
  <c r="N252" i="24"/>
  <c r="M252" i="24"/>
  <c r="N251" i="24"/>
  <c r="M251" i="24"/>
  <c r="N250" i="24"/>
  <c r="M250" i="24"/>
  <c r="N249" i="24"/>
  <c r="M249" i="24"/>
  <c r="N248" i="24"/>
  <c r="M248" i="24"/>
  <c r="N247" i="24"/>
  <c r="M247" i="24"/>
  <c r="N246" i="24"/>
  <c r="O246" i="24" s="1"/>
  <c r="P246" i="24" s="1"/>
  <c r="M246" i="24"/>
  <c r="N245" i="24"/>
  <c r="M245" i="24"/>
  <c r="N244" i="24"/>
  <c r="M244" i="24"/>
  <c r="N243" i="24"/>
  <c r="M243" i="24"/>
  <c r="N242" i="24"/>
  <c r="M242" i="24"/>
  <c r="N241" i="24"/>
  <c r="M241" i="24"/>
  <c r="N240" i="24"/>
  <c r="M240" i="24"/>
  <c r="N239" i="24"/>
  <c r="M239" i="24"/>
  <c r="N238" i="24"/>
  <c r="O238" i="24" s="1"/>
  <c r="P238" i="24" s="1"/>
  <c r="M238" i="24"/>
  <c r="N237" i="24"/>
  <c r="M237" i="24"/>
  <c r="N236" i="24"/>
  <c r="M236" i="24"/>
  <c r="N235" i="24"/>
  <c r="M235" i="24"/>
  <c r="N234" i="24"/>
  <c r="M234" i="24"/>
  <c r="N233" i="24"/>
  <c r="M233" i="24"/>
  <c r="N232" i="24"/>
  <c r="M232" i="24"/>
  <c r="N231" i="24"/>
  <c r="M231" i="24"/>
  <c r="N230" i="24"/>
  <c r="O230" i="24" s="1"/>
  <c r="P230" i="24" s="1"/>
  <c r="M230" i="24"/>
  <c r="N229" i="24"/>
  <c r="M229" i="24"/>
  <c r="N228" i="24"/>
  <c r="M228" i="24"/>
  <c r="N227" i="24"/>
  <c r="M227" i="24"/>
  <c r="N226" i="24"/>
  <c r="M226" i="24"/>
  <c r="N225" i="24"/>
  <c r="M225" i="24"/>
  <c r="N224" i="24"/>
  <c r="M224" i="24"/>
  <c r="N223" i="24"/>
  <c r="M223" i="24"/>
  <c r="N222" i="24"/>
  <c r="O222" i="24" s="1"/>
  <c r="P222" i="24" s="1"/>
  <c r="M222" i="24"/>
  <c r="N221" i="24"/>
  <c r="M221" i="24"/>
  <c r="N220" i="24"/>
  <c r="M220" i="24"/>
  <c r="N219" i="24"/>
  <c r="M219" i="24"/>
  <c r="N218" i="24"/>
  <c r="M218" i="24"/>
  <c r="N217" i="24"/>
  <c r="M217" i="24"/>
  <c r="N216" i="24"/>
  <c r="M216" i="24"/>
  <c r="N215" i="24"/>
  <c r="M215" i="24"/>
  <c r="N214" i="24"/>
  <c r="O214" i="24" s="1"/>
  <c r="P214" i="24" s="1"/>
  <c r="M214" i="24"/>
  <c r="N213" i="24"/>
  <c r="M213" i="24"/>
  <c r="N212" i="24"/>
  <c r="M212" i="24"/>
  <c r="N211" i="24"/>
  <c r="M211" i="24"/>
  <c r="N210" i="24"/>
  <c r="M210" i="24"/>
  <c r="N209" i="24"/>
  <c r="M209" i="24"/>
  <c r="N208" i="24"/>
  <c r="M208" i="24"/>
  <c r="N207" i="24"/>
  <c r="M207" i="24"/>
  <c r="N206" i="24"/>
  <c r="O206" i="24" s="1"/>
  <c r="P206" i="24" s="1"/>
  <c r="M206" i="24"/>
  <c r="N205" i="24"/>
  <c r="M205" i="24"/>
  <c r="N204" i="24"/>
  <c r="M204" i="24"/>
  <c r="N203" i="24"/>
  <c r="M203" i="24"/>
  <c r="N202" i="24"/>
  <c r="M202" i="24"/>
  <c r="N201" i="24"/>
  <c r="M201" i="24"/>
  <c r="N200" i="24"/>
  <c r="M200" i="24"/>
  <c r="N199" i="24"/>
  <c r="M199" i="24"/>
  <c r="N198" i="24"/>
  <c r="O198" i="24" s="1"/>
  <c r="P198" i="24" s="1"/>
  <c r="M198" i="24"/>
  <c r="N197" i="24"/>
  <c r="M197" i="24"/>
  <c r="N196" i="24"/>
  <c r="M196" i="24"/>
  <c r="N195" i="24"/>
  <c r="M195" i="24"/>
  <c r="N194" i="24"/>
  <c r="M194" i="24"/>
  <c r="N193" i="24"/>
  <c r="M193" i="24"/>
  <c r="N192" i="24"/>
  <c r="M192" i="24"/>
  <c r="N191" i="24"/>
  <c r="M191" i="24"/>
  <c r="N190" i="24"/>
  <c r="O190" i="24" s="1"/>
  <c r="P190" i="24" s="1"/>
  <c r="M190" i="24"/>
  <c r="N189" i="24"/>
  <c r="M189" i="24"/>
  <c r="N188" i="24"/>
  <c r="M188" i="24"/>
  <c r="N187" i="24"/>
  <c r="M187" i="24"/>
  <c r="N186" i="24"/>
  <c r="M186" i="24"/>
  <c r="N185" i="24"/>
  <c r="M185" i="24"/>
  <c r="N184" i="24"/>
  <c r="M184" i="24"/>
  <c r="N183" i="24"/>
  <c r="M183" i="24"/>
  <c r="N182" i="24"/>
  <c r="O182" i="24" s="1"/>
  <c r="P182" i="24" s="1"/>
  <c r="M182" i="24"/>
  <c r="N181" i="24"/>
  <c r="M181" i="24"/>
  <c r="N180" i="24"/>
  <c r="M180" i="24"/>
  <c r="N179" i="24"/>
  <c r="M179" i="24"/>
  <c r="N178" i="24"/>
  <c r="M178" i="24"/>
  <c r="N177" i="24"/>
  <c r="M177" i="24"/>
  <c r="N176" i="24"/>
  <c r="M176" i="24"/>
  <c r="N175" i="24"/>
  <c r="M175" i="24"/>
  <c r="N174" i="24"/>
  <c r="O174" i="24" s="1"/>
  <c r="P174" i="24" s="1"/>
  <c r="M174" i="24"/>
  <c r="N173" i="24"/>
  <c r="M173" i="24"/>
  <c r="N172" i="24"/>
  <c r="M172" i="24"/>
  <c r="N171" i="24"/>
  <c r="M171" i="24"/>
  <c r="N170" i="24"/>
  <c r="M170" i="24"/>
  <c r="N169" i="24"/>
  <c r="M169" i="24"/>
  <c r="N168" i="24"/>
  <c r="M168" i="24"/>
  <c r="N167" i="24"/>
  <c r="M167" i="24"/>
  <c r="N166" i="24"/>
  <c r="O166" i="24" s="1"/>
  <c r="P166" i="24" s="1"/>
  <c r="M166" i="24"/>
  <c r="N165" i="24"/>
  <c r="M165" i="24"/>
  <c r="N164" i="24"/>
  <c r="M164" i="24"/>
  <c r="N163" i="24"/>
  <c r="M163" i="24"/>
  <c r="N162" i="24"/>
  <c r="M162" i="24"/>
  <c r="N161" i="24"/>
  <c r="M161" i="24"/>
  <c r="N160" i="24"/>
  <c r="M160" i="24"/>
  <c r="N159" i="24"/>
  <c r="M159" i="24"/>
  <c r="N158" i="24"/>
  <c r="O158" i="24" s="1"/>
  <c r="P158" i="24" s="1"/>
  <c r="M158" i="24"/>
  <c r="N157" i="24"/>
  <c r="M157" i="24"/>
  <c r="N156" i="24"/>
  <c r="M156" i="24"/>
  <c r="N155" i="24"/>
  <c r="M155" i="24"/>
  <c r="N154" i="24"/>
  <c r="M154" i="24"/>
  <c r="N153" i="24"/>
  <c r="M153" i="24"/>
  <c r="N152" i="24"/>
  <c r="M152" i="24"/>
  <c r="N151" i="24"/>
  <c r="M151" i="24"/>
  <c r="N150" i="24"/>
  <c r="O150" i="24" s="1"/>
  <c r="P150" i="24" s="1"/>
  <c r="M150" i="24"/>
  <c r="N149" i="24"/>
  <c r="M149" i="24"/>
  <c r="N148" i="24"/>
  <c r="M148" i="24"/>
  <c r="N147" i="24"/>
  <c r="M147" i="24"/>
  <c r="N146" i="24"/>
  <c r="M146" i="24"/>
  <c r="N145" i="24"/>
  <c r="M145" i="24"/>
  <c r="N144" i="24"/>
  <c r="M144" i="24"/>
  <c r="N143" i="24"/>
  <c r="M143" i="24"/>
  <c r="N142" i="24"/>
  <c r="O142" i="24" s="1"/>
  <c r="P142" i="24" s="1"/>
  <c r="M142" i="24"/>
  <c r="N141" i="24"/>
  <c r="M141" i="24"/>
  <c r="N140" i="24"/>
  <c r="M140" i="24"/>
  <c r="N139" i="24"/>
  <c r="M139" i="24"/>
  <c r="N138" i="24"/>
  <c r="M138" i="24"/>
  <c r="N137" i="24"/>
  <c r="M137" i="24"/>
  <c r="N136" i="24"/>
  <c r="M136" i="24"/>
  <c r="N135" i="24"/>
  <c r="M135" i="24"/>
  <c r="N134" i="24"/>
  <c r="O134" i="24" s="1"/>
  <c r="P134" i="24" s="1"/>
  <c r="M134" i="24"/>
  <c r="N133" i="24"/>
  <c r="M133" i="24"/>
  <c r="N132" i="24"/>
  <c r="M132" i="24"/>
  <c r="N131" i="24"/>
  <c r="M131" i="24"/>
  <c r="N130" i="24"/>
  <c r="M130" i="24"/>
  <c r="N129" i="24"/>
  <c r="M129" i="24"/>
  <c r="N128" i="24"/>
  <c r="M128" i="24"/>
  <c r="N127" i="24"/>
  <c r="M127" i="24"/>
  <c r="N126" i="24"/>
  <c r="O126" i="24" s="1"/>
  <c r="P126" i="24" s="1"/>
  <c r="M126" i="24"/>
  <c r="N125" i="24"/>
  <c r="M125" i="24"/>
  <c r="N124" i="24"/>
  <c r="M124" i="24"/>
  <c r="N123" i="24"/>
  <c r="M123" i="24"/>
  <c r="N122" i="24"/>
  <c r="M122" i="24"/>
  <c r="N121" i="24"/>
  <c r="M121" i="24"/>
  <c r="N120" i="24"/>
  <c r="M120" i="24"/>
  <c r="N119" i="24"/>
  <c r="M119" i="24"/>
  <c r="N118" i="24"/>
  <c r="O118" i="24" s="1"/>
  <c r="P118" i="24" s="1"/>
  <c r="M118" i="24"/>
  <c r="N117" i="24"/>
  <c r="M117" i="24"/>
  <c r="N116" i="24"/>
  <c r="M116" i="24"/>
  <c r="N115" i="24"/>
  <c r="M115" i="24"/>
  <c r="N114" i="24"/>
  <c r="M114" i="24"/>
  <c r="N113" i="24"/>
  <c r="M113" i="24"/>
  <c r="N112" i="24"/>
  <c r="M112" i="24"/>
  <c r="N111" i="24"/>
  <c r="M111" i="24"/>
  <c r="N110" i="24"/>
  <c r="O110" i="24" s="1"/>
  <c r="P110" i="24" s="1"/>
  <c r="M110" i="24"/>
  <c r="N109" i="24"/>
  <c r="M109" i="24"/>
  <c r="N108" i="24"/>
  <c r="M108" i="24"/>
  <c r="N107" i="24"/>
  <c r="M107" i="24"/>
  <c r="N106" i="24"/>
  <c r="M106" i="24"/>
  <c r="N105" i="24"/>
  <c r="M105" i="24"/>
  <c r="N104" i="24"/>
  <c r="M104" i="24"/>
  <c r="N103" i="24"/>
  <c r="M103" i="24"/>
  <c r="N102" i="24"/>
  <c r="O102" i="24" s="1"/>
  <c r="P102" i="24" s="1"/>
  <c r="M102" i="24"/>
  <c r="N101" i="24"/>
  <c r="M101" i="24"/>
  <c r="N100" i="24"/>
  <c r="M100" i="24"/>
  <c r="N99" i="24"/>
  <c r="M99" i="24"/>
  <c r="N98" i="24"/>
  <c r="M98" i="24"/>
  <c r="N97" i="24"/>
  <c r="M97" i="24"/>
  <c r="N96" i="24"/>
  <c r="M96" i="24"/>
  <c r="N95" i="24"/>
  <c r="M95" i="24"/>
  <c r="N94" i="24"/>
  <c r="O94" i="24" s="1"/>
  <c r="P94" i="24" s="1"/>
  <c r="M94" i="24"/>
  <c r="N93" i="24"/>
  <c r="M93" i="24"/>
  <c r="N92" i="24"/>
  <c r="M92" i="24"/>
  <c r="N91" i="24"/>
  <c r="M91" i="24"/>
  <c r="N90" i="24"/>
  <c r="M90" i="24"/>
  <c r="N89" i="24"/>
  <c r="M89" i="24"/>
  <c r="N88" i="24"/>
  <c r="M88" i="24"/>
  <c r="N87" i="24"/>
  <c r="M87" i="24"/>
  <c r="N86" i="24"/>
  <c r="O86" i="24" s="1"/>
  <c r="P86" i="24" s="1"/>
  <c r="M86" i="24"/>
  <c r="N85" i="24"/>
  <c r="M85" i="24"/>
  <c r="N84" i="24"/>
  <c r="M84" i="24"/>
  <c r="N83" i="24"/>
  <c r="M83" i="24"/>
  <c r="N82" i="24"/>
  <c r="M82" i="24"/>
  <c r="N81" i="24"/>
  <c r="M81" i="24"/>
  <c r="N80" i="24"/>
  <c r="M80" i="24"/>
  <c r="N79" i="24"/>
  <c r="M79" i="24"/>
  <c r="N78" i="24"/>
  <c r="O78" i="24" s="1"/>
  <c r="P78" i="24" s="1"/>
  <c r="M78" i="24"/>
  <c r="N77" i="24"/>
  <c r="M77" i="24"/>
  <c r="N76" i="24"/>
  <c r="M76" i="24"/>
  <c r="N75" i="24"/>
  <c r="M75" i="24"/>
  <c r="N74" i="24"/>
  <c r="M74" i="24"/>
  <c r="N52" i="24"/>
  <c r="M52" i="24"/>
  <c r="A52" i="24"/>
  <c r="N44" i="24"/>
  <c r="M44" i="24"/>
  <c r="A44" i="24"/>
  <c r="N36" i="24"/>
  <c r="M36" i="24"/>
  <c r="A36" i="24"/>
  <c r="N28" i="24"/>
  <c r="M28" i="24"/>
  <c r="A28" i="24"/>
  <c r="N20" i="24"/>
  <c r="M20" i="24"/>
  <c r="A20" i="24"/>
  <c r="N19" i="24"/>
  <c r="M19" i="24"/>
  <c r="A19" i="24"/>
  <c r="N18" i="24"/>
  <c r="M18" i="24"/>
  <c r="A18" i="24"/>
  <c r="N17" i="24"/>
  <c r="M17" i="24"/>
  <c r="A17" i="24"/>
  <c r="N16" i="24"/>
  <c r="M16" i="24"/>
  <c r="A16" i="24"/>
  <c r="N15" i="24"/>
  <c r="M15" i="24"/>
  <c r="A15" i="24"/>
  <c r="N14" i="24"/>
  <c r="M14" i="24"/>
  <c r="A14" i="24"/>
  <c r="N13" i="24"/>
  <c r="M13" i="24"/>
  <c r="A13" i="24"/>
  <c r="N12" i="24"/>
  <c r="M12" i="24"/>
  <c r="A12" i="24"/>
  <c r="N11" i="24"/>
  <c r="M11" i="24"/>
  <c r="A11" i="24"/>
  <c r="N10" i="24"/>
  <c r="M10" i="24"/>
  <c r="A10" i="24"/>
  <c r="N9" i="24"/>
  <c r="M9" i="24"/>
  <c r="A9" i="24"/>
  <c r="N8" i="24"/>
  <c r="M8" i="24"/>
  <c r="A8" i="24"/>
  <c r="N7" i="24"/>
  <c r="M7" i="24"/>
  <c r="A7" i="24"/>
  <c r="N6" i="24"/>
  <c r="M6" i="24"/>
  <c r="A6" i="24"/>
  <c r="N5" i="24"/>
  <c r="M5" i="24"/>
  <c r="A5" i="24"/>
  <c r="N4" i="24"/>
  <c r="M4" i="24"/>
  <c r="A4" i="24"/>
  <c r="N3" i="24"/>
  <c r="M3" i="24"/>
  <c r="A3" i="24"/>
  <c r="N2" i="24"/>
  <c r="M2" i="24"/>
  <c r="A2" i="24"/>
  <c r="O80" i="24" l="1"/>
  <c r="P80" i="24" s="1"/>
  <c r="O96" i="24"/>
  <c r="P96" i="24" s="1"/>
  <c r="O112" i="24"/>
  <c r="P112" i="24" s="1"/>
  <c r="O120" i="24"/>
  <c r="P120" i="24" s="1"/>
  <c r="O136" i="24"/>
  <c r="P136" i="24" s="1"/>
  <c r="O144" i="24"/>
  <c r="P144" i="24" s="1"/>
  <c r="O152" i="24"/>
  <c r="P152" i="24" s="1"/>
  <c r="O160" i="24"/>
  <c r="P160" i="24" s="1"/>
  <c r="O168" i="24"/>
  <c r="P168" i="24" s="1"/>
  <c r="O88" i="24"/>
  <c r="P88" i="24" s="1"/>
  <c r="O104" i="24"/>
  <c r="P104" i="24" s="1"/>
  <c r="O128" i="24"/>
  <c r="P128" i="24" s="1"/>
  <c r="O176" i="24"/>
  <c r="P176" i="24" s="1"/>
  <c r="O184" i="24"/>
  <c r="P184" i="24" s="1"/>
  <c r="O192" i="24"/>
  <c r="P192" i="24" s="1"/>
  <c r="O200" i="24"/>
  <c r="P200" i="24" s="1"/>
  <c r="O97" i="24"/>
  <c r="P97" i="24" s="1"/>
  <c r="O105" i="24"/>
  <c r="P105" i="24" s="1"/>
  <c r="O113" i="24"/>
  <c r="P113" i="24" s="1"/>
  <c r="O81" i="24"/>
  <c r="P81" i="24" s="1"/>
  <c r="O121" i="24"/>
  <c r="P121" i="24" s="1"/>
  <c r="O129" i="24"/>
  <c r="P129" i="24" s="1"/>
  <c r="O137" i="24"/>
  <c r="P137" i="24" s="1"/>
  <c r="O145" i="24"/>
  <c r="P145" i="24" s="1"/>
  <c r="O153" i="24"/>
  <c r="P153" i="24" s="1"/>
  <c r="O161" i="24"/>
  <c r="P161" i="24" s="1"/>
  <c r="O169" i="24"/>
  <c r="P169" i="24" s="1"/>
  <c r="O177" i="24"/>
  <c r="P177" i="24" s="1"/>
  <c r="O91" i="24"/>
  <c r="P91" i="24" s="1"/>
  <c r="O37" i="24"/>
  <c r="P37" i="24" s="1"/>
  <c r="O185" i="24"/>
  <c r="P185" i="24" s="1"/>
  <c r="O193" i="24"/>
  <c r="P193" i="24" s="1"/>
  <c r="O201" i="24"/>
  <c r="P201" i="24" s="1"/>
  <c r="O209" i="24"/>
  <c r="P209" i="24" s="1"/>
  <c r="O217" i="24"/>
  <c r="P217" i="24" s="1"/>
  <c r="O225" i="24"/>
  <c r="P225" i="24" s="1"/>
  <c r="O233" i="24"/>
  <c r="P233" i="24" s="1"/>
  <c r="O241" i="24"/>
  <c r="P241" i="24" s="1"/>
  <c r="O249" i="24"/>
  <c r="P249" i="24" s="1"/>
  <c r="O257" i="24"/>
  <c r="P257" i="24" s="1"/>
  <c r="O265" i="24"/>
  <c r="P265" i="24" s="1"/>
  <c r="O273" i="24"/>
  <c r="P273" i="24" s="1"/>
  <c r="O281" i="24"/>
  <c r="P281" i="24" s="1"/>
  <c r="O289" i="24"/>
  <c r="P289" i="24" s="1"/>
  <c r="O297" i="24"/>
  <c r="P297" i="24" s="1"/>
  <c r="O305" i="24"/>
  <c r="P305" i="24" s="1"/>
  <c r="O313" i="24"/>
  <c r="P313" i="24" s="1"/>
  <c r="O321" i="24"/>
  <c r="P321" i="24" s="1"/>
  <c r="O329" i="24"/>
  <c r="P329" i="24" s="1"/>
  <c r="O337" i="24"/>
  <c r="P337" i="24" s="1"/>
  <c r="O345" i="24"/>
  <c r="P345" i="24" s="1"/>
  <c r="O89" i="24"/>
  <c r="P89" i="24" s="1"/>
  <c r="O30" i="24"/>
  <c r="P30" i="24" s="1"/>
  <c r="O208" i="24"/>
  <c r="P208" i="24" s="1"/>
  <c r="O216" i="24"/>
  <c r="P216" i="24" s="1"/>
  <c r="O224" i="24"/>
  <c r="P224" i="24" s="1"/>
  <c r="O232" i="24"/>
  <c r="P232" i="24" s="1"/>
  <c r="O240" i="24"/>
  <c r="P240" i="24" s="1"/>
  <c r="O248" i="24"/>
  <c r="P248" i="24" s="1"/>
  <c r="O23" i="24"/>
  <c r="P23" i="24" s="1"/>
  <c r="O11" i="24"/>
  <c r="P11" i="24" s="1"/>
  <c r="O21" i="24"/>
  <c r="P21" i="24" s="1"/>
  <c r="O74" i="24"/>
  <c r="P74" i="24" s="1"/>
  <c r="O82" i="24"/>
  <c r="P82" i="24" s="1"/>
  <c r="O90" i="24"/>
  <c r="P90" i="24" s="1"/>
  <c r="O98" i="24"/>
  <c r="P98" i="24" s="1"/>
  <c r="O106" i="24"/>
  <c r="P106" i="24" s="1"/>
  <c r="O114" i="24"/>
  <c r="P114" i="24" s="1"/>
  <c r="O122" i="24"/>
  <c r="P122" i="24" s="1"/>
  <c r="O130" i="24"/>
  <c r="P130" i="24" s="1"/>
  <c r="O138" i="24"/>
  <c r="P138" i="24" s="1"/>
  <c r="O146" i="24"/>
  <c r="P146" i="24" s="1"/>
  <c r="O154" i="24"/>
  <c r="P154" i="24" s="1"/>
  <c r="O162" i="24"/>
  <c r="P162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O234" i="24"/>
  <c r="P234" i="24" s="1"/>
  <c r="O242" i="24"/>
  <c r="P242" i="24" s="1"/>
  <c r="O250" i="24"/>
  <c r="P250" i="24" s="1"/>
  <c r="O258" i="24"/>
  <c r="P258" i="24" s="1"/>
  <c r="O266" i="24"/>
  <c r="P266" i="24" s="1"/>
  <c r="O274" i="24"/>
  <c r="P274" i="24" s="1"/>
  <c r="O73" i="24"/>
  <c r="P73" i="24" s="1"/>
  <c r="O254" i="24"/>
  <c r="P254" i="24" s="1"/>
  <c r="O262" i="24"/>
  <c r="P262" i="24" s="1"/>
  <c r="O270" i="24"/>
  <c r="P270" i="24" s="1"/>
  <c r="O278" i="24"/>
  <c r="P278" i="24" s="1"/>
  <c r="O282" i="24"/>
  <c r="P282" i="24" s="1"/>
  <c r="O290" i="24"/>
  <c r="P290" i="24" s="1"/>
  <c r="O298" i="24"/>
  <c r="P298" i="24" s="1"/>
  <c r="O306" i="24"/>
  <c r="P306" i="24" s="1"/>
  <c r="O314" i="24"/>
  <c r="P314" i="24" s="1"/>
  <c r="O322" i="24"/>
  <c r="P322" i="24" s="1"/>
  <c r="O330" i="24"/>
  <c r="P330" i="24" s="1"/>
  <c r="O338" i="24"/>
  <c r="P338" i="24" s="1"/>
  <c r="O346" i="24"/>
  <c r="P346" i="24" s="1"/>
  <c r="O38" i="24"/>
  <c r="P38" i="24" s="1"/>
  <c r="O45" i="24"/>
  <c r="P45" i="24" s="1"/>
  <c r="O39" i="24"/>
  <c r="P39" i="24" s="1"/>
  <c r="O46" i="24"/>
  <c r="P46" i="24" s="1"/>
  <c r="O27" i="24"/>
  <c r="P27" i="24" s="1"/>
  <c r="O40" i="24"/>
  <c r="P40" i="24" s="1"/>
  <c r="O49" i="24"/>
  <c r="P49" i="24" s="1"/>
  <c r="O32" i="24"/>
  <c r="P32" i="24" s="1"/>
  <c r="O56" i="24"/>
  <c r="P56" i="24" s="1"/>
  <c r="O33" i="24"/>
  <c r="P33" i="24" s="1"/>
  <c r="O53" i="24"/>
  <c r="P53" i="24" s="1"/>
  <c r="O59" i="24"/>
  <c r="P59" i="24" s="1"/>
  <c r="O54" i="24"/>
  <c r="P54" i="24" s="1"/>
  <c r="O31" i="24"/>
  <c r="P31" i="24" s="1"/>
  <c r="O42" i="24"/>
  <c r="P42" i="24" s="1"/>
  <c r="O3" i="24"/>
  <c r="P3" i="24" s="1"/>
  <c r="O19" i="24"/>
  <c r="P19" i="24" s="1"/>
  <c r="O55" i="24"/>
  <c r="P55" i="24" s="1"/>
  <c r="O26" i="24"/>
  <c r="P26" i="24" s="1"/>
  <c r="O43" i="24"/>
  <c r="P43" i="24" s="1"/>
  <c r="O25" i="24"/>
  <c r="P25" i="24" s="1"/>
  <c r="O50" i="24"/>
  <c r="P50" i="24" s="1"/>
  <c r="O22" i="24"/>
  <c r="P22" i="24" s="1"/>
  <c r="O51" i="24"/>
  <c r="P51" i="24" s="1"/>
  <c r="O57" i="24"/>
  <c r="P57" i="24" s="1"/>
  <c r="O5" i="24"/>
  <c r="P5" i="24" s="1"/>
  <c r="O29" i="24"/>
  <c r="P29" i="24" s="1"/>
  <c r="O34" i="24"/>
  <c r="P34" i="24" s="1"/>
  <c r="O58" i="24"/>
  <c r="P58" i="24" s="1"/>
  <c r="O35" i="24"/>
  <c r="P35" i="24" s="1"/>
  <c r="O47" i="24"/>
  <c r="P47" i="24" s="1"/>
  <c r="O24" i="24"/>
  <c r="P24" i="24" s="1"/>
  <c r="O41" i="24"/>
  <c r="P41" i="24" s="1"/>
  <c r="O48" i="24"/>
  <c r="P48" i="24" s="1"/>
  <c r="O44" i="24"/>
  <c r="P44" i="24" s="1"/>
  <c r="O76" i="24"/>
  <c r="P76" i="24" s="1"/>
  <c r="O84" i="24"/>
  <c r="P84" i="24" s="1"/>
  <c r="O92" i="24"/>
  <c r="P92" i="24" s="1"/>
  <c r="O100" i="24"/>
  <c r="P100" i="24" s="1"/>
  <c r="O108" i="24"/>
  <c r="P108" i="24" s="1"/>
  <c r="O116" i="24"/>
  <c r="P116" i="24" s="1"/>
  <c r="O124" i="24"/>
  <c r="P124" i="24" s="1"/>
  <c r="O132" i="24"/>
  <c r="P132" i="24" s="1"/>
  <c r="O140" i="24"/>
  <c r="P140" i="24" s="1"/>
  <c r="O148" i="24"/>
  <c r="P148" i="24" s="1"/>
  <c r="O156" i="24"/>
  <c r="P156" i="24" s="1"/>
  <c r="O164" i="24"/>
  <c r="P164" i="24" s="1"/>
  <c r="O172" i="24"/>
  <c r="P172" i="24" s="1"/>
  <c r="O180" i="24"/>
  <c r="P180" i="24" s="1"/>
  <c r="O188" i="24"/>
  <c r="P188" i="24" s="1"/>
  <c r="O196" i="24"/>
  <c r="P196" i="24" s="1"/>
  <c r="O204" i="24"/>
  <c r="P204" i="24" s="1"/>
  <c r="O212" i="24"/>
  <c r="P212" i="24" s="1"/>
  <c r="O220" i="24"/>
  <c r="P220" i="24" s="1"/>
  <c r="O228" i="24"/>
  <c r="P228" i="24" s="1"/>
  <c r="O236" i="24"/>
  <c r="P236" i="24" s="1"/>
  <c r="O244" i="24"/>
  <c r="P244" i="24" s="1"/>
  <c r="O252" i="24"/>
  <c r="P252" i="24" s="1"/>
  <c r="O260" i="24"/>
  <c r="P260" i="24" s="1"/>
  <c r="O268" i="24"/>
  <c r="P268" i="24" s="1"/>
  <c r="O276" i="24"/>
  <c r="P276" i="24" s="1"/>
  <c r="O284" i="24"/>
  <c r="P284" i="24" s="1"/>
  <c r="O292" i="24"/>
  <c r="P292" i="24" s="1"/>
  <c r="O300" i="24"/>
  <c r="P300" i="24" s="1"/>
  <c r="O308" i="24"/>
  <c r="P308" i="24" s="1"/>
  <c r="O316" i="24"/>
  <c r="P316" i="24" s="1"/>
  <c r="O324" i="24"/>
  <c r="P324" i="24" s="1"/>
  <c r="O332" i="24"/>
  <c r="P332" i="24" s="1"/>
  <c r="O340" i="24"/>
  <c r="P340" i="24" s="1"/>
  <c r="O15" i="24"/>
  <c r="P15" i="24" s="1"/>
  <c r="O28" i="24"/>
  <c r="P28" i="24" s="1"/>
  <c r="O286" i="24"/>
  <c r="P286" i="24" s="1"/>
  <c r="O294" i="24"/>
  <c r="P294" i="24" s="1"/>
  <c r="O302" i="24"/>
  <c r="P302" i="24" s="1"/>
  <c r="O310" i="24"/>
  <c r="P310" i="24" s="1"/>
  <c r="O318" i="24"/>
  <c r="P318" i="24" s="1"/>
  <c r="O326" i="24"/>
  <c r="P326" i="24" s="1"/>
  <c r="O334" i="24"/>
  <c r="P334" i="24" s="1"/>
  <c r="O342" i="24"/>
  <c r="P342" i="24" s="1"/>
  <c r="O79" i="24"/>
  <c r="P79" i="24" s="1"/>
  <c r="O87" i="24"/>
  <c r="P87" i="24" s="1"/>
  <c r="O95" i="24"/>
  <c r="P95" i="24" s="1"/>
  <c r="O103" i="24"/>
  <c r="P103" i="24" s="1"/>
  <c r="O111" i="24"/>
  <c r="P111" i="24" s="1"/>
  <c r="O119" i="24"/>
  <c r="P119" i="24" s="1"/>
  <c r="O127" i="24"/>
  <c r="P127" i="24" s="1"/>
  <c r="O135" i="24"/>
  <c r="P135" i="24" s="1"/>
  <c r="O143" i="24"/>
  <c r="P143" i="24" s="1"/>
  <c r="O151" i="24"/>
  <c r="P151" i="24" s="1"/>
  <c r="O159" i="24"/>
  <c r="P159" i="24" s="1"/>
  <c r="O167" i="24"/>
  <c r="P167" i="24" s="1"/>
  <c r="O175" i="24"/>
  <c r="P175" i="24" s="1"/>
  <c r="O183" i="24"/>
  <c r="P183" i="24" s="1"/>
  <c r="O191" i="24"/>
  <c r="P191" i="24" s="1"/>
  <c r="O199" i="24"/>
  <c r="P199" i="24" s="1"/>
  <c r="O207" i="24"/>
  <c r="P207" i="24" s="1"/>
  <c r="O215" i="24"/>
  <c r="P215" i="24" s="1"/>
  <c r="O223" i="24"/>
  <c r="P223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287" i="24"/>
  <c r="P287" i="24" s="1"/>
  <c r="O295" i="24"/>
  <c r="P295" i="24" s="1"/>
  <c r="O303" i="24"/>
  <c r="P303" i="24" s="1"/>
  <c r="O311" i="24"/>
  <c r="P311" i="24" s="1"/>
  <c r="O319" i="24"/>
  <c r="P319" i="24" s="1"/>
  <c r="O327" i="24"/>
  <c r="P327" i="24" s="1"/>
  <c r="O335" i="24"/>
  <c r="P335" i="24" s="1"/>
  <c r="O343" i="24"/>
  <c r="P343" i="24" s="1"/>
  <c r="O16" i="24"/>
  <c r="P16" i="24" s="1"/>
  <c r="O6" i="24"/>
  <c r="P6" i="24" s="1"/>
  <c r="O256" i="24"/>
  <c r="P256" i="24" s="1"/>
  <c r="O264" i="24"/>
  <c r="P264" i="24" s="1"/>
  <c r="O272" i="24"/>
  <c r="P272" i="24" s="1"/>
  <c r="O280" i="24"/>
  <c r="P280" i="24" s="1"/>
  <c r="O288" i="24"/>
  <c r="P288" i="24" s="1"/>
  <c r="O296" i="24"/>
  <c r="P296" i="24" s="1"/>
  <c r="O304" i="24"/>
  <c r="P304" i="24" s="1"/>
  <c r="O312" i="24"/>
  <c r="P312" i="24" s="1"/>
  <c r="O320" i="24"/>
  <c r="P320" i="24" s="1"/>
  <c r="O328" i="24"/>
  <c r="P328" i="24" s="1"/>
  <c r="O336" i="24"/>
  <c r="P336" i="24" s="1"/>
  <c r="O344" i="24"/>
  <c r="P344" i="24" s="1"/>
  <c r="O17" i="24"/>
  <c r="P17" i="24" s="1"/>
  <c r="O2" i="24"/>
  <c r="P2" i="24" s="1"/>
  <c r="O7" i="24"/>
  <c r="P7" i="24" s="1"/>
  <c r="O18" i="24"/>
  <c r="P18" i="24" s="1"/>
  <c r="O36" i="24"/>
  <c r="P36" i="24" s="1"/>
  <c r="O4" i="24"/>
  <c r="P4" i="24" s="1"/>
  <c r="O9" i="24"/>
  <c r="P9" i="24" s="1"/>
  <c r="O14" i="24"/>
  <c r="P14" i="24" s="1"/>
  <c r="O10" i="24"/>
  <c r="P10" i="24" s="1"/>
  <c r="O52" i="24"/>
  <c r="P52" i="24" s="1"/>
  <c r="O20" i="24"/>
  <c r="P20" i="24" s="1"/>
  <c r="O75" i="24"/>
  <c r="P75" i="24" s="1"/>
  <c r="O83" i="24"/>
  <c r="P83" i="24" s="1"/>
  <c r="O99" i="24"/>
  <c r="P99" i="24" s="1"/>
  <c r="O107" i="24"/>
  <c r="P107" i="24" s="1"/>
  <c r="O115" i="24"/>
  <c r="P115" i="24" s="1"/>
  <c r="O123" i="24"/>
  <c r="P123" i="24" s="1"/>
  <c r="O131" i="24"/>
  <c r="P131" i="24" s="1"/>
  <c r="O139" i="24"/>
  <c r="P139" i="24" s="1"/>
  <c r="O147" i="24"/>
  <c r="P147" i="24" s="1"/>
  <c r="O155" i="24"/>
  <c r="P155" i="24" s="1"/>
  <c r="O163" i="24"/>
  <c r="P163" i="24" s="1"/>
  <c r="O171" i="24"/>
  <c r="P171" i="24" s="1"/>
  <c r="O179" i="24"/>
  <c r="P179" i="24" s="1"/>
  <c r="O187" i="24"/>
  <c r="P187" i="24" s="1"/>
  <c r="O195" i="24"/>
  <c r="P195" i="24" s="1"/>
  <c r="O203" i="24"/>
  <c r="P203" i="24" s="1"/>
  <c r="O211" i="24"/>
  <c r="P211" i="24" s="1"/>
  <c r="O219" i="24"/>
  <c r="P219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O291" i="24"/>
  <c r="P291" i="24" s="1"/>
  <c r="O299" i="24"/>
  <c r="P299" i="24" s="1"/>
  <c r="O307" i="24"/>
  <c r="P307" i="24" s="1"/>
  <c r="O315" i="24"/>
  <c r="P315" i="24" s="1"/>
  <c r="O323" i="24"/>
  <c r="P323" i="24" s="1"/>
  <c r="O331" i="24"/>
  <c r="P331" i="24" s="1"/>
  <c r="O339" i="24"/>
  <c r="P339" i="24" s="1"/>
  <c r="O347" i="24"/>
  <c r="P347" i="24" s="1"/>
  <c r="O12" i="24"/>
  <c r="P12" i="24" s="1"/>
  <c r="O13" i="24"/>
  <c r="P13" i="24" s="1"/>
  <c r="O77" i="24"/>
  <c r="P77" i="24" s="1"/>
  <c r="O85" i="24"/>
  <c r="P85" i="24" s="1"/>
  <c r="O93" i="24"/>
  <c r="P93" i="24" s="1"/>
  <c r="O101" i="24"/>
  <c r="P101" i="24" s="1"/>
  <c r="O109" i="24"/>
  <c r="P109" i="24" s="1"/>
  <c r="O117" i="24"/>
  <c r="P117" i="24" s="1"/>
  <c r="O125" i="24"/>
  <c r="P125" i="24" s="1"/>
  <c r="O133" i="24"/>
  <c r="P133" i="24" s="1"/>
  <c r="O141" i="24"/>
  <c r="P141" i="24" s="1"/>
  <c r="O149" i="24"/>
  <c r="P149" i="24" s="1"/>
  <c r="O157" i="24"/>
  <c r="P157" i="24" s="1"/>
  <c r="O165" i="24"/>
  <c r="P165" i="24" s="1"/>
  <c r="O173" i="24"/>
  <c r="P173" i="24" s="1"/>
  <c r="O181" i="24"/>
  <c r="P181" i="24" s="1"/>
  <c r="O189" i="24"/>
  <c r="P189" i="24" s="1"/>
  <c r="O197" i="24"/>
  <c r="P197" i="24" s="1"/>
  <c r="O205" i="24"/>
  <c r="P205" i="24" s="1"/>
  <c r="O213" i="24"/>
  <c r="P213" i="24" s="1"/>
  <c r="O221" i="24"/>
  <c r="P221" i="24" s="1"/>
  <c r="O229" i="24"/>
  <c r="P229" i="24" s="1"/>
  <c r="O237" i="24"/>
  <c r="P237" i="24" s="1"/>
  <c r="O245" i="24"/>
  <c r="P245" i="24" s="1"/>
  <c r="O253" i="24"/>
  <c r="P253" i="24" s="1"/>
  <c r="O261" i="24"/>
  <c r="P261" i="24" s="1"/>
  <c r="O269" i="24"/>
  <c r="P269" i="24" s="1"/>
  <c r="O277" i="24"/>
  <c r="P277" i="24" s="1"/>
  <c r="O285" i="24"/>
  <c r="P285" i="24" s="1"/>
  <c r="O293" i="24"/>
  <c r="P293" i="24" s="1"/>
  <c r="O301" i="24"/>
  <c r="P301" i="24" s="1"/>
  <c r="O309" i="24"/>
  <c r="P309" i="24" s="1"/>
  <c r="O317" i="24"/>
  <c r="P317" i="24" s="1"/>
  <c r="O325" i="24"/>
  <c r="P325" i="24" s="1"/>
  <c r="O333" i="24"/>
  <c r="P333" i="24" s="1"/>
  <c r="O341" i="24"/>
  <c r="P341" i="24" s="1"/>
  <c r="O8" i="24"/>
  <c r="P8" i="24" s="1"/>
  <c r="L11" i="26"/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G28" i="21" l="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Q43" i="7" l="1"/>
  <c r="H43" i="7"/>
  <c r="B43" i="7"/>
  <c r="A43" i="7"/>
  <c r="Q45" i="6"/>
  <c r="H45" i="6"/>
  <c r="B45" i="6"/>
  <c r="Q44" i="6"/>
  <c r="H44" i="6"/>
  <c r="B44" i="6"/>
  <c r="Q43" i="6"/>
  <c r="H43" i="6"/>
  <c r="B43" i="6"/>
  <c r="Q15" i="8" l="1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F51" i="23" l="1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X38" i="9"/>
  <c r="X39" i="9" s="1"/>
  <c r="X40" i="9" s="1"/>
  <c r="X41" i="9" s="1"/>
  <c r="X42" i="9" s="1"/>
  <c r="X43" i="9" s="1"/>
  <c r="U40" i="9"/>
  <c r="K40" i="9"/>
  <c r="B40" i="9"/>
  <c r="K39" i="9"/>
  <c r="B39" i="9"/>
  <c r="U38" i="9"/>
  <c r="K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X37" i="9"/>
  <c r="U37" i="9"/>
  <c r="K37" i="9"/>
  <c r="B37" i="9"/>
  <c r="X36" i="9"/>
  <c r="U36" i="9"/>
  <c r="K36" i="9"/>
  <c r="B36" i="9"/>
  <c r="X35" i="9"/>
  <c r="U35" i="9"/>
  <c r="V35" i="9" s="1"/>
  <c r="K35" i="9"/>
  <c r="B35" i="9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50" i="23" l="1"/>
  <c r="Q49" i="23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0" i="17" l="1"/>
  <c r="C611" i="17" s="1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3" i="17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3" i="17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3" i="17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3" i="17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3" i="17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3" i="17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3" i="17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3" i="17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H34" i="9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 s="1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J17" i="26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3" i="17" l="1"/>
  <c r="C644" i="17" s="1"/>
  <c r="C645" i="17" l="1"/>
  <c r="C646" i="17" s="1"/>
  <c r="C647" i="17" l="1"/>
  <c r="C648" i="17" s="1"/>
  <c r="C649" i="17" l="1"/>
  <c r="C650" i="17" s="1"/>
  <c r="C651" i="17" l="1"/>
  <c r="C652" i="17" s="1"/>
  <c r="C653" i="17" l="1"/>
  <c r="C654" i="17" s="1"/>
  <c r="C655" i="17" l="1"/>
  <c r="C656" i="17" s="1"/>
  <c r="C657" i="17" l="1"/>
  <c r="C658" i="17" s="1"/>
  <c r="C659" i="17" l="1"/>
  <c r="C660" i="17" s="1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 l="1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06DA8AE5-AFFE-47F8-9E4C-D2955A560B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F244DEC4-8C39-4FEF-97FB-7C25DC14DF5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2CA61D1C-0D85-42D6-9975-7AF50B1965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D43AE8FD-AD74-4AA2-B67E-F2D1150F00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946A595-DE98-43A4-99F8-339B41F5E7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2EC1B83C-A5FB-47CD-9CE7-D9A7A4B597E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7B7BC2D1-7E81-45A9-83CB-9038A64EB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DDD02E51-20B6-401B-A02E-E6E8F903B0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C5B9C3E7-53D6-4922-99D0-E4E029403C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FA7DFCE2-40A3-4932-B5AB-2FBD54D0FF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96230230-B765-42C7-89D0-D77EB05E1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5A08A00B-C7A3-4EF2-BEEA-95D7F66EC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DFB07877-645C-4BD5-8722-80CE89F9735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D777BCDE-6278-4675-9734-7900A440860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A7FAE819-7729-44F0-89E2-7D40B02344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F7246287-0D2A-44E4-B257-1F7ACBE51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CF673B0-4CE2-4992-A6A6-E2617B1DE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6D7B6EF9-C1FD-410D-9165-5FE8B28E6B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BFC173CD-69E7-44C5-BB9A-3DE93697B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038FB195-D6EA-49A4-B817-999C19E008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4" authorId="0" shapeId="0" xr:uid="{2D7C3456-8F84-4C8B-AA42-8D55E84D7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5" authorId="0" shapeId="0" xr:uid="{FBF690BF-5181-49CB-87CC-3B5996481F4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23B904F8-98C5-4F5B-9F1F-0BFB685792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7" authorId="0" shapeId="0" xr:uid="{CA240154-EAA1-4DD7-83C9-19BE3D02BD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8" authorId="0" shapeId="0" xr:uid="{41F4C9EF-7623-417F-9FBE-A043473D5D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9" authorId="0" shapeId="0" xr:uid="{5005FEB3-7B7F-4FEB-950E-D0E0D93832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18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19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28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5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36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4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1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52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59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60 = 16 per year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<sst xmlns="http://schemas.openxmlformats.org/spreadsheetml/2006/main" count="8741" uniqueCount="966">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</sst>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812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  <xf numFmtId="164" fontId="11" fillId="6" borderId="10" xfId="4" applyNumberFormat="1" applyFont="1" applyFill="1" applyBorder="1" applyAlignment="1" applyProtection="1">
      <alignment horizontal="center"/>
      <protection locked="0"/>
    </xf>
    <xf numFmtId="14" fontId="11" fillId="6" borderId="24" xfId="4" applyNumberFormat="1" applyFont="1" applyFill="1" applyBorder="1" applyAlignment="1" applyProtection="1">
      <alignment horizontal="left"/>
      <protection locked="0"/>
    </xf>
    <xf numFmtId="0" fontId="11" fillId="6" borderId="24" xfId="4" applyFont="1" applyFill="1" applyBorder="1" applyAlignment="1" applyProtection="1">
      <alignment horizontal="center"/>
      <protection locked="0"/>
    </xf>
    <xf numFmtId="165" fontId="11" fillId="6" borderId="24" xfId="4" applyNumberFormat="1" applyFont="1" applyFill="1" applyBorder="1" applyAlignment="1" applyProtection="1">
      <alignment horizontal="center"/>
      <protection locked="0"/>
    </xf>
    <xf numFmtId="177" fontId="11" fillId="6" borderId="24" xfId="1" applyNumberFormat="1" applyFont="1" applyFill="1" applyBorder="1" applyAlignment="1" applyProtection="1">
      <alignment horizontal="center"/>
      <protection locked="0"/>
    </xf>
    <xf numFmtId="178" fontId="11" fillId="6" borderId="10" xfId="4" applyNumberFormat="1" applyFont="1" applyFill="1" applyBorder="1" applyAlignment="1" applyProtection="1">
      <alignment horizontal="center"/>
      <protection locked="0"/>
    </xf>
    <xf numFmtId="178" fontId="11" fillId="6" borderId="25" xfId="4" applyNumberFormat="1" applyFont="1" applyFill="1" applyBorder="1" applyAlignment="1" applyProtection="1">
      <alignment horizontal="center"/>
      <protection locked="0"/>
    </xf>
    <xf numFmtId="165" fontId="11" fillId="6" borderId="10" xfId="4" applyNumberFormat="1" applyFont="1" applyFill="1" applyBorder="1" applyAlignment="1" applyProtection="1">
      <alignment horizontal="center"/>
      <protection locked="0"/>
    </xf>
    <xf numFmtId="164" fontId="11" fillId="6" borderId="41" xfId="4" applyNumberFormat="1" applyFont="1" applyFill="1" applyBorder="1" applyAlignment="1" applyProtection="1">
      <alignment horizontal="center"/>
      <protection locked="0"/>
    </xf>
    <xf numFmtId="178" fontId="11" fillId="6" borderId="41" xfId="4" applyNumberFormat="1" applyFont="1" applyFill="1" applyBorder="1" applyAlignment="1" applyProtection="1">
      <alignment horizontal="center"/>
      <protection locked="0"/>
    </xf>
    <xf numFmtId="165" fontId="11" fillId="6" borderId="41" xfId="4" applyNumberFormat="1" applyFont="1" applyFill="1" applyBorder="1" applyAlignment="1" applyProtection="1">
      <alignment horizontal="center"/>
      <protection locked="0"/>
    </xf>
    <xf numFmtId="164" fontId="11" fillId="6" borderId="55" xfId="4" applyNumberFormat="1" applyFont="1" applyFill="1" applyBorder="1" applyAlignment="1" applyProtection="1">
      <alignment horizontal="center"/>
      <protection locked="0"/>
    </xf>
    <xf numFmtId="178" fontId="11" fillId="6" borderId="55" xfId="4" applyNumberFormat="1" applyFont="1" applyFill="1" applyBorder="1" applyAlignment="1" applyProtection="1">
      <alignment horizontal="center"/>
      <protection locked="0"/>
    </xf>
    <xf numFmtId="165" fontId="11" fillId="6" borderId="55" xfId="4" applyNumberFormat="1" applyFont="1" applyFill="1" applyBorder="1" applyAlignment="1" applyProtection="1">
      <alignment horizontal="center"/>
      <protection locked="0"/>
    </xf>
    <xf numFmtId="164" fontId="22" fillId="0" borderId="41" xfId="4" applyNumberFormat="1" applyFont="1" applyFill="1" applyBorder="1" applyAlignment="1" applyProtection="1">
      <alignment horizontal="center"/>
      <protection locked="0"/>
    </xf>
    <xf numFmtId="14" fontId="22" fillId="0" borderId="24" xfId="4" applyNumberFormat="1" applyFont="1" applyFill="1" applyBorder="1" applyAlignment="1" applyProtection="1">
      <alignment horizontal="left"/>
      <protection locked="0"/>
    </xf>
    <xf numFmtId="0" fontId="22" fillId="0" borderId="24" xfId="4" applyFont="1" applyFill="1" applyBorder="1" applyAlignment="1" applyProtection="1">
      <alignment horizontal="center"/>
      <protection locked="0"/>
    </xf>
    <xf numFmtId="165" fontId="22" fillId="0" borderId="24" xfId="4" applyNumberFormat="1" applyFont="1" applyFill="1" applyBorder="1" applyAlignment="1" applyProtection="1">
      <alignment horizontal="center"/>
      <protection locked="0"/>
    </xf>
    <xf numFmtId="178" fontId="10" fillId="0" borderId="41" xfId="4" applyNumberFormat="1" applyFont="1" applyFill="1" applyBorder="1" applyAlignment="1" applyProtection="1">
      <alignment horizontal="center"/>
      <protection locked="0"/>
    </xf>
    <xf numFmtId="178" fontId="10" fillId="0" borderId="25" xfId="4" applyNumberFormat="1" applyFont="1" applyFill="1" applyBorder="1" applyAlignment="1" applyProtection="1">
      <alignment horizontal="center"/>
      <protection locked="0"/>
    </xf>
    <xf numFmtId="165" fontId="10" fillId="0" borderId="41" xfId="4" applyNumberFormat="1" applyFont="1" applyFill="1" applyBorder="1" applyAlignment="1" applyProtection="1">
      <alignment horizontal="center"/>
      <protection locked="0"/>
    </xf>
    <xf numFmtId="171" fontId="11" fillId="0" borderId="21" xfId="1" applyNumberFormat="1" applyFont="1" applyFill="1" applyBorder="1"/>
    <xf numFmtId="170" fontId="11" fillId="0" borderId="21" xfId="1" applyNumberFormat="1" applyFont="1" applyFill="1" applyBorder="1"/>
    <xf numFmtId="170" fontId="11" fillId="0" borderId="4" xfId="1" applyNumberFormat="1" applyFont="1" applyFill="1" applyBorder="1"/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25"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1" t="s">
        <v>0</v>
      </c>
      <c r="B1" s="674" t="s">
        <v>1</v>
      </c>
      <c r="C1" s="674" t="s">
        <v>879</v>
      </c>
      <c r="D1" s="674" t="s">
        <v>871</v>
      </c>
      <c r="E1" s="674" t="s">
        <v>2</v>
      </c>
      <c r="F1" s="674" t="s">
        <v>3</v>
      </c>
      <c r="G1" s="674" t="s">
        <v>4</v>
      </c>
      <c r="H1" s="674" t="s">
        <v>5</v>
      </c>
      <c r="I1" s="674" t="s">
        <v>6</v>
      </c>
      <c r="J1" s="674" t="s">
        <v>7</v>
      </c>
      <c r="K1" s="674" t="s">
        <v>849</v>
      </c>
      <c r="L1" s="674" t="s">
        <v>893</v>
      </c>
      <c r="M1" s="674" t="s">
        <v>894</v>
      </c>
      <c r="N1" s="674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17" t="str">
        <f>+IF(AND($B$4="Yes", COUNTIFS($B$4:$AK$4, "Yes")=1),"FARMAR", "PRO FORMA")</f>
        <v>PRO FORMA</v>
      </c>
      <c r="C2" s="617" t="s">
        <v>9</v>
      </c>
      <c r="D2" s="617" t="s">
        <v>9</v>
      </c>
      <c r="E2" s="617" t="s">
        <v>9</v>
      </c>
      <c r="F2" s="617" t="s">
        <v>9</v>
      </c>
      <c r="G2" s="617" t="s">
        <v>9</v>
      </c>
      <c r="H2" s="617" t="s">
        <v>9</v>
      </c>
      <c r="I2" s="617" t="s">
        <v>9</v>
      </c>
      <c r="J2" s="617" t="s">
        <v>9</v>
      </c>
      <c r="K2" s="617" t="s">
        <v>9</v>
      </c>
      <c r="L2" s="617" t="s">
        <v>9</v>
      </c>
      <c r="M2" s="617" t="s">
        <v>9</v>
      </c>
      <c r="N2" s="617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1" t="s">
        <v>13</v>
      </c>
      <c r="C4" s="421" t="s">
        <v>13</v>
      </c>
      <c r="D4" s="420" t="s">
        <v>14</v>
      </c>
      <c r="E4" s="420" t="s">
        <v>14</v>
      </c>
      <c r="F4" s="420" t="s">
        <v>14</v>
      </c>
      <c r="G4" s="420" t="s">
        <v>14</v>
      </c>
      <c r="H4" s="420" t="s">
        <v>14</v>
      </c>
      <c r="I4" s="420" t="s">
        <v>14</v>
      </c>
      <c r="J4" s="420" t="s">
        <v>14</v>
      </c>
      <c r="K4" s="420" t="s">
        <v>14</v>
      </c>
      <c r="L4" s="421" t="s">
        <v>13</v>
      </c>
      <c r="M4" s="420" t="s">
        <v>14</v>
      </c>
      <c r="N4" s="421" t="s">
        <v>14</v>
      </c>
    </row>
    <row r="5" spans="1:26" x14ac:dyDescent="0.25">
      <c r="A5" s="7" t="s">
        <v>15</v>
      </c>
      <c r="B5" s="421" t="s">
        <v>13</v>
      </c>
      <c r="C5" s="421" t="s">
        <v>14</v>
      </c>
      <c r="D5" s="421" t="s">
        <v>14</v>
      </c>
      <c r="E5" s="421" t="s">
        <v>14</v>
      </c>
      <c r="F5" s="421" t="s">
        <v>14</v>
      </c>
      <c r="G5" s="421" t="s">
        <v>14</v>
      </c>
      <c r="H5" s="421" t="s">
        <v>14</v>
      </c>
      <c r="I5" s="421" t="s">
        <v>14</v>
      </c>
      <c r="J5" s="421" t="s">
        <v>14</v>
      </c>
      <c r="K5" s="421" t="s">
        <v>14</v>
      </c>
      <c r="L5" s="421" t="s">
        <v>14</v>
      </c>
      <c r="M5" s="421" t="s">
        <v>14</v>
      </c>
      <c r="N5" s="421" t="s">
        <v>14</v>
      </c>
    </row>
    <row r="6" spans="1:26" x14ac:dyDescent="0.25">
      <c r="A6" s="672" t="s">
        <v>16</v>
      </c>
      <c r="B6" s="675" t="s">
        <v>1</v>
      </c>
      <c r="C6" s="675" t="s">
        <v>879</v>
      </c>
      <c r="D6" s="675" t="s">
        <v>871</v>
      </c>
      <c r="E6" s="675" t="s">
        <v>2</v>
      </c>
      <c r="F6" s="675" t="s">
        <v>3</v>
      </c>
      <c r="G6" s="675" t="s">
        <v>879</v>
      </c>
      <c r="H6" s="675" t="s">
        <v>879</v>
      </c>
      <c r="I6" s="675" t="s">
        <v>6</v>
      </c>
      <c r="J6" s="675" t="s">
        <v>7</v>
      </c>
      <c r="K6" s="675" t="s">
        <v>849</v>
      </c>
      <c r="L6" s="675" t="s">
        <v>893</v>
      </c>
      <c r="M6" s="675" t="s">
        <v>894</v>
      </c>
      <c r="N6" s="675" t="s">
        <v>879</v>
      </c>
    </row>
    <row r="7" spans="1:26" x14ac:dyDescent="0.25">
      <c r="A7" s="8" t="s">
        <v>17</v>
      </c>
      <c r="B7" s="422">
        <v>43182</v>
      </c>
      <c r="C7" s="422">
        <v>44075</v>
      </c>
      <c r="D7" s="422">
        <v>44378</v>
      </c>
      <c r="E7" s="422">
        <v>44470</v>
      </c>
      <c r="F7" s="422">
        <v>44378</v>
      </c>
      <c r="G7" s="422">
        <v>44044</v>
      </c>
      <c r="H7" s="422">
        <v>43891</v>
      </c>
      <c r="I7" s="422">
        <v>44287</v>
      </c>
      <c r="J7" s="422">
        <v>44378</v>
      </c>
      <c r="K7" s="422">
        <v>44197</v>
      </c>
      <c r="L7" s="422">
        <v>44287</v>
      </c>
      <c r="M7" s="422">
        <v>44378</v>
      </c>
      <c r="N7" s="422">
        <v>44378</v>
      </c>
    </row>
    <row r="8" spans="1:26" x14ac:dyDescent="0.25">
      <c r="A8" s="9" t="s">
        <v>18</v>
      </c>
      <c r="B8" s="423">
        <v>2</v>
      </c>
      <c r="C8" s="423">
        <v>3</v>
      </c>
      <c r="D8" s="423">
        <v>3</v>
      </c>
      <c r="E8" s="423">
        <v>1</v>
      </c>
      <c r="F8" s="423">
        <v>1</v>
      </c>
      <c r="G8" s="423">
        <v>3</v>
      </c>
      <c r="H8" s="423">
        <v>3</v>
      </c>
      <c r="I8" s="423">
        <v>1</v>
      </c>
      <c r="J8" s="423">
        <v>2</v>
      </c>
      <c r="K8" s="423">
        <v>1</v>
      </c>
      <c r="L8" s="423">
        <v>1</v>
      </c>
      <c r="M8" s="423">
        <v>1</v>
      </c>
      <c r="N8" s="423">
        <v>1</v>
      </c>
    </row>
    <row r="9" spans="1:26" x14ac:dyDescent="0.25">
      <c r="A9" s="9" t="s">
        <v>19</v>
      </c>
      <c r="B9" s="424">
        <v>1</v>
      </c>
      <c r="C9" s="424">
        <v>-1</v>
      </c>
      <c r="D9" s="424">
        <v>-1</v>
      </c>
      <c r="E9" s="424">
        <v>2</v>
      </c>
      <c r="F9" s="424">
        <v>2</v>
      </c>
      <c r="G9" s="424">
        <v>-1</v>
      </c>
      <c r="H9" s="424">
        <v>-1</v>
      </c>
      <c r="I9" s="424">
        <v>3</v>
      </c>
      <c r="J9" s="424">
        <v>1</v>
      </c>
      <c r="K9" s="424">
        <v>2</v>
      </c>
      <c r="L9" s="424">
        <v>1</v>
      </c>
      <c r="M9" s="424">
        <v>1</v>
      </c>
      <c r="N9" s="424">
        <v>1</v>
      </c>
    </row>
    <row r="10" spans="1:26" ht="22.5" x14ac:dyDescent="0.25">
      <c r="A10" s="673" t="s">
        <v>20</v>
      </c>
      <c r="B10" s="675" t="s">
        <v>21</v>
      </c>
      <c r="C10" s="675" t="s">
        <v>880</v>
      </c>
      <c r="D10" s="675" t="s">
        <v>880</v>
      </c>
      <c r="E10" s="675" t="s">
        <v>22</v>
      </c>
      <c r="F10" s="675" t="s">
        <v>23</v>
      </c>
      <c r="G10" s="675" t="s">
        <v>880</v>
      </c>
      <c r="H10" s="675" t="s">
        <v>880</v>
      </c>
      <c r="I10" s="675" t="s">
        <v>24</v>
      </c>
      <c r="J10" s="675" t="s">
        <v>25</v>
      </c>
      <c r="K10" s="675" t="s">
        <v>850</v>
      </c>
      <c r="L10" s="675" t="s">
        <v>895</v>
      </c>
      <c r="M10" s="675" t="s">
        <v>930</v>
      </c>
      <c r="N10" s="675" t="s">
        <v>941</v>
      </c>
    </row>
    <row r="11" spans="1:26" x14ac:dyDescent="0.25">
      <c r="A11" s="8" t="s">
        <v>26</v>
      </c>
      <c r="B11" s="618">
        <v>93</v>
      </c>
      <c r="C11" s="618">
        <v>17</v>
      </c>
      <c r="D11" s="618">
        <v>7</v>
      </c>
      <c r="E11" s="618">
        <v>90</v>
      </c>
      <c r="F11" s="618">
        <v>125</v>
      </c>
      <c r="G11" s="618">
        <v>8</v>
      </c>
      <c r="H11" s="618">
        <v>8</v>
      </c>
      <c r="I11" s="618">
        <v>110</v>
      </c>
      <c r="J11" s="618">
        <v>51</v>
      </c>
      <c r="K11" s="618">
        <f>123+30</f>
        <v>153</v>
      </c>
      <c r="L11" s="618">
        <f>51+150</f>
        <v>201</v>
      </c>
      <c r="M11" s="618">
        <v>32</v>
      </c>
      <c r="N11" s="618">
        <v>32</v>
      </c>
    </row>
    <row r="12" spans="1:26" x14ac:dyDescent="0.25">
      <c r="A12" s="6" t="s">
        <v>27</v>
      </c>
      <c r="B12" s="619">
        <f>6150-I12</f>
        <v>6150</v>
      </c>
      <c r="C12" s="619">
        <v>0</v>
      </c>
      <c r="D12" s="619">
        <v>0</v>
      </c>
      <c r="E12" s="619">
        <v>0</v>
      </c>
      <c r="F12" s="619">
        <v>0</v>
      </c>
      <c r="G12" s="619">
        <v>0</v>
      </c>
      <c r="H12" s="619">
        <v>0</v>
      </c>
      <c r="I12" s="619">
        <v>0</v>
      </c>
      <c r="J12" s="619">
        <v>0</v>
      </c>
      <c r="K12" s="619">
        <v>6000</v>
      </c>
      <c r="L12" s="619">
        <v>0</v>
      </c>
      <c r="M12" s="619">
        <v>0</v>
      </c>
      <c r="N12" s="619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26">
        <v>0.25</v>
      </c>
      <c r="C14" s="426">
        <v>0.25</v>
      </c>
      <c r="D14" s="426">
        <v>0.25</v>
      </c>
      <c r="E14" s="426">
        <v>0.28000000000000003</v>
      </c>
      <c r="F14" s="426">
        <v>0.28000000000000003</v>
      </c>
      <c r="G14" s="426">
        <v>0.25</v>
      </c>
      <c r="H14" s="426">
        <v>0.25</v>
      </c>
      <c r="I14" s="426">
        <v>0.27</v>
      </c>
      <c r="J14" s="426">
        <v>0.25</v>
      </c>
      <c r="K14" s="426">
        <v>0.25</v>
      </c>
      <c r="L14" s="426">
        <v>0.25</v>
      </c>
      <c r="M14" s="426">
        <v>0.25</v>
      </c>
      <c r="N14" s="426">
        <v>0.25</v>
      </c>
    </row>
    <row r="15" spans="1:26" ht="22.5" x14ac:dyDescent="0.25">
      <c r="A15" s="10" t="s">
        <v>30</v>
      </c>
      <c r="B15" s="427">
        <v>0.96099999999999997</v>
      </c>
      <c r="C15" s="427">
        <v>1.05</v>
      </c>
      <c r="D15" s="427">
        <v>1.05</v>
      </c>
      <c r="E15" s="427">
        <v>0.96</v>
      </c>
      <c r="F15" s="427">
        <v>0.96</v>
      </c>
      <c r="G15" s="427">
        <v>1.05</v>
      </c>
      <c r="H15" s="427">
        <v>1.05</v>
      </c>
      <c r="I15" s="427">
        <v>0.96299999999999997</v>
      </c>
      <c r="J15" s="427">
        <v>0.96099999999999997</v>
      </c>
      <c r="K15" s="427">
        <v>0.96099999999999997</v>
      </c>
      <c r="L15" s="427">
        <v>0.96099999999999997</v>
      </c>
      <c r="M15" s="427">
        <v>0.96099999999999997</v>
      </c>
      <c r="N15" s="427">
        <v>1.05</v>
      </c>
    </row>
    <row r="16" spans="1:26" ht="22.5" x14ac:dyDescent="0.25">
      <c r="A16" s="8" t="s">
        <v>31</v>
      </c>
      <c r="B16" s="428">
        <v>1.2607999999999999</v>
      </c>
      <c r="C16" s="428">
        <v>1.2607999999999999</v>
      </c>
      <c r="D16" s="428">
        <v>1.2607999999999999</v>
      </c>
      <c r="E16" s="428">
        <v>1.2607999999999999</v>
      </c>
      <c r="F16" s="428">
        <v>1.2607999999999999</v>
      </c>
      <c r="G16" s="428">
        <v>1.2607999999999999</v>
      </c>
      <c r="H16" s="428">
        <v>1.2607999999999999</v>
      </c>
      <c r="I16" s="428">
        <v>1.2607999999999999</v>
      </c>
      <c r="J16" s="428">
        <v>1.2607999999999999</v>
      </c>
      <c r="K16" s="428">
        <v>1.2607999999999999</v>
      </c>
      <c r="L16" s="428">
        <v>1.2607999999999999</v>
      </c>
      <c r="M16" s="428">
        <v>1.2607999999999999</v>
      </c>
      <c r="N16" s="428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29">
        <v>73.430000000000007</v>
      </c>
      <c r="C18" s="429">
        <f t="shared" ref="C18:D22" si="0">+C28/C23</f>
        <v>64.488559366416808</v>
      </c>
      <c r="D18" s="429">
        <f t="shared" si="0"/>
        <v>64.488559366416808</v>
      </c>
      <c r="E18" s="429">
        <v>60.458024406015753</v>
      </c>
      <c r="F18" s="429">
        <v>60.458024406015753</v>
      </c>
      <c r="G18" s="429">
        <v>46.854968914662209</v>
      </c>
      <c r="H18" s="429">
        <v>46.854968914662209</v>
      </c>
      <c r="I18" s="429">
        <f t="shared" ref="I18:I22" si="1">+I28/I23</f>
        <v>107.06108488565287</v>
      </c>
      <c r="J18" s="429">
        <v>73.430000000000007</v>
      </c>
      <c r="K18" s="429">
        <v>73.430000000000007</v>
      </c>
      <c r="L18" s="429">
        <v>73.430000000000007</v>
      </c>
      <c r="M18" s="429">
        <v>73.430000000000007</v>
      </c>
      <c r="N18" s="429">
        <f t="shared" ref="N18" si="2">+N28/N23</f>
        <v>64.488559366416808</v>
      </c>
    </row>
    <row r="19" spans="1:14" ht="22.5" x14ac:dyDescent="0.25">
      <c r="A19" s="10" t="s">
        <v>34</v>
      </c>
      <c r="B19" s="429">
        <v>45.67</v>
      </c>
      <c r="C19" s="429">
        <f t="shared" si="0"/>
        <v>41.970771970450308</v>
      </c>
      <c r="D19" s="429">
        <f t="shared" si="0"/>
        <v>41.970771970450308</v>
      </c>
      <c r="E19" s="429">
        <v>39.347598722297164</v>
      </c>
      <c r="F19" s="429">
        <v>39.347598722297164</v>
      </c>
      <c r="G19" s="429">
        <v>30.494389009780299</v>
      </c>
      <c r="H19" s="429">
        <v>30.494389009780299</v>
      </c>
      <c r="I19" s="429">
        <f t="shared" si="1"/>
        <v>32.789665601914294</v>
      </c>
      <c r="J19" s="429">
        <v>45.67</v>
      </c>
      <c r="K19" s="429">
        <v>45.67</v>
      </c>
      <c r="L19" s="429">
        <v>45.67</v>
      </c>
      <c r="M19" s="429">
        <v>45.67</v>
      </c>
      <c r="N19" s="429">
        <f t="shared" ref="N19" si="3">+N29/N24</f>
        <v>41.970771970450308</v>
      </c>
    </row>
    <row r="20" spans="1:14" ht="22.5" x14ac:dyDescent="0.25">
      <c r="A20" s="10" t="s">
        <v>35</v>
      </c>
      <c r="B20" s="429">
        <v>13.83</v>
      </c>
      <c r="C20" s="429">
        <f t="shared" si="0"/>
        <v>14.089579637139151</v>
      </c>
      <c r="D20" s="429">
        <f t="shared" si="0"/>
        <v>14.089579637139151</v>
      </c>
      <c r="E20" s="429">
        <v>13.208980909817951</v>
      </c>
      <c r="F20" s="429">
        <v>13.208980909817951</v>
      </c>
      <c r="G20" s="429">
        <v>10.236960205108913</v>
      </c>
      <c r="H20" s="429">
        <v>10.236960205108913</v>
      </c>
      <c r="I20" s="429">
        <f t="shared" si="1"/>
        <v>11.007484091514957</v>
      </c>
      <c r="J20" s="429">
        <v>13.83</v>
      </c>
      <c r="K20" s="429">
        <v>13.83</v>
      </c>
      <c r="L20" s="429">
        <v>13.83</v>
      </c>
      <c r="M20" s="429">
        <v>13.83</v>
      </c>
      <c r="N20" s="429">
        <f t="shared" ref="N20" si="4">+N30/N25</f>
        <v>14.089579637139151</v>
      </c>
    </row>
    <row r="21" spans="1:14" ht="22.5" x14ac:dyDescent="0.25">
      <c r="A21" s="10" t="s">
        <v>36</v>
      </c>
      <c r="B21" s="429">
        <v>3.976</v>
      </c>
      <c r="C21" s="429">
        <f t="shared" si="0"/>
        <v>3.9587036443415542</v>
      </c>
      <c r="D21" s="429">
        <f t="shared" si="0"/>
        <v>3.9587036443415542</v>
      </c>
      <c r="E21" s="429">
        <v>3.7112846665702071</v>
      </c>
      <c r="F21" s="429">
        <v>3.7112846665702071</v>
      </c>
      <c r="G21" s="429">
        <v>2.8762456165919104</v>
      </c>
      <c r="H21" s="429">
        <v>2.8762456165919104</v>
      </c>
      <c r="I21" s="429">
        <f t="shared" si="1"/>
        <v>3.0927372221418392</v>
      </c>
      <c r="J21" s="429">
        <v>3.976</v>
      </c>
      <c r="K21" s="429">
        <v>3.976</v>
      </c>
      <c r="L21" s="429">
        <v>3.976</v>
      </c>
      <c r="M21" s="429">
        <v>3.976</v>
      </c>
      <c r="N21" s="429">
        <f t="shared" ref="N21" si="5">+N31/N26</f>
        <v>3.9587036443415542</v>
      </c>
    </row>
    <row r="22" spans="1:14" ht="22.5" x14ac:dyDescent="0.25">
      <c r="A22" s="10" t="s">
        <v>37</v>
      </c>
      <c r="B22" s="429">
        <v>11.215</v>
      </c>
      <c r="C22" s="429">
        <f t="shared" si="0"/>
        <v>15.600697694901065</v>
      </c>
      <c r="D22" s="429">
        <f t="shared" si="0"/>
        <v>15.600697694901065</v>
      </c>
      <c r="E22" s="429">
        <v>14.62565408896975</v>
      </c>
      <c r="F22" s="429">
        <v>14.62565408896975</v>
      </c>
      <c r="G22" s="429">
        <v>11.334881918951556</v>
      </c>
      <c r="H22" s="429">
        <v>11.334881918951556</v>
      </c>
      <c r="I22" s="429">
        <f t="shared" si="1"/>
        <v>12.188045074141455</v>
      </c>
      <c r="J22" s="429">
        <v>11.215</v>
      </c>
      <c r="K22" s="429">
        <v>11.215</v>
      </c>
      <c r="L22" s="429">
        <v>11.215</v>
      </c>
      <c r="M22" s="429">
        <v>11.215</v>
      </c>
      <c r="N22" s="429">
        <f t="shared" ref="N22" si="6">+N32/N27</f>
        <v>15.600697694901065</v>
      </c>
    </row>
    <row r="23" spans="1:14" ht="22.5" x14ac:dyDescent="0.25">
      <c r="A23" s="8" t="s">
        <v>38</v>
      </c>
      <c r="B23" s="430">
        <v>0.85</v>
      </c>
      <c r="C23" s="430">
        <v>0.85</v>
      </c>
      <c r="D23" s="430">
        <v>0.85</v>
      </c>
      <c r="E23" s="430">
        <v>0.85</v>
      </c>
      <c r="F23" s="430">
        <v>0.85</v>
      </c>
      <c r="G23" s="430">
        <v>0.85</v>
      </c>
      <c r="H23" s="430">
        <v>0.85</v>
      </c>
      <c r="I23" s="430">
        <v>0.4</v>
      </c>
      <c r="J23" s="430">
        <v>0.85</v>
      </c>
      <c r="K23" s="430">
        <v>0.85</v>
      </c>
      <c r="L23" s="430">
        <v>0.85</v>
      </c>
      <c r="M23" s="430">
        <v>0.85</v>
      </c>
      <c r="N23" s="430">
        <v>0.85</v>
      </c>
    </row>
    <row r="24" spans="1:14" ht="22.5" x14ac:dyDescent="0.25">
      <c r="A24" s="8" t="s">
        <v>39</v>
      </c>
      <c r="B24" s="430">
        <v>0.95</v>
      </c>
      <c r="C24" s="430">
        <v>0.95</v>
      </c>
      <c r="D24" s="430">
        <v>0.95</v>
      </c>
      <c r="E24" s="430">
        <v>0.95</v>
      </c>
      <c r="F24" s="430">
        <v>0.95</v>
      </c>
      <c r="G24" s="430">
        <v>0.95</v>
      </c>
      <c r="H24" s="430">
        <v>0.95</v>
      </c>
      <c r="I24" s="430">
        <v>0.95</v>
      </c>
      <c r="J24" s="430">
        <v>0.95</v>
      </c>
      <c r="K24" s="430">
        <v>0.95</v>
      </c>
      <c r="L24" s="430">
        <v>0.95</v>
      </c>
      <c r="M24" s="430">
        <v>0.95</v>
      </c>
      <c r="N24" s="430">
        <v>0.95</v>
      </c>
    </row>
    <row r="25" spans="1:14" ht="22.5" x14ac:dyDescent="0.25">
      <c r="A25" s="8" t="s">
        <v>40</v>
      </c>
      <c r="B25" s="430">
        <v>0.99</v>
      </c>
      <c r="C25" s="430">
        <v>0.99</v>
      </c>
      <c r="D25" s="430">
        <v>0.99</v>
      </c>
      <c r="E25" s="430">
        <v>0.99</v>
      </c>
      <c r="F25" s="430">
        <v>0.99</v>
      </c>
      <c r="G25" s="430">
        <v>0.99</v>
      </c>
      <c r="H25" s="430">
        <v>0.99</v>
      </c>
      <c r="I25" s="430">
        <v>0.99</v>
      </c>
      <c r="J25" s="430">
        <v>0.99</v>
      </c>
      <c r="K25" s="430">
        <v>0.99</v>
      </c>
      <c r="L25" s="430">
        <v>0.99</v>
      </c>
      <c r="M25" s="430">
        <v>0.99</v>
      </c>
      <c r="N25" s="430">
        <v>0.99</v>
      </c>
    </row>
    <row r="26" spans="1:14" ht="22.5" x14ac:dyDescent="0.25">
      <c r="A26" s="8" t="s">
        <v>41</v>
      </c>
      <c r="B26" s="430">
        <v>0.99</v>
      </c>
      <c r="C26" s="430">
        <v>0.99</v>
      </c>
      <c r="D26" s="430">
        <v>0.99</v>
      </c>
      <c r="E26" s="430">
        <v>0.99</v>
      </c>
      <c r="F26" s="430">
        <v>0.99</v>
      </c>
      <c r="G26" s="430">
        <v>0.99</v>
      </c>
      <c r="H26" s="430">
        <v>0.99</v>
      </c>
      <c r="I26" s="430">
        <v>0.99</v>
      </c>
      <c r="J26" s="430">
        <v>0.99</v>
      </c>
      <c r="K26" s="430">
        <v>0.99</v>
      </c>
      <c r="L26" s="430">
        <v>0.99</v>
      </c>
      <c r="M26" s="430">
        <v>0.99</v>
      </c>
      <c r="N26" s="430">
        <v>0.99</v>
      </c>
    </row>
    <row r="27" spans="1:14" ht="22.5" x14ac:dyDescent="0.25">
      <c r="A27" s="8" t="s">
        <v>42</v>
      </c>
      <c r="B27" s="430">
        <v>0.99</v>
      </c>
      <c r="C27" s="430">
        <v>0.99</v>
      </c>
      <c r="D27" s="430">
        <v>0.99</v>
      </c>
      <c r="E27" s="430">
        <v>0.99</v>
      </c>
      <c r="F27" s="430">
        <v>0.99</v>
      </c>
      <c r="G27" s="430">
        <v>0.99</v>
      </c>
      <c r="H27" s="430">
        <v>0.99</v>
      </c>
      <c r="I27" s="430">
        <v>0.99</v>
      </c>
      <c r="J27" s="430">
        <v>0.99</v>
      </c>
      <c r="K27" s="430">
        <v>0.99</v>
      </c>
      <c r="L27" s="430">
        <v>0.99</v>
      </c>
      <c r="M27" s="430">
        <v>0.99</v>
      </c>
      <c r="N27" s="430">
        <v>0.99</v>
      </c>
    </row>
    <row r="28" spans="1:14" ht="22.5" x14ac:dyDescent="0.25">
      <c r="A28" s="10" t="s">
        <v>43</v>
      </c>
      <c r="B28" s="429">
        <f t="shared" ref="B28:H32" si="7">+B18*B23</f>
        <v>62.415500000000002</v>
      </c>
      <c r="C28" s="429">
        <v>54.815275461454291</v>
      </c>
      <c r="D28" s="429">
        <v>54.815275461454291</v>
      </c>
      <c r="E28" s="429">
        <f t="shared" si="7"/>
        <v>51.389320745113388</v>
      </c>
      <c r="F28" s="429">
        <f t="shared" si="7"/>
        <v>51.389320745113388</v>
      </c>
      <c r="G28" s="429">
        <f t="shared" si="7"/>
        <v>39.826723577462879</v>
      </c>
      <c r="H28" s="429">
        <f t="shared" si="7"/>
        <v>39.826723577462879</v>
      </c>
      <c r="I28" s="429">
        <v>42.824433954261153</v>
      </c>
      <c r="J28" s="429">
        <f t="shared" ref="J28:K32" si="8">+J18*J23</f>
        <v>62.415500000000002</v>
      </c>
      <c r="K28" s="429">
        <f t="shared" si="8"/>
        <v>62.415500000000002</v>
      </c>
      <c r="L28" s="429">
        <f t="shared" ref="L28:M28" si="9">+L18*L23</f>
        <v>62.415500000000002</v>
      </c>
      <c r="M28" s="429">
        <f t="shared" si="9"/>
        <v>62.415500000000002</v>
      </c>
      <c r="N28" s="429">
        <v>54.815275461454291</v>
      </c>
    </row>
    <row r="29" spans="1:14" ht="22.5" x14ac:dyDescent="0.25">
      <c r="A29" s="10" t="s">
        <v>44</v>
      </c>
      <c r="B29" s="429">
        <f t="shared" si="7"/>
        <v>43.386499999999998</v>
      </c>
      <c r="C29" s="429">
        <v>39.872233371927791</v>
      </c>
      <c r="D29" s="429">
        <v>39.872233371927791</v>
      </c>
      <c r="E29" s="429">
        <f t="shared" si="7"/>
        <v>37.380218786182304</v>
      </c>
      <c r="F29" s="429">
        <f t="shared" si="7"/>
        <v>37.380218786182304</v>
      </c>
      <c r="G29" s="429">
        <f t="shared" si="7"/>
        <v>28.969669559291283</v>
      </c>
      <c r="H29" s="429">
        <f t="shared" si="7"/>
        <v>28.969669559291283</v>
      </c>
      <c r="I29" s="429">
        <v>31.150182321818576</v>
      </c>
      <c r="J29" s="429">
        <f t="shared" si="8"/>
        <v>43.386499999999998</v>
      </c>
      <c r="K29" s="429">
        <f t="shared" si="8"/>
        <v>43.386499999999998</v>
      </c>
      <c r="L29" s="429">
        <f t="shared" ref="L29:M29" si="10">+L19*L24</f>
        <v>43.386499999999998</v>
      </c>
      <c r="M29" s="429">
        <f t="shared" si="10"/>
        <v>43.386499999999998</v>
      </c>
      <c r="N29" s="429">
        <v>39.872233371927791</v>
      </c>
    </row>
    <row r="30" spans="1:14" ht="22.5" x14ac:dyDescent="0.25">
      <c r="A30" s="10" t="s">
        <v>45</v>
      </c>
      <c r="B30" s="429">
        <f t="shared" si="7"/>
        <v>13.691699999999999</v>
      </c>
      <c r="C30" s="429">
        <v>13.948683840767758</v>
      </c>
      <c r="D30" s="429">
        <v>13.948683840767758</v>
      </c>
      <c r="E30" s="429">
        <f t="shared" si="7"/>
        <v>13.076891100719772</v>
      </c>
      <c r="F30" s="429">
        <f t="shared" si="7"/>
        <v>13.076891100719772</v>
      </c>
      <c r="G30" s="429">
        <f t="shared" si="7"/>
        <v>10.134590603057823</v>
      </c>
      <c r="H30" s="429">
        <f t="shared" si="7"/>
        <v>10.134590603057823</v>
      </c>
      <c r="I30" s="429">
        <v>10.897409250599807</v>
      </c>
      <c r="J30" s="429">
        <f t="shared" si="8"/>
        <v>13.691699999999999</v>
      </c>
      <c r="K30" s="429">
        <f t="shared" si="8"/>
        <v>13.691699999999999</v>
      </c>
      <c r="L30" s="429">
        <f t="shared" ref="L30:M30" si="11">+L20*L25</f>
        <v>13.691699999999999</v>
      </c>
      <c r="M30" s="429">
        <f t="shared" si="11"/>
        <v>13.691699999999999</v>
      </c>
      <c r="N30" s="429">
        <v>13.948683840767758</v>
      </c>
    </row>
    <row r="31" spans="1:14" ht="22.5" x14ac:dyDescent="0.25">
      <c r="A31" s="10" t="s">
        <v>46</v>
      </c>
      <c r="B31" s="429">
        <f t="shared" si="7"/>
        <v>3.9362399999999997</v>
      </c>
      <c r="C31" s="429">
        <v>3.9191166078981388</v>
      </c>
      <c r="D31" s="429">
        <v>3.9191166078981388</v>
      </c>
      <c r="E31" s="429">
        <f t="shared" si="7"/>
        <v>3.674171819904505</v>
      </c>
      <c r="F31" s="429">
        <f t="shared" si="7"/>
        <v>3.674171819904505</v>
      </c>
      <c r="G31" s="429">
        <f t="shared" si="7"/>
        <v>2.8474831604259911</v>
      </c>
      <c r="H31" s="429">
        <f t="shared" si="7"/>
        <v>2.8474831604259911</v>
      </c>
      <c r="I31" s="429">
        <v>3.0618098499204209</v>
      </c>
      <c r="J31" s="429">
        <f t="shared" si="8"/>
        <v>3.9362399999999997</v>
      </c>
      <c r="K31" s="429">
        <f t="shared" si="8"/>
        <v>3.9362399999999997</v>
      </c>
      <c r="L31" s="429">
        <f t="shared" ref="L31:M31" si="12">+L21*L26</f>
        <v>3.9362399999999997</v>
      </c>
      <c r="M31" s="429">
        <f t="shared" si="12"/>
        <v>3.9362399999999997</v>
      </c>
      <c r="N31" s="429">
        <v>3.9191166078981388</v>
      </c>
    </row>
    <row r="32" spans="1:14" ht="22.5" x14ac:dyDescent="0.25">
      <c r="A32" s="10" t="s">
        <v>47</v>
      </c>
      <c r="B32" s="429">
        <f t="shared" si="7"/>
        <v>11.10285</v>
      </c>
      <c r="C32" s="429">
        <v>15.444690717952055</v>
      </c>
      <c r="D32" s="429">
        <v>15.444690717952055</v>
      </c>
      <c r="E32" s="429">
        <f t="shared" si="7"/>
        <v>14.479397548080053</v>
      </c>
      <c r="F32" s="429">
        <f t="shared" si="7"/>
        <v>14.479397548080053</v>
      </c>
      <c r="G32" s="429">
        <f t="shared" si="7"/>
        <v>11.221533099762039</v>
      </c>
      <c r="H32" s="429">
        <f t="shared" si="7"/>
        <v>11.221533099762039</v>
      </c>
      <c r="I32" s="429">
        <v>12.06616462340004</v>
      </c>
      <c r="J32" s="429">
        <f t="shared" si="8"/>
        <v>11.10285</v>
      </c>
      <c r="K32" s="429">
        <f t="shared" si="8"/>
        <v>11.10285</v>
      </c>
      <c r="L32" s="429">
        <f t="shared" ref="L32:M32" si="13">+L22*L27</f>
        <v>11.10285</v>
      </c>
      <c r="M32" s="429">
        <f t="shared" si="13"/>
        <v>11.10285</v>
      </c>
      <c r="N32" s="429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26">
        <v>4.5999999999999999E-2</v>
      </c>
      <c r="C34" s="426">
        <v>4.5999999999999999E-2</v>
      </c>
      <c r="D34" s="426">
        <v>4.5999999999999999E-2</v>
      </c>
      <c r="E34" s="426">
        <v>4.5999999999999999E-2</v>
      </c>
      <c r="F34" s="426">
        <v>4.5999999999999999E-2</v>
      </c>
      <c r="G34" s="426">
        <v>4.5999999999999999E-2</v>
      </c>
      <c r="H34" s="426">
        <v>4.5999999999999999E-2</v>
      </c>
      <c r="I34" s="426">
        <v>4.5999999999999999E-2</v>
      </c>
      <c r="J34" s="426">
        <v>4.5999999999999999E-2</v>
      </c>
      <c r="K34" s="426">
        <v>4.5999999999999999E-2</v>
      </c>
      <c r="L34" s="426">
        <v>4.5999999999999999E-2</v>
      </c>
      <c r="M34" s="426">
        <v>4.5999999999999999E-2</v>
      </c>
      <c r="N34" s="426">
        <v>4.5999999999999999E-2</v>
      </c>
    </row>
    <row r="35" spans="1:14" x14ac:dyDescent="0.25">
      <c r="A35" s="13" t="s">
        <v>50</v>
      </c>
      <c r="B35" s="431">
        <v>7.4999999999999956E-2</v>
      </c>
      <c r="C35" s="431">
        <v>7.4999999999999956E-2</v>
      </c>
      <c r="D35" s="431">
        <v>7.4999999999999956E-2</v>
      </c>
      <c r="E35" s="431">
        <v>7.4999999999999956E-2</v>
      </c>
      <c r="F35" s="431">
        <v>7.4999999999999956E-2</v>
      </c>
      <c r="G35" s="431">
        <v>7.4999999999999956E-2</v>
      </c>
      <c r="H35" s="431">
        <v>7.4999999999999956E-2</v>
      </c>
      <c r="I35" s="431">
        <v>7.4999999999999956E-2</v>
      </c>
      <c r="J35" s="431">
        <v>7.4999999999999956E-2</v>
      </c>
      <c r="K35" s="431">
        <v>7.4999999999999956E-2</v>
      </c>
      <c r="L35" s="431">
        <v>7.4999999999999956E-2</v>
      </c>
      <c r="M35" s="431">
        <v>7.4999999999999956E-2</v>
      </c>
      <c r="N35" s="431">
        <v>7.4999999999999956E-2</v>
      </c>
    </row>
    <row r="36" spans="1:14" x14ac:dyDescent="0.25">
      <c r="A36" s="8" t="s">
        <v>51</v>
      </c>
      <c r="B36" s="426">
        <v>7.4999999999999956E-2</v>
      </c>
      <c r="C36" s="426">
        <v>7.4999999999999956E-2</v>
      </c>
      <c r="D36" s="426">
        <v>7.4999999999999956E-2</v>
      </c>
      <c r="E36" s="426">
        <v>7.4999999999999956E-2</v>
      </c>
      <c r="F36" s="426">
        <v>7.4999999999999956E-2</v>
      </c>
      <c r="G36" s="426">
        <v>7.4999999999999956E-2</v>
      </c>
      <c r="H36" s="426">
        <v>7.4999999999999956E-2</v>
      </c>
      <c r="I36" s="426">
        <v>7.4999999999999956E-2</v>
      </c>
      <c r="J36" s="426">
        <v>7.4999999999999956E-2</v>
      </c>
      <c r="K36" s="426">
        <v>7.4999999999999956E-2</v>
      </c>
      <c r="L36" s="426">
        <v>7.4999999999999956E-2</v>
      </c>
      <c r="M36" s="426">
        <v>7.4999999999999956E-2</v>
      </c>
      <c r="N36" s="426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32">
        <v>0.12</v>
      </c>
      <c r="C46" s="432">
        <v>0</v>
      </c>
      <c r="D46" s="432">
        <v>0</v>
      </c>
      <c r="E46" s="432">
        <f t="shared" si="15"/>
        <v>0.12</v>
      </c>
      <c r="F46" s="432">
        <f t="shared" si="16"/>
        <v>0</v>
      </c>
      <c r="G46" s="432">
        <v>0</v>
      </c>
      <c r="H46" s="432">
        <v>0</v>
      </c>
      <c r="I46" s="432">
        <v>0.23</v>
      </c>
      <c r="J46" s="432">
        <f t="shared" si="17"/>
        <v>0</v>
      </c>
      <c r="K46" s="432">
        <v>0.12</v>
      </c>
      <c r="L46" s="432">
        <f t="shared" si="18"/>
        <v>0.12</v>
      </c>
      <c r="M46" s="432">
        <f t="shared" si="18"/>
        <v>0.12</v>
      </c>
      <c r="N46" s="432">
        <v>0</v>
      </c>
    </row>
    <row r="47" spans="1:14" ht="11.25" customHeight="1" x14ac:dyDescent="0.25">
      <c r="A47" s="21" t="s">
        <v>62</v>
      </c>
      <c r="B47" s="433">
        <v>0.5</v>
      </c>
      <c r="C47" s="433">
        <v>1.47</v>
      </c>
      <c r="D47" s="433">
        <v>1.47</v>
      </c>
      <c r="E47" s="433">
        <f t="shared" si="15"/>
        <v>0.5</v>
      </c>
      <c r="F47" s="433">
        <f t="shared" si="16"/>
        <v>1.47</v>
      </c>
      <c r="G47" s="433">
        <v>1.47</v>
      </c>
      <c r="H47" s="433">
        <v>1.47</v>
      </c>
      <c r="I47" s="433">
        <f>0.23+0.75-0.7</f>
        <v>0.28000000000000003</v>
      </c>
      <c r="J47" s="433">
        <f t="shared" si="17"/>
        <v>1.47</v>
      </c>
      <c r="K47" s="433">
        <v>0.12</v>
      </c>
      <c r="L47" s="433">
        <f t="shared" si="18"/>
        <v>0.5</v>
      </c>
      <c r="M47" s="433">
        <f t="shared" si="18"/>
        <v>0.5</v>
      </c>
      <c r="N47" s="433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25">
        <v>3</v>
      </c>
      <c r="C50" s="425">
        <v>3</v>
      </c>
      <c r="D50" s="425">
        <v>3</v>
      </c>
      <c r="E50" s="425">
        <v>3</v>
      </c>
      <c r="F50" s="425">
        <v>3</v>
      </c>
      <c r="G50" s="425">
        <v>3</v>
      </c>
      <c r="H50" s="425">
        <v>3</v>
      </c>
      <c r="I50" s="425">
        <v>3</v>
      </c>
      <c r="J50" s="425">
        <v>3</v>
      </c>
      <c r="K50" s="425">
        <v>3</v>
      </c>
      <c r="L50" s="425">
        <v>3</v>
      </c>
      <c r="M50" s="425">
        <v>3</v>
      </c>
      <c r="N50" s="425">
        <v>3</v>
      </c>
    </row>
    <row r="51" spans="1:14" x14ac:dyDescent="0.25">
      <c r="A51" s="6" t="s">
        <v>66</v>
      </c>
      <c r="B51" s="455" t="s">
        <v>67</v>
      </c>
      <c r="C51" s="455" t="s">
        <v>67</v>
      </c>
      <c r="D51" s="455" t="s">
        <v>67</v>
      </c>
      <c r="E51" s="455" t="s">
        <v>67</v>
      </c>
      <c r="F51" s="455" t="s">
        <v>67</v>
      </c>
      <c r="G51" s="455" t="s">
        <v>67</v>
      </c>
      <c r="H51" s="455" t="s">
        <v>67</v>
      </c>
      <c r="I51" s="455" t="s">
        <v>67</v>
      </c>
      <c r="J51" s="455" t="s">
        <v>67</v>
      </c>
      <c r="K51" s="455" t="s">
        <v>67</v>
      </c>
      <c r="L51" s="455" t="s">
        <v>67</v>
      </c>
      <c r="M51" s="455" t="s">
        <v>67</v>
      </c>
      <c r="N51" s="455" t="s">
        <v>67</v>
      </c>
    </row>
    <row r="52" spans="1:14" ht="33.75" x14ac:dyDescent="0.25">
      <c r="A52" s="8" t="s">
        <v>68</v>
      </c>
      <c r="B52" s="676" t="s">
        <v>855</v>
      </c>
      <c r="C52" s="676" t="s">
        <v>965</v>
      </c>
      <c r="D52" s="676" t="s">
        <v>872</v>
      </c>
      <c r="E52" s="676" t="s">
        <v>70</v>
      </c>
      <c r="F52" s="676" t="s">
        <v>71</v>
      </c>
      <c r="G52" s="676" t="s">
        <v>872</v>
      </c>
      <c r="H52" s="676" t="s">
        <v>872</v>
      </c>
      <c r="I52" s="676" t="s">
        <v>72</v>
      </c>
      <c r="J52" s="676" t="s">
        <v>73</v>
      </c>
      <c r="K52" s="676" t="s">
        <v>851</v>
      </c>
      <c r="L52" s="676" t="s">
        <v>856</v>
      </c>
      <c r="M52" s="676" t="s">
        <v>857</v>
      </c>
      <c r="N52" s="676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34">
        <v>4</v>
      </c>
      <c r="C55" s="434">
        <v>4</v>
      </c>
      <c r="D55" s="434">
        <v>4</v>
      </c>
      <c r="E55" s="434">
        <v>4</v>
      </c>
      <c r="F55" s="434">
        <v>4</v>
      </c>
      <c r="G55" s="434">
        <v>4</v>
      </c>
      <c r="H55" s="434">
        <v>4</v>
      </c>
      <c r="I55" s="434">
        <v>4</v>
      </c>
      <c r="J55" s="434">
        <v>4</v>
      </c>
      <c r="K55" s="434">
        <v>4</v>
      </c>
      <c r="L55" s="434">
        <v>4</v>
      </c>
      <c r="M55" s="434">
        <v>4</v>
      </c>
      <c r="N55" s="434">
        <v>4</v>
      </c>
    </row>
    <row r="56" spans="1:14" x14ac:dyDescent="0.25">
      <c r="A56" s="7" t="s">
        <v>78</v>
      </c>
      <c r="B56" s="677" t="s">
        <v>79</v>
      </c>
      <c r="C56" s="677" t="s">
        <v>870</v>
      </c>
      <c r="D56" s="677" t="s">
        <v>900</v>
      </c>
      <c r="E56" s="677" t="s">
        <v>80</v>
      </c>
      <c r="F56" s="677" t="s">
        <v>81</v>
      </c>
      <c r="G56" s="677" t="s">
        <v>873</v>
      </c>
      <c r="H56" s="677" t="s">
        <v>873</v>
      </c>
      <c r="I56" s="677" t="s">
        <v>82</v>
      </c>
      <c r="J56" s="677" t="s">
        <v>873</v>
      </c>
      <c r="K56" s="677" t="s">
        <v>849</v>
      </c>
      <c r="L56" s="677" t="s">
        <v>870</v>
      </c>
      <c r="M56" s="677" t="s">
        <v>835</v>
      </c>
      <c r="N56" s="677" t="s">
        <v>870</v>
      </c>
    </row>
    <row r="57" spans="1:14" x14ac:dyDescent="0.25">
      <c r="A57" s="6" t="s">
        <v>83</v>
      </c>
      <c r="B57" s="434" t="s">
        <v>75</v>
      </c>
      <c r="C57" s="434" t="s">
        <v>75</v>
      </c>
      <c r="D57" s="434" t="s">
        <v>75</v>
      </c>
      <c r="E57" s="434" t="s">
        <v>75</v>
      </c>
      <c r="F57" s="434" t="s">
        <v>75</v>
      </c>
      <c r="G57" s="434" t="s">
        <v>75</v>
      </c>
      <c r="H57" s="434" t="s">
        <v>75</v>
      </c>
      <c r="I57" s="434" t="s">
        <v>75</v>
      </c>
      <c r="J57" s="434" t="s">
        <v>75</v>
      </c>
      <c r="K57" s="434" t="s">
        <v>75</v>
      </c>
      <c r="L57" s="434" t="s">
        <v>75</v>
      </c>
      <c r="M57" s="434" t="s">
        <v>75</v>
      </c>
      <c r="N57" s="434" t="s">
        <v>75</v>
      </c>
    </row>
    <row r="58" spans="1:14" x14ac:dyDescent="0.25">
      <c r="A58" s="8" t="s">
        <v>84</v>
      </c>
      <c r="B58" s="425">
        <v>100</v>
      </c>
      <c r="C58" s="425">
        <v>100</v>
      </c>
      <c r="D58" s="425">
        <v>100</v>
      </c>
      <c r="E58" s="425">
        <v>100</v>
      </c>
      <c r="F58" s="425">
        <v>100</v>
      </c>
      <c r="G58" s="425">
        <v>100</v>
      </c>
      <c r="H58" s="425">
        <v>100</v>
      </c>
      <c r="I58" s="425">
        <v>100</v>
      </c>
      <c r="J58" s="425">
        <v>100</v>
      </c>
      <c r="K58" s="425">
        <v>100</v>
      </c>
      <c r="L58" s="425">
        <v>100</v>
      </c>
      <c r="M58" s="425">
        <v>100</v>
      </c>
      <c r="N58" s="425">
        <v>100</v>
      </c>
    </row>
    <row r="59" spans="1:14" x14ac:dyDescent="0.25">
      <c r="A59" s="6" t="s">
        <v>85</v>
      </c>
      <c r="B59" s="434">
        <v>75</v>
      </c>
      <c r="C59" s="434">
        <v>75</v>
      </c>
      <c r="D59" s="434">
        <v>75</v>
      </c>
      <c r="E59" s="434">
        <v>75</v>
      </c>
      <c r="F59" s="434">
        <v>75</v>
      </c>
      <c r="G59" s="434">
        <v>75</v>
      </c>
      <c r="H59" s="434">
        <v>75</v>
      </c>
      <c r="I59" s="434">
        <v>75</v>
      </c>
      <c r="J59" s="434">
        <v>75</v>
      </c>
      <c r="K59" s="434">
        <v>75</v>
      </c>
      <c r="L59" s="434">
        <v>75</v>
      </c>
      <c r="M59" s="434">
        <v>75</v>
      </c>
      <c r="N59" s="434">
        <v>75</v>
      </c>
    </row>
    <row r="60" spans="1:14" x14ac:dyDescent="0.25">
      <c r="A60" s="8" t="s">
        <v>86</v>
      </c>
      <c r="B60" s="425" t="s">
        <v>87</v>
      </c>
      <c r="C60" s="425" t="s">
        <v>87</v>
      </c>
      <c r="D60" s="425" t="s">
        <v>87</v>
      </c>
      <c r="E60" s="425" t="s">
        <v>87</v>
      </c>
      <c r="F60" s="425" t="s">
        <v>87</v>
      </c>
      <c r="G60" s="425" t="s">
        <v>87</v>
      </c>
      <c r="H60" s="425" t="s">
        <v>87</v>
      </c>
      <c r="I60" s="425" t="s">
        <v>87</v>
      </c>
      <c r="J60" s="425" t="s">
        <v>87</v>
      </c>
      <c r="K60" s="425" t="s">
        <v>87</v>
      </c>
      <c r="L60" s="425" t="s">
        <v>87</v>
      </c>
      <c r="M60" s="425" t="s">
        <v>87</v>
      </c>
      <c r="N60" s="425" t="s">
        <v>87</v>
      </c>
    </row>
    <row r="61" spans="1:14" x14ac:dyDescent="0.25">
      <c r="A61" s="26" t="s">
        <v>88</v>
      </c>
      <c r="B61" s="435">
        <v>7500</v>
      </c>
      <c r="C61" s="435">
        <v>10000</v>
      </c>
      <c r="D61" s="435">
        <v>10000</v>
      </c>
      <c r="E61" s="435">
        <v>10000</v>
      </c>
      <c r="F61" s="435">
        <v>10000</v>
      </c>
      <c r="G61" s="435">
        <v>7500</v>
      </c>
      <c r="H61" s="435">
        <v>7500</v>
      </c>
      <c r="I61" s="435">
        <v>10000</v>
      </c>
      <c r="J61" s="435">
        <v>8750</v>
      </c>
      <c r="K61" s="435">
        <v>8500</v>
      </c>
      <c r="L61" s="435">
        <v>10000</v>
      </c>
      <c r="M61" s="435">
        <v>10000</v>
      </c>
      <c r="N61" s="435">
        <v>10000</v>
      </c>
    </row>
    <row r="62" spans="1:14" ht="22.5" x14ac:dyDescent="0.25">
      <c r="A62" s="8" t="s">
        <v>89</v>
      </c>
      <c r="B62" s="425" t="s">
        <v>90</v>
      </c>
      <c r="C62" s="425" t="s">
        <v>90</v>
      </c>
      <c r="D62" s="425" t="s">
        <v>90</v>
      </c>
      <c r="E62" s="425" t="s">
        <v>90</v>
      </c>
      <c r="F62" s="425" t="s">
        <v>90</v>
      </c>
      <c r="G62" s="425" t="s">
        <v>90</v>
      </c>
      <c r="H62" s="425" t="s">
        <v>90</v>
      </c>
      <c r="I62" s="425" t="s">
        <v>90</v>
      </c>
      <c r="J62" s="425" t="s">
        <v>90</v>
      </c>
      <c r="K62" s="425" t="s">
        <v>90</v>
      </c>
      <c r="L62" s="425" t="s">
        <v>90</v>
      </c>
      <c r="M62" s="425" t="s">
        <v>90</v>
      </c>
      <c r="N62" s="425" t="s">
        <v>90</v>
      </c>
    </row>
    <row r="63" spans="1:14" x14ac:dyDescent="0.25">
      <c r="A63" s="6" t="s">
        <v>91</v>
      </c>
      <c r="B63" s="434" t="s">
        <v>92</v>
      </c>
      <c r="C63" s="434" t="s">
        <v>92</v>
      </c>
      <c r="D63" s="434" t="s">
        <v>92</v>
      </c>
      <c r="E63" s="434" t="s">
        <v>92</v>
      </c>
      <c r="F63" s="434" t="s">
        <v>92</v>
      </c>
      <c r="G63" s="434" t="s">
        <v>92</v>
      </c>
      <c r="H63" s="434" t="s">
        <v>92</v>
      </c>
      <c r="I63" s="434" t="s">
        <v>92</v>
      </c>
      <c r="J63" s="434" t="s">
        <v>92</v>
      </c>
      <c r="K63" s="434" t="s">
        <v>92</v>
      </c>
      <c r="L63" s="434" t="s">
        <v>92</v>
      </c>
      <c r="M63" s="434" t="s">
        <v>92</v>
      </c>
      <c r="N63" s="434" t="s">
        <v>92</v>
      </c>
    </row>
    <row r="64" spans="1:14" x14ac:dyDescent="0.25">
      <c r="A64" s="8" t="s">
        <v>93</v>
      </c>
      <c r="B64" s="425">
        <v>0</v>
      </c>
      <c r="C64" s="425">
        <v>0</v>
      </c>
      <c r="D64" s="425">
        <v>0</v>
      </c>
      <c r="E64" s="425">
        <v>0</v>
      </c>
      <c r="F64" s="425">
        <v>0</v>
      </c>
      <c r="G64" s="425">
        <v>0</v>
      </c>
      <c r="H64" s="425">
        <v>0</v>
      </c>
      <c r="I64" s="425">
        <v>0</v>
      </c>
      <c r="J64" s="425">
        <v>0</v>
      </c>
      <c r="K64" s="425">
        <v>0</v>
      </c>
      <c r="L64" s="425">
        <v>0</v>
      </c>
      <c r="M64" s="425">
        <v>0</v>
      </c>
      <c r="N64" s="425">
        <v>0</v>
      </c>
    </row>
    <row r="65" spans="1:14" x14ac:dyDescent="0.25">
      <c r="A65" s="6" t="s">
        <v>94</v>
      </c>
      <c r="B65" s="434">
        <v>0</v>
      </c>
      <c r="C65" s="434">
        <v>0</v>
      </c>
      <c r="D65" s="434">
        <v>0</v>
      </c>
      <c r="E65" s="434">
        <v>0</v>
      </c>
      <c r="F65" s="434">
        <v>0</v>
      </c>
      <c r="G65" s="434">
        <v>0</v>
      </c>
      <c r="H65" s="434">
        <v>0</v>
      </c>
      <c r="I65" s="434">
        <v>0</v>
      </c>
      <c r="J65" s="434">
        <v>0</v>
      </c>
      <c r="K65" s="434">
        <v>0</v>
      </c>
      <c r="L65" s="434">
        <v>0</v>
      </c>
      <c r="M65" s="434">
        <v>0</v>
      </c>
      <c r="N65" s="434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36">
        <v>509000</v>
      </c>
      <c r="C67" s="436">
        <f>4000</f>
        <v>4000</v>
      </c>
      <c r="D67" s="436">
        <v>0</v>
      </c>
      <c r="E67" s="436">
        <v>25000</v>
      </c>
      <c r="F67" s="436">
        <v>31500</v>
      </c>
      <c r="G67" s="436">
        <f>4500+1200</f>
        <v>5700</v>
      </c>
      <c r="H67" s="436">
        <v>193000</v>
      </c>
      <c r="I67" s="436">
        <f t="shared" ref="I67:K67" si="19">+I69+I70</f>
        <v>0</v>
      </c>
      <c r="J67" s="436">
        <f t="shared" si="19"/>
        <v>0</v>
      </c>
      <c r="K67" s="436">
        <f t="shared" si="19"/>
        <v>244700</v>
      </c>
      <c r="L67" s="436">
        <f t="shared" ref="L67:M67" si="20">+L69+L70</f>
        <v>0</v>
      </c>
      <c r="M67" s="436">
        <f t="shared" si="20"/>
        <v>0</v>
      </c>
      <c r="N67" s="436">
        <v>0</v>
      </c>
    </row>
    <row r="68" spans="1:14" x14ac:dyDescent="0.25">
      <c r="A68" s="27" t="s">
        <v>97</v>
      </c>
      <c r="B68" s="28">
        <f>+hist_financials_0!$Z$43</f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37" t="s">
        <v>98</v>
      </c>
      <c r="B69" s="438">
        <f>+hist_financials_0!$R$43</f>
        <v>195000</v>
      </c>
      <c r="C69" s="438">
        <v>0</v>
      </c>
      <c r="D69" s="438">
        <v>0</v>
      </c>
      <c r="E69" s="438">
        <v>0</v>
      </c>
      <c r="F69" s="438">
        <v>0</v>
      </c>
      <c r="G69" s="438">
        <v>0</v>
      </c>
      <c r="H69" s="438">
        <v>0</v>
      </c>
      <c r="I69" s="438">
        <v>0</v>
      </c>
      <c r="J69" s="438">
        <v>0</v>
      </c>
      <c r="K69" s="438">
        <v>244700</v>
      </c>
      <c r="L69" s="438">
        <v>0</v>
      </c>
      <c r="M69" s="438">
        <v>0</v>
      </c>
      <c r="N69" s="438">
        <v>0</v>
      </c>
    </row>
    <row r="70" spans="1:14" x14ac:dyDescent="0.25">
      <c r="A70" s="439" t="s">
        <v>99</v>
      </c>
      <c r="B70" s="440">
        <f>+hist_financials_0!$S$43</f>
        <v>90000</v>
      </c>
      <c r="C70" s="440">
        <v>0</v>
      </c>
      <c r="D70" s="440">
        <v>0</v>
      </c>
      <c r="E70" s="440">
        <v>0</v>
      </c>
      <c r="F70" s="440">
        <v>0</v>
      </c>
      <c r="G70" s="440">
        <v>0</v>
      </c>
      <c r="H70" s="440">
        <v>0</v>
      </c>
      <c r="I70" s="440">
        <v>0</v>
      </c>
      <c r="J70" s="440">
        <v>0</v>
      </c>
      <c r="K70" s="440">
        <v>0</v>
      </c>
      <c r="L70" s="440">
        <v>0</v>
      </c>
      <c r="M70" s="440">
        <v>0</v>
      </c>
      <c r="N70" s="440">
        <v>0</v>
      </c>
    </row>
    <row r="71" spans="1:14" x14ac:dyDescent="0.25">
      <c r="A71" s="437" t="s">
        <v>100</v>
      </c>
      <c r="B71" s="438">
        <v>0</v>
      </c>
      <c r="C71" s="438">
        <v>0</v>
      </c>
      <c r="D71" s="438">
        <v>0</v>
      </c>
      <c r="E71" s="438">
        <v>0</v>
      </c>
      <c r="F71" s="438">
        <v>0</v>
      </c>
      <c r="G71" s="438">
        <v>0</v>
      </c>
      <c r="H71" s="438">
        <v>0</v>
      </c>
      <c r="I71" s="438">
        <v>0</v>
      </c>
      <c r="J71" s="438">
        <v>0</v>
      </c>
      <c r="K71" s="438">
        <v>0</v>
      </c>
      <c r="L71" s="438">
        <v>0</v>
      </c>
      <c r="M71" s="438">
        <v>0</v>
      </c>
      <c r="N71" s="438">
        <v>0</v>
      </c>
    </row>
    <row r="72" spans="1:14" x14ac:dyDescent="0.25">
      <c r="A72" s="439" t="s">
        <v>101</v>
      </c>
      <c r="B72" s="440">
        <f>+hist_financials_0!$X$43</f>
        <v>286238.69099999999</v>
      </c>
      <c r="C72" s="440">
        <v>0</v>
      </c>
      <c r="D72" s="440">
        <v>0</v>
      </c>
      <c r="E72" s="440">
        <f>+E67</f>
        <v>25000</v>
      </c>
      <c r="F72" s="440">
        <v>0</v>
      </c>
      <c r="G72" s="440">
        <v>0</v>
      </c>
      <c r="H72" s="440">
        <v>0</v>
      </c>
      <c r="I72" s="440">
        <v>0</v>
      </c>
      <c r="J72" s="440">
        <v>0</v>
      </c>
      <c r="K72" s="440">
        <v>0</v>
      </c>
      <c r="L72" s="440">
        <v>0</v>
      </c>
      <c r="M72" s="440">
        <v>0</v>
      </c>
      <c r="N72" s="440">
        <v>0</v>
      </c>
    </row>
    <row r="73" spans="1:14" x14ac:dyDescent="0.25">
      <c r="A73" s="437" t="s">
        <v>102</v>
      </c>
      <c r="B73" s="438">
        <v>0</v>
      </c>
      <c r="C73" s="438">
        <v>0</v>
      </c>
      <c r="D73" s="438">
        <v>0</v>
      </c>
      <c r="E73" s="438">
        <v>0</v>
      </c>
      <c r="F73" s="438">
        <v>0</v>
      </c>
      <c r="G73" s="438">
        <v>0</v>
      </c>
      <c r="H73" s="438">
        <v>177000</v>
      </c>
      <c r="I73" s="438">
        <v>0</v>
      </c>
      <c r="J73" s="438">
        <v>0</v>
      </c>
      <c r="K73" s="438">
        <v>0</v>
      </c>
      <c r="L73" s="438">
        <v>0</v>
      </c>
      <c r="M73" s="438">
        <v>0</v>
      </c>
      <c r="N73" s="438">
        <v>0</v>
      </c>
    </row>
    <row r="74" spans="1:14" x14ac:dyDescent="0.25">
      <c r="A74" s="439" t="s">
        <v>103</v>
      </c>
      <c r="B74" s="440">
        <f>+hist_financials_0!$T$43</f>
        <v>7282.9236799999999</v>
      </c>
      <c r="C74" s="440">
        <v>0</v>
      </c>
      <c r="D74" s="440">
        <v>0</v>
      </c>
      <c r="E74" s="440">
        <v>0</v>
      </c>
      <c r="F74" s="440">
        <v>31500</v>
      </c>
      <c r="G74" s="440">
        <v>0</v>
      </c>
      <c r="H74" s="440">
        <v>0</v>
      </c>
      <c r="I74" s="440">
        <v>0</v>
      </c>
      <c r="J74" s="440">
        <v>0</v>
      </c>
      <c r="K74" s="440">
        <v>0</v>
      </c>
      <c r="L74" s="440">
        <v>0</v>
      </c>
      <c r="M74" s="440">
        <v>0</v>
      </c>
      <c r="N74" s="440">
        <v>0</v>
      </c>
    </row>
    <row r="75" spans="1:14" x14ac:dyDescent="0.25">
      <c r="A75" s="437" t="s">
        <v>104</v>
      </c>
      <c r="B75" s="426">
        <v>4.7500000000000001E-2</v>
      </c>
      <c r="C75" s="426">
        <v>4.7500000000000001E-2</v>
      </c>
      <c r="D75" s="426">
        <v>4.7500000000000001E-2</v>
      </c>
      <c r="E75" s="426">
        <v>4.7500000000000001E-2</v>
      </c>
      <c r="F75" s="426">
        <v>4.7500000000000001E-2</v>
      </c>
      <c r="G75" s="426">
        <v>4.7500000000000001E-2</v>
      </c>
      <c r="H75" s="426">
        <v>4.7500000000000001E-2</v>
      </c>
      <c r="I75" s="426">
        <v>4.7500000000000001E-2</v>
      </c>
      <c r="J75" s="426">
        <v>4.7500000000000001E-2</v>
      </c>
      <c r="K75" s="426">
        <v>4.7500000000000001E-2</v>
      </c>
      <c r="L75" s="426">
        <v>4.7500000000000001E-2</v>
      </c>
      <c r="M75" s="426">
        <v>4.7500000000000001E-2</v>
      </c>
      <c r="N75" s="426">
        <v>4.7500000000000001E-2</v>
      </c>
    </row>
    <row r="76" spans="1:14" x14ac:dyDescent="0.25">
      <c r="A76" s="441" t="s">
        <v>105</v>
      </c>
      <c r="B76" s="442">
        <v>5.0000000000000001E-3</v>
      </c>
      <c r="C76" s="442">
        <v>5.0000000000000001E-3</v>
      </c>
      <c r="D76" s="442">
        <v>5.0000000000000001E-3</v>
      </c>
      <c r="E76" s="442">
        <v>5.0000000000000001E-3</v>
      </c>
      <c r="F76" s="442">
        <v>5.0000000000000001E-3</v>
      </c>
      <c r="G76" s="442">
        <v>5.0000000000000001E-3</v>
      </c>
      <c r="H76" s="442">
        <v>5.0000000000000001E-3</v>
      </c>
      <c r="I76" s="442">
        <v>5.0000000000000001E-3</v>
      </c>
      <c r="J76" s="442">
        <v>5.0000000000000001E-3</v>
      </c>
      <c r="K76" s="442">
        <v>5.0000000000000001E-3</v>
      </c>
      <c r="L76" s="442">
        <v>5.0000000000000001E-3</v>
      </c>
      <c r="M76" s="442">
        <v>5.0000000000000001E-3</v>
      </c>
      <c r="N76" s="442">
        <v>5.0000000000000001E-3</v>
      </c>
    </row>
    <row r="77" spans="1:14" x14ac:dyDescent="0.25">
      <c r="A77" s="437" t="s">
        <v>106</v>
      </c>
      <c r="B77" s="426">
        <v>8.4999999999999992E-2</v>
      </c>
      <c r="C77" s="426">
        <v>8.4999999999999992E-2</v>
      </c>
      <c r="D77" s="426">
        <v>8.4999999999999992E-2</v>
      </c>
      <c r="E77" s="426">
        <v>8.4999999999999992E-2</v>
      </c>
      <c r="F77" s="426">
        <v>8.4999999999999992E-2</v>
      </c>
      <c r="G77" s="426">
        <v>8.4999999999999992E-2</v>
      </c>
      <c r="H77" s="426">
        <v>8.4999999999999992E-2</v>
      </c>
      <c r="I77" s="426">
        <v>8.4999999999999992E-2</v>
      </c>
      <c r="J77" s="426">
        <v>8.4999999999999992E-2</v>
      </c>
      <c r="K77" s="426">
        <v>8.4999999999999992E-2</v>
      </c>
      <c r="L77" s="426">
        <v>8.4999999999999992E-2</v>
      </c>
      <c r="M77" s="426">
        <v>8.4999999999999992E-2</v>
      </c>
      <c r="N77" s="426">
        <v>8.4999999999999992E-2</v>
      </c>
    </row>
    <row r="78" spans="1:14" x14ac:dyDescent="0.25">
      <c r="A78" s="441" t="s">
        <v>107</v>
      </c>
      <c r="B78" s="443">
        <v>45443</v>
      </c>
      <c r="C78" s="443">
        <v>45443</v>
      </c>
      <c r="D78" s="443">
        <v>45443</v>
      </c>
      <c r="E78" s="443">
        <v>45443</v>
      </c>
      <c r="F78" s="443">
        <v>45443</v>
      </c>
      <c r="G78" s="443">
        <v>45443</v>
      </c>
      <c r="H78" s="443">
        <v>45443</v>
      </c>
      <c r="I78" s="443">
        <v>45443</v>
      </c>
      <c r="J78" s="443">
        <v>45443</v>
      </c>
      <c r="K78" s="443">
        <v>45443</v>
      </c>
      <c r="L78" s="443">
        <v>45443</v>
      </c>
      <c r="M78" s="443">
        <v>45443</v>
      </c>
      <c r="N78" s="443">
        <v>45443</v>
      </c>
    </row>
    <row r="79" spans="1:14" x14ac:dyDescent="0.25">
      <c r="A79" s="437" t="s">
        <v>108</v>
      </c>
      <c r="B79" s="426">
        <v>1</v>
      </c>
      <c r="C79" s="426">
        <v>1</v>
      </c>
      <c r="D79" s="426">
        <v>1</v>
      </c>
      <c r="E79" s="426">
        <v>1</v>
      </c>
      <c r="F79" s="426">
        <v>1</v>
      </c>
      <c r="G79" s="426">
        <v>1</v>
      </c>
      <c r="H79" s="426">
        <v>1</v>
      </c>
      <c r="I79" s="426">
        <v>1</v>
      </c>
      <c r="J79" s="426">
        <v>1</v>
      </c>
      <c r="K79" s="426">
        <v>1</v>
      </c>
      <c r="L79" s="426">
        <v>1</v>
      </c>
      <c r="M79" s="426">
        <v>1</v>
      </c>
      <c r="N79" s="426">
        <v>1</v>
      </c>
    </row>
    <row r="80" spans="1:14" x14ac:dyDescent="0.25">
      <c r="A80" s="441" t="s">
        <v>109</v>
      </c>
      <c r="B80" s="442">
        <v>0.12</v>
      </c>
      <c r="C80" s="442">
        <v>0.12</v>
      </c>
      <c r="D80" s="442">
        <v>0.12</v>
      </c>
      <c r="E80" s="442">
        <v>0.12</v>
      </c>
      <c r="F80" s="442">
        <v>0.12</v>
      </c>
      <c r="G80" s="442">
        <v>0.12</v>
      </c>
      <c r="H80" s="442">
        <v>0.12</v>
      </c>
      <c r="I80" s="442">
        <v>0.12</v>
      </c>
      <c r="J80" s="442">
        <v>0.12</v>
      </c>
      <c r="K80" s="442">
        <v>0.12</v>
      </c>
      <c r="L80" s="442">
        <v>0.12</v>
      </c>
      <c r="M80" s="442">
        <v>0.12</v>
      </c>
      <c r="N80" s="442">
        <v>0.12</v>
      </c>
    </row>
    <row r="81" spans="1:14" x14ac:dyDescent="0.25">
      <c r="A81" s="437" t="s">
        <v>110</v>
      </c>
      <c r="B81" s="426">
        <v>0.12</v>
      </c>
      <c r="C81" s="426">
        <v>0.12</v>
      </c>
      <c r="D81" s="426">
        <v>0.12</v>
      </c>
      <c r="E81" s="426">
        <v>0.12</v>
      </c>
      <c r="F81" s="426">
        <v>0.12</v>
      </c>
      <c r="G81" s="426">
        <v>0.12</v>
      </c>
      <c r="H81" s="426">
        <v>0.12</v>
      </c>
      <c r="I81" s="426">
        <v>0.12</v>
      </c>
      <c r="J81" s="426">
        <v>0.12</v>
      </c>
      <c r="K81" s="426">
        <v>0.12</v>
      </c>
      <c r="L81" s="426">
        <v>0.12</v>
      </c>
      <c r="M81" s="426">
        <v>0.12</v>
      </c>
      <c r="N81" s="426">
        <v>0.12</v>
      </c>
    </row>
    <row r="82" spans="1:14" x14ac:dyDescent="0.25">
      <c r="A82" s="441" t="s">
        <v>111</v>
      </c>
      <c r="B82" s="443">
        <v>44196</v>
      </c>
      <c r="C82" s="443">
        <v>44196</v>
      </c>
      <c r="D82" s="443">
        <v>44196</v>
      </c>
      <c r="E82" s="443">
        <v>44196</v>
      </c>
      <c r="F82" s="443">
        <v>44196</v>
      </c>
      <c r="G82" s="443">
        <v>44196</v>
      </c>
      <c r="H82" s="443">
        <v>44196</v>
      </c>
      <c r="I82" s="443">
        <v>44196</v>
      </c>
      <c r="J82" s="443">
        <v>44196</v>
      </c>
      <c r="K82" s="443">
        <v>44196</v>
      </c>
      <c r="L82" s="443">
        <v>44196</v>
      </c>
      <c r="M82" s="443">
        <v>44196</v>
      </c>
      <c r="N82" s="443">
        <v>44196</v>
      </c>
    </row>
    <row r="83" spans="1:14" x14ac:dyDescent="0.25">
      <c r="A83" s="437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1" t="s">
        <v>113</v>
      </c>
      <c r="B84" s="444">
        <v>1.5</v>
      </c>
      <c r="C84" s="444">
        <v>1.5</v>
      </c>
      <c r="D84" s="444">
        <v>1.5</v>
      </c>
      <c r="E84" s="444">
        <v>1.5</v>
      </c>
      <c r="F84" s="444">
        <v>1.5</v>
      </c>
      <c r="G84" s="444">
        <v>1.5</v>
      </c>
      <c r="H84" s="444">
        <v>1.5</v>
      </c>
      <c r="I84" s="444">
        <v>1.5</v>
      </c>
      <c r="J84" s="444">
        <v>1.5</v>
      </c>
      <c r="K84" s="444">
        <v>1.5</v>
      </c>
      <c r="L84" s="444">
        <v>1.5</v>
      </c>
      <c r="M84" s="444">
        <v>1.5</v>
      </c>
      <c r="N84" s="444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45" t="s">
        <v>119</v>
      </c>
      <c r="B87" s="446" t="s">
        <v>14</v>
      </c>
      <c r="C87" s="446" t="s">
        <v>14</v>
      </c>
      <c r="D87" s="446" t="s">
        <v>14</v>
      </c>
      <c r="E87" s="446" t="s">
        <v>14</v>
      </c>
      <c r="F87" s="446" t="s">
        <v>14</v>
      </c>
      <c r="G87" s="446" t="s">
        <v>14</v>
      </c>
      <c r="H87" s="446" t="s">
        <v>14</v>
      </c>
      <c r="I87" s="446" t="s">
        <v>14</v>
      </c>
      <c r="J87" s="446" t="s">
        <v>14</v>
      </c>
      <c r="K87" s="446" t="s">
        <v>14</v>
      </c>
      <c r="L87" s="446" t="s">
        <v>14</v>
      </c>
      <c r="M87" s="446" t="s">
        <v>14</v>
      </c>
      <c r="N87" s="446" t="s">
        <v>14</v>
      </c>
    </row>
    <row r="88" spans="1:14" x14ac:dyDescent="0.25">
      <c r="A88" s="437" t="s">
        <v>120</v>
      </c>
      <c r="B88" s="447">
        <v>15</v>
      </c>
      <c r="C88" s="447">
        <v>1</v>
      </c>
      <c r="D88" s="447">
        <v>1</v>
      </c>
      <c r="E88" s="447">
        <v>1</v>
      </c>
      <c r="F88" s="447">
        <v>1</v>
      </c>
      <c r="G88" s="447">
        <v>1</v>
      </c>
      <c r="H88" s="447">
        <v>1</v>
      </c>
      <c r="I88" s="447">
        <v>1</v>
      </c>
      <c r="J88" s="447">
        <v>1</v>
      </c>
      <c r="K88" s="447">
        <v>1</v>
      </c>
      <c r="L88" s="447">
        <v>1</v>
      </c>
      <c r="M88" s="447">
        <v>1</v>
      </c>
      <c r="N88" s="447">
        <v>1</v>
      </c>
    </row>
    <row r="89" spans="1:14" x14ac:dyDescent="0.25">
      <c r="A89" s="445" t="s">
        <v>121</v>
      </c>
      <c r="B89" s="429">
        <v>16</v>
      </c>
      <c r="C89" s="429">
        <v>8</v>
      </c>
      <c r="D89" s="429">
        <v>8</v>
      </c>
      <c r="E89" s="429">
        <v>28</v>
      </c>
      <c r="F89" s="429">
        <v>32</v>
      </c>
      <c r="G89" s="429">
        <v>8</v>
      </c>
      <c r="H89" s="429">
        <v>8</v>
      </c>
      <c r="I89" s="429">
        <v>110</v>
      </c>
      <c r="J89" s="429">
        <v>16</v>
      </c>
      <c r="K89" s="429">
        <v>16</v>
      </c>
      <c r="L89" s="429">
        <v>16</v>
      </c>
      <c r="M89" s="429">
        <v>16</v>
      </c>
      <c r="N89" s="429">
        <v>8</v>
      </c>
    </row>
    <row r="90" spans="1:14" x14ac:dyDescent="0.25">
      <c r="A90" s="437" t="s">
        <v>122</v>
      </c>
      <c r="B90" s="438" t="e">
        <v>#N/A</v>
      </c>
      <c r="C90" s="438">
        <v>23646.144</v>
      </c>
      <c r="D90" s="438">
        <v>23646.144</v>
      </c>
      <c r="E90" s="438">
        <v>31072.204800000003</v>
      </c>
      <c r="F90" s="438">
        <v>94696.243200000012</v>
      </c>
      <c r="G90" s="438">
        <v>23646.144</v>
      </c>
      <c r="H90" s="438">
        <v>26601.912</v>
      </c>
      <c r="I90" s="438">
        <v>203448.96000000002</v>
      </c>
      <c r="J90" s="438">
        <v>56004.595200000003</v>
      </c>
      <c r="K90" s="438">
        <v>62401.014586800011</v>
      </c>
      <c r="L90" s="438" t="e">
        <v>#N/A</v>
      </c>
      <c r="M90" s="438" t="e">
        <v>#N/A</v>
      </c>
      <c r="N90" s="438">
        <v>23646.144</v>
      </c>
    </row>
    <row r="91" spans="1:14" x14ac:dyDescent="0.25">
      <c r="A91" s="445" t="s">
        <v>123</v>
      </c>
      <c r="B91" s="448">
        <v>0</v>
      </c>
      <c r="C91" s="448">
        <v>0</v>
      </c>
      <c r="D91" s="448">
        <v>0</v>
      </c>
      <c r="E91" s="448">
        <v>0</v>
      </c>
      <c r="F91" s="448">
        <v>0</v>
      </c>
      <c r="G91" s="448">
        <v>0</v>
      </c>
      <c r="H91" s="448">
        <v>0</v>
      </c>
      <c r="I91" s="448">
        <v>0</v>
      </c>
      <c r="J91" s="448">
        <v>0</v>
      </c>
      <c r="K91" s="448">
        <v>0</v>
      </c>
      <c r="L91" s="448">
        <v>0</v>
      </c>
      <c r="M91" s="448">
        <v>0</v>
      </c>
      <c r="N91" s="448">
        <v>0</v>
      </c>
    </row>
    <row r="92" spans="1:14" x14ac:dyDescent="0.25">
      <c r="A92" s="437" t="s">
        <v>124</v>
      </c>
      <c r="B92" s="449">
        <v>0.12</v>
      </c>
      <c r="C92" s="449">
        <v>0.14000000000000001</v>
      </c>
      <c r="D92" s="449">
        <v>0.14000000000000001</v>
      </c>
      <c r="E92" s="449">
        <v>0.15</v>
      </c>
      <c r="F92" s="449">
        <v>0.14000000000000001</v>
      </c>
      <c r="G92" s="449">
        <v>0.14000000000000001</v>
      </c>
      <c r="H92" s="449">
        <v>0.14000000000000001</v>
      </c>
      <c r="I92" s="449">
        <v>0.14000000000000001</v>
      </c>
      <c r="J92" s="449">
        <v>0.12</v>
      </c>
      <c r="K92" s="449">
        <v>0.12</v>
      </c>
      <c r="L92" s="449">
        <v>0.12</v>
      </c>
      <c r="M92" s="449">
        <v>0.12</v>
      </c>
      <c r="N92" s="449">
        <v>0.14000000000000001</v>
      </c>
    </row>
    <row r="93" spans="1:14" x14ac:dyDescent="0.25">
      <c r="A93" s="445" t="s">
        <v>125</v>
      </c>
      <c r="B93" s="450">
        <v>1.1499999999999999</v>
      </c>
      <c r="C93" s="450">
        <v>1.1499999999999999</v>
      </c>
      <c r="D93" s="450">
        <v>1.1499999999999999</v>
      </c>
      <c r="E93" s="450">
        <v>1.2</v>
      </c>
      <c r="F93" s="450">
        <v>1.25</v>
      </c>
      <c r="G93" s="450">
        <v>1.1499999999999999</v>
      </c>
      <c r="H93" s="450">
        <v>1.1499999999999999</v>
      </c>
      <c r="I93" s="450">
        <v>1.25</v>
      </c>
      <c r="J93" s="450">
        <v>1.1499999999999999</v>
      </c>
      <c r="K93" s="450">
        <v>1.1499999999999999</v>
      </c>
      <c r="L93" s="450">
        <v>1.1499999999999999</v>
      </c>
      <c r="M93" s="450">
        <v>1.1499999999999999</v>
      </c>
      <c r="N93" s="450">
        <v>1.1499999999999999</v>
      </c>
    </row>
    <row r="94" spans="1:14" ht="22.5" x14ac:dyDescent="0.25">
      <c r="A94" s="437" t="s">
        <v>126</v>
      </c>
      <c r="B94" s="451">
        <v>0.9</v>
      </c>
      <c r="C94" s="451">
        <v>0.8</v>
      </c>
      <c r="D94" s="451">
        <v>0.8</v>
      </c>
      <c r="E94" s="451">
        <v>0.3</v>
      </c>
      <c r="F94" s="451">
        <v>0.8</v>
      </c>
      <c r="G94" s="451">
        <v>0.8</v>
      </c>
      <c r="H94" s="451">
        <v>0.9</v>
      </c>
      <c r="I94" s="451">
        <v>0.5</v>
      </c>
      <c r="J94" s="451">
        <v>0.9</v>
      </c>
      <c r="K94" s="451">
        <v>0.9</v>
      </c>
      <c r="L94" s="451">
        <v>0.9</v>
      </c>
      <c r="M94" s="451">
        <v>0.9</v>
      </c>
      <c r="N94" s="451">
        <v>0.8</v>
      </c>
    </row>
    <row r="95" spans="1:14" ht="22.5" x14ac:dyDescent="0.25">
      <c r="A95" s="445" t="s">
        <v>127</v>
      </c>
      <c r="B95" s="452">
        <v>0.9</v>
      </c>
      <c r="C95" s="452">
        <v>0.8</v>
      </c>
      <c r="D95" s="452">
        <v>0.8</v>
      </c>
      <c r="E95" s="452">
        <v>0.3</v>
      </c>
      <c r="F95" s="452">
        <v>0.8</v>
      </c>
      <c r="G95" s="452">
        <v>0.8</v>
      </c>
      <c r="H95" s="452">
        <v>0.2</v>
      </c>
      <c r="I95" s="452">
        <v>0.5</v>
      </c>
      <c r="J95" s="452">
        <v>0.9</v>
      </c>
      <c r="K95" s="452">
        <v>0.9</v>
      </c>
      <c r="L95" s="452">
        <v>0.9</v>
      </c>
      <c r="M95" s="452">
        <v>0.9</v>
      </c>
      <c r="N95" s="452">
        <v>0.8</v>
      </c>
    </row>
    <row r="96" spans="1:14" ht="22.5" x14ac:dyDescent="0.25">
      <c r="A96" s="437" t="s">
        <v>128</v>
      </c>
      <c r="B96" s="451">
        <v>0.7</v>
      </c>
      <c r="C96" s="451">
        <v>0.8</v>
      </c>
      <c r="D96" s="451">
        <v>0.8</v>
      </c>
      <c r="E96" s="451">
        <v>0.3</v>
      </c>
      <c r="F96" s="451">
        <v>0.8</v>
      </c>
      <c r="G96" s="451">
        <v>0.8</v>
      </c>
      <c r="H96" s="451">
        <v>0.9</v>
      </c>
      <c r="I96" s="451">
        <v>0.5</v>
      </c>
      <c r="J96" s="451">
        <v>0.7</v>
      </c>
      <c r="K96" s="451">
        <v>0.7</v>
      </c>
      <c r="L96" s="451">
        <v>0.7</v>
      </c>
      <c r="M96" s="451">
        <v>0.7</v>
      </c>
      <c r="N96" s="451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24" priority="33" operator="equal">
      <formula>"Yes"</formula>
    </cfRule>
  </conditionalFormatting>
  <conditionalFormatting sqref="C87:F87">
    <cfRule type="cellIs" dxfId="223" priority="32" operator="equal">
      <formula>"Yes"</formula>
    </cfRule>
  </conditionalFormatting>
  <conditionalFormatting sqref="I4:I5">
    <cfRule type="cellIs" dxfId="222" priority="25" operator="equal">
      <formula>"Yes"</formula>
    </cfRule>
  </conditionalFormatting>
  <conditionalFormatting sqref="I87">
    <cfRule type="cellIs" dxfId="221" priority="24" operator="equal">
      <formula>"Yes"</formula>
    </cfRule>
  </conditionalFormatting>
  <conditionalFormatting sqref="J4:K5">
    <cfRule type="cellIs" dxfId="220" priority="23" operator="equal">
      <formula>"Yes"</formula>
    </cfRule>
  </conditionalFormatting>
  <conditionalFormatting sqref="J87:K87">
    <cfRule type="cellIs" dxfId="219" priority="22" operator="equal">
      <formula>"Yes"</formula>
    </cfRule>
  </conditionalFormatting>
  <conditionalFormatting sqref="G4:G5">
    <cfRule type="cellIs" dxfId="218" priority="31" operator="equal">
      <formula>"Yes"</formula>
    </cfRule>
  </conditionalFormatting>
  <conditionalFormatting sqref="G87">
    <cfRule type="cellIs" dxfId="217" priority="30" operator="equal">
      <formula>"Yes"</formula>
    </cfRule>
  </conditionalFormatting>
  <conditionalFormatting sqref="H4:H5">
    <cfRule type="cellIs" dxfId="216" priority="29" operator="equal">
      <formula>"Yes"</formula>
    </cfRule>
  </conditionalFormatting>
  <conditionalFormatting sqref="H87">
    <cfRule type="cellIs" dxfId="215" priority="28" operator="equal">
      <formula>"Yes"</formula>
    </cfRule>
  </conditionalFormatting>
  <conditionalFormatting sqref="C87">
    <cfRule type="cellIs" dxfId="214" priority="18" operator="equal">
      <formula>"Yes"</formula>
    </cfRule>
  </conditionalFormatting>
  <conditionalFormatting sqref="B4:M5">
    <cfRule type="cellIs" dxfId="213" priority="21" operator="equal">
      <formula>"Yes"</formula>
    </cfRule>
  </conditionalFormatting>
  <conditionalFormatting sqref="B87:M87">
    <cfRule type="cellIs" dxfId="212" priority="20" operator="equal">
      <formula>"Yes"</formula>
    </cfRule>
  </conditionalFormatting>
  <conditionalFormatting sqref="C4:C5">
    <cfRule type="cellIs" dxfId="211" priority="19" operator="equal">
      <formula>"Yes"</formula>
    </cfRule>
  </conditionalFormatting>
  <conditionalFormatting sqref="L4:L5">
    <cfRule type="cellIs" dxfId="210" priority="17" operator="equal">
      <formula>"Yes"</formula>
    </cfRule>
  </conditionalFormatting>
  <conditionalFormatting sqref="L87">
    <cfRule type="cellIs" dxfId="209" priority="16" operator="equal">
      <formula>"Yes"</formula>
    </cfRule>
  </conditionalFormatting>
  <conditionalFormatting sqref="M4:M5">
    <cfRule type="cellIs" dxfId="208" priority="15" operator="equal">
      <formula>"Yes"</formula>
    </cfRule>
  </conditionalFormatting>
  <conditionalFormatting sqref="M87">
    <cfRule type="cellIs" dxfId="207" priority="14" operator="equal">
      <formula>"Yes"</formula>
    </cfRule>
  </conditionalFormatting>
  <conditionalFormatting sqref="B4">
    <cfRule type="cellIs" dxfId="206" priority="10" operator="equal">
      <formula>"Yes"</formula>
    </cfRule>
  </conditionalFormatting>
  <conditionalFormatting sqref="C4">
    <cfRule type="cellIs" dxfId="205" priority="9" operator="equal">
      <formula>"Yes"</formula>
    </cfRule>
  </conditionalFormatting>
  <conditionalFormatting sqref="B5">
    <cfRule type="cellIs" dxfId="204" priority="8" operator="equal">
      <formula>"Yes"</formula>
    </cfRule>
  </conditionalFormatting>
  <conditionalFormatting sqref="N4:N5">
    <cfRule type="cellIs" dxfId="203" priority="7" operator="equal">
      <formula>"Yes"</formula>
    </cfRule>
  </conditionalFormatting>
  <conditionalFormatting sqref="N87">
    <cfRule type="cellIs" dxfId="202" priority="6" operator="equal">
      <formula>"Yes"</formula>
    </cfRule>
  </conditionalFormatting>
  <conditionalFormatting sqref="N87">
    <cfRule type="cellIs" dxfId="201" priority="2" operator="equal">
      <formula>"Yes"</formula>
    </cfRule>
  </conditionalFormatting>
  <conditionalFormatting sqref="N4:N5">
    <cfRule type="cellIs" dxfId="200" priority="5" operator="equal">
      <formula>"Yes"</formula>
    </cfRule>
  </conditionalFormatting>
  <conditionalFormatting sqref="N87">
    <cfRule type="cellIs" dxfId="199" priority="4" operator="equal">
      <formula>"Yes"</formula>
    </cfRule>
  </conditionalFormatting>
  <conditionalFormatting sqref="N4:N5">
    <cfRule type="cellIs" dxfId="198" priority="3" operator="equal">
      <formula>"Yes"</formula>
    </cfRule>
  </conditionalFormatting>
  <conditionalFormatting sqref="N4">
    <cfRule type="cellIs" dxfId="197" priority="1" operator="equal">
      <formula>"Yes"</formula>
    </cfRule>
  </conditionalFormatting>
  <dataValidations disablePrompts="1"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H101" activePane="bottomRight" state="frozen"/>
      <selection pane="topRight" activeCell="H1" sqref="H1"/>
      <selection pane="bottomLeft" activeCell="A101" sqref="A101"/>
      <selection pane="bottomRight" activeCell="H101" sqref="H101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7" bestFit="1" customWidth="1"/>
    <col min="3" max="3" width="7.85546875" bestFit="1" customWidth="1"/>
    <col min="4" max="4" width="18.28515625" style="627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7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6" t="s">
        <v>399</v>
      </c>
      <c r="B1" s="650" t="s">
        <v>0</v>
      </c>
      <c r="C1" s="266" t="s">
        <v>66</v>
      </c>
      <c r="D1" s="650" t="s">
        <v>68</v>
      </c>
      <c r="E1" s="266" t="s">
        <v>74</v>
      </c>
      <c r="F1" s="266" t="s">
        <v>76</v>
      </c>
      <c r="G1" s="267" t="s">
        <v>88</v>
      </c>
      <c r="H1" s="268" t="s">
        <v>400</v>
      </c>
      <c r="I1" s="658" t="s">
        <v>401</v>
      </c>
      <c r="J1" s="269" t="s">
        <v>65</v>
      </c>
      <c r="K1" s="269" t="s">
        <v>402</v>
      </c>
      <c r="L1" s="269" t="s">
        <v>77</v>
      </c>
      <c r="M1" s="270" t="s">
        <v>403</v>
      </c>
      <c r="N1" s="271" t="s">
        <v>78</v>
      </c>
      <c r="O1" s="268" t="s">
        <v>83</v>
      </c>
      <c r="P1" s="272" t="s">
        <v>84</v>
      </c>
      <c r="Q1" s="273" t="s">
        <v>85</v>
      </c>
      <c r="R1" s="268" t="s">
        <v>86</v>
      </c>
      <c r="S1" s="274" t="s">
        <v>404</v>
      </c>
      <c r="T1" s="268" t="s">
        <v>89</v>
      </c>
      <c r="U1" s="269" t="s">
        <v>91</v>
      </c>
      <c r="V1" s="275" t="s">
        <v>94</v>
      </c>
      <c r="W1" s="276" t="s">
        <v>405</v>
      </c>
      <c r="X1" s="277" t="s">
        <v>406</v>
      </c>
      <c r="Y1" s="278" t="s">
        <v>407</v>
      </c>
      <c r="Z1" s="279" t="s">
        <v>408</v>
      </c>
      <c r="AA1" s="280" t="s">
        <v>409</v>
      </c>
      <c r="AB1" s="280" t="s">
        <v>410</v>
      </c>
      <c r="AC1" s="281" t="s">
        <v>411</v>
      </c>
      <c r="AD1" s="282" t="s">
        <v>412</v>
      </c>
      <c r="AE1" s="283" t="s">
        <v>413</v>
      </c>
      <c r="AF1" s="284" t="s">
        <v>414</v>
      </c>
      <c r="AG1" s="285" t="s">
        <v>415</v>
      </c>
      <c r="AH1" s="286" t="s">
        <v>416</v>
      </c>
      <c r="AI1" s="287" t="s">
        <v>417</v>
      </c>
      <c r="AJ1" s="288" t="s">
        <v>418</v>
      </c>
      <c r="AK1" s="289" t="s">
        <v>419</v>
      </c>
      <c r="AL1" s="290" t="s">
        <v>420</v>
      </c>
      <c r="AM1" s="291" t="s">
        <v>93</v>
      </c>
      <c r="AN1" s="292"/>
    </row>
    <row r="2" spans="1:78" ht="22.5" hidden="1" outlineLevel="1" x14ac:dyDescent="0.25">
      <c r="A2" s="293">
        <v>1</v>
      </c>
      <c r="B2" s="651" t="s">
        <v>1</v>
      </c>
      <c r="C2" s="293" t="s">
        <v>67</v>
      </c>
      <c r="D2" s="656" t="s">
        <v>421</v>
      </c>
      <c r="E2" s="293" t="str">
        <f t="shared" ref="E2:E65" si="0">+IF(
OR(ISERROR(FIND("B3",N2))=FALSE,ISERROR(FIND("C1",N2))=FALSE),
"B3",
IF(OR(ISERROR(FIND("B1",N2))=FALSE,ISERROR(FIND("A1",N2))=FALSE),
"B1","GENERIC"))</f>
        <v>B1</v>
      </c>
      <c r="F2" s="293">
        <v>2050</v>
      </c>
      <c r="G2" s="294">
        <v>7500</v>
      </c>
      <c r="H2" s="295" t="s">
        <v>422</v>
      </c>
      <c r="I2" s="659" t="s">
        <v>423</v>
      </c>
      <c r="J2" s="296">
        <v>1</v>
      </c>
      <c r="K2" s="297" t="s">
        <v>424</v>
      </c>
      <c r="L2" s="297">
        <v>1</v>
      </c>
      <c r="M2" s="298">
        <v>1</v>
      </c>
      <c r="N2" s="299" t="s">
        <v>425</v>
      </c>
      <c r="O2" s="300" t="s">
        <v>426</v>
      </c>
      <c r="P2" s="301">
        <v>100</v>
      </c>
      <c r="Q2" s="301">
        <v>75</v>
      </c>
      <c r="R2" s="302" t="s">
        <v>427</v>
      </c>
      <c r="S2" s="303">
        <v>7471</v>
      </c>
      <c r="T2" s="296" t="s">
        <v>428</v>
      </c>
      <c r="U2" s="302" t="s">
        <v>429</v>
      </c>
      <c r="V2" s="299" t="s">
        <v>430</v>
      </c>
      <c r="W2" s="304">
        <f t="shared" ref="W2:Z21" si="1">+$AA$2</f>
        <v>41505</v>
      </c>
      <c r="X2" s="304">
        <f t="shared" si="1"/>
        <v>41505</v>
      </c>
      <c r="Y2" s="304">
        <f t="shared" si="1"/>
        <v>41505</v>
      </c>
      <c r="Z2" s="305">
        <f t="shared" si="1"/>
        <v>41505</v>
      </c>
      <c r="AA2" s="306">
        <v>41505</v>
      </c>
      <c r="AB2" s="306">
        <v>41505</v>
      </c>
      <c r="AC2" s="307">
        <v>41529</v>
      </c>
      <c r="AD2" s="308">
        <v>41536</v>
      </c>
      <c r="AE2" s="347">
        <v>41554</v>
      </c>
      <c r="AF2" s="307">
        <v>41558</v>
      </c>
      <c r="AG2" s="307">
        <v>41559</v>
      </c>
      <c r="AH2" s="309">
        <v>41562</v>
      </c>
      <c r="AI2" s="310">
        <v>41564</v>
      </c>
      <c r="AJ2" s="310">
        <v>41629</v>
      </c>
      <c r="AK2" s="306">
        <v>41601</v>
      </c>
      <c r="AL2" s="306">
        <v>41571</v>
      </c>
      <c r="AM2" s="349">
        <v>1</v>
      </c>
    </row>
    <row r="3" spans="1:78" ht="22.5" hidden="1" outlineLevel="1" x14ac:dyDescent="0.25">
      <c r="A3" s="311">
        <v>2</v>
      </c>
      <c r="B3" s="652" t="s">
        <v>1</v>
      </c>
      <c r="C3" s="312" t="s">
        <v>67</v>
      </c>
      <c r="D3" s="657" t="s">
        <v>421</v>
      </c>
      <c r="E3" s="312" t="str">
        <f t="shared" si="0"/>
        <v>B1</v>
      </c>
      <c r="F3" s="312">
        <v>2050</v>
      </c>
      <c r="G3" s="313">
        <v>7500</v>
      </c>
      <c r="H3" s="314" t="s">
        <v>431</v>
      </c>
      <c r="I3" s="660" t="s">
        <v>432</v>
      </c>
      <c r="J3" s="315">
        <v>1</v>
      </c>
      <c r="K3" s="316" t="s">
        <v>433</v>
      </c>
      <c r="L3" s="316">
        <v>1</v>
      </c>
      <c r="M3" s="317">
        <v>1</v>
      </c>
      <c r="N3" s="318" t="s">
        <v>425</v>
      </c>
      <c r="O3" s="319" t="s">
        <v>434</v>
      </c>
      <c r="P3" s="320">
        <v>100</v>
      </c>
      <c r="Q3" s="320">
        <v>75</v>
      </c>
      <c r="R3" s="321" t="s">
        <v>427</v>
      </c>
      <c r="S3" s="322">
        <v>7667</v>
      </c>
      <c r="T3" s="315" t="s">
        <v>435</v>
      </c>
      <c r="U3" s="321" t="s">
        <v>429</v>
      </c>
      <c r="V3" s="318" t="s">
        <v>430</v>
      </c>
      <c r="W3" s="304">
        <f t="shared" si="1"/>
        <v>41505</v>
      </c>
      <c r="X3" s="323">
        <f t="shared" si="1"/>
        <v>41505</v>
      </c>
      <c r="Y3" s="304">
        <f t="shared" si="1"/>
        <v>41505</v>
      </c>
      <c r="Z3" s="305">
        <f t="shared" si="1"/>
        <v>41505</v>
      </c>
      <c r="AA3" s="324">
        <v>41540</v>
      </c>
      <c r="AB3" s="324">
        <v>41540</v>
      </c>
      <c r="AC3" s="325">
        <v>41556</v>
      </c>
      <c r="AD3" s="326">
        <v>41560</v>
      </c>
      <c r="AE3" s="456">
        <v>41592</v>
      </c>
      <c r="AF3" s="325">
        <v>41596</v>
      </c>
      <c r="AG3" s="325">
        <v>41597</v>
      </c>
      <c r="AH3" s="327">
        <v>41600</v>
      </c>
      <c r="AI3" s="328">
        <v>41605</v>
      </c>
      <c r="AJ3" s="328">
        <v>41688</v>
      </c>
      <c r="AK3" s="324">
        <v>41637</v>
      </c>
      <c r="AL3" s="324">
        <v>41607</v>
      </c>
      <c r="AM3" s="457">
        <v>1</v>
      </c>
      <c r="AP3" s="329"/>
      <c r="AQ3" s="329"/>
      <c r="AR3" s="329"/>
      <c r="AS3" s="329"/>
      <c r="AT3" s="329"/>
      <c r="AU3" s="329"/>
      <c r="AV3" s="329"/>
      <c r="AW3" s="329"/>
      <c r="AX3" s="329"/>
      <c r="AY3" s="329"/>
      <c r="AZ3" s="329"/>
      <c r="BA3" s="329"/>
      <c r="BB3" s="329"/>
      <c r="BC3" s="329"/>
      <c r="BD3" s="329"/>
      <c r="BE3" s="329"/>
      <c r="BF3" s="329"/>
      <c r="BG3" s="329"/>
      <c r="BH3" s="329"/>
      <c r="BI3" s="329"/>
      <c r="BJ3" s="329"/>
      <c r="BK3" s="329"/>
      <c r="BL3" s="329"/>
      <c r="BM3" s="329"/>
      <c r="BN3" s="329"/>
      <c r="BO3" s="329"/>
      <c r="BP3" s="329"/>
      <c r="BQ3" s="329"/>
      <c r="BR3" s="329"/>
      <c r="BS3" s="329"/>
      <c r="BT3" s="329"/>
      <c r="BU3" s="329"/>
      <c r="BV3" s="329"/>
      <c r="BW3" s="329"/>
      <c r="BX3" s="329"/>
      <c r="BY3" s="329"/>
    </row>
    <row r="4" spans="1:78" ht="22.5" hidden="1" outlineLevel="1" x14ac:dyDescent="0.25">
      <c r="A4" s="293">
        <v>3</v>
      </c>
      <c r="B4" s="651" t="s">
        <v>1</v>
      </c>
      <c r="C4" s="293" t="s">
        <v>67</v>
      </c>
      <c r="D4" s="656" t="s">
        <v>421</v>
      </c>
      <c r="E4" s="293" t="str">
        <f t="shared" si="0"/>
        <v>B1</v>
      </c>
      <c r="F4" s="293">
        <v>2050</v>
      </c>
      <c r="G4" s="294">
        <v>7500</v>
      </c>
      <c r="H4" s="295" t="s">
        <v>436</v>
      </c>
      <c r="I4" s="659" t="s">
        <v>437</v>
      </c>
      <c r="J4" s="296">
        <v>1</v>
      </c>
      <c r="K4" s="297" t="s">
        <v>438</v>
      </c>
      <c r="L4" s="297">
        <v>1</v>
      </c>
      <c r="M4" s="298">
        <v>1</v>
      </c>
      <c r="N4" s="299" t="s">
        <v>425</v>
      </c>
      <c r="O4" s="300" t="s">
        <v>426</v>
      </c>
      <c r="P4" s="301">
        <v>100</v>
      </c>
      <c r="Q4" s="301">
        <v>75</v>
      </c>
      <c r="R4" s="302" t="s">
        <v>427</v>
      </c>
      <c r="S4" s="303">
        <v>7899</v>
      </c>
      <c r="T4" s="296" t="s">
        <v>439</v>
      </c>
      <c r="U4" s="302" t="s">
        <v>429</v>
      </c>
      <c r="V4" s="299" t="s">
        <v>440</v>
      </c>
      <c r="W4" s="304">
        <f t="shared" si="1"/>
        <v>41505</v>
      </c>
      <c r="X4" s="304">
        <f t="shared" si="1"/>
        <v>41505</v>
      </c>
      <c r="Y4" s="304">
        <f t="shared" si="1"/>
        <v>41505</v>
      </c>
      <c r="Z4" s="305">
        <f t="shared" si="1"/>
        <v>41505</v>
      </c>
      <c r="AA4" s="306">
        <v>41563</v>
      </c>
      <c r="AB4" s="306">
        <v>41563</v>
      </c>
      <c r="AC4" s="307">
        <v>41578</v>
      </c>
      <c r="AD4" s="308">
        <v>41582</v>
      </c>
      <c r="AE4" s="347">
        <v>41628</v>
      </c>
      <c r="AF4" s="307">
        <v>41634</v>
      </c>
      <c r="AG4" s="307">
        <v>41635</v>
      </c>
      <c r="AH4" s="309">
        <v>41638</v>
      </c>
      <c r="AI4" s="310">
        <v>41639</v>
      </c>
      <c r="AJ4" s="310">
        <v>41694</v>
      </c>
      <c r="AK4" s="306">
        <v>41682</v>
      </c>
      <c r="AL4" s="306">
        <v>41652</v>
      </c>
      <c r="AM4" s="349">
        <v>1</v>
      </c>
    </row>
    <row r="5" spans="1:78" ht="22.5" hidden="1" outlineLevel="1" x14ac:dyDescent="0.25">
      <c r="A5" s="311">
        <v>4</v>
      </c>
      <c r="B5" s="652" t="s">
        <v>1</v>
      </c>
      <c r="C5" s="312" t="s">
        <v>67</v>
      </c>
      <c r="D5" s="657" t="s">
        <v>421</v>
      </c>
      <c r="E5" s="312" t="str">
        <f t="shared" si="0"/>
        <v>B1</v>
      </c>
      <c r="F5" s="312">
        <v>2050</v>
      </c>
      <c r="G5" s="313">
        <v>7500</v>
      </c>
      <c r="H5" s="314" t="s">
        <v>441</v>
      </c>
      <c r="I5" s="660" t="s">
        <v>442</v>
      </c>
      <c r="J5" s="315">
        <v>1</v>
      </c>
      <c r="K5" s="316" t="s">
        <v>443</v>
      </c>
      <c r="L5" s="316">
        <v>1</v>
      </c>
      <c r="M5" s="317">
        <v>1</v>
      </c>
      <c r="N5" s="318" t="s">
        <v>425</v>
      </c>
      <c r="O5" s="319" t="s">
        <v>426</v>
      </c>
      <c r="P5" s="320">
        <v>100</v>
      </c>
      <c r="Q5" s="320">
        <v>75</v>
      </c>
      <c r="R5" s="321" t="s">
        <v>427</v>
      </c>
      <c r="S5" s="322">
        <v>7545</v>
      </c>
      <c r="T5" s="315" t="s">
        <v>444</v>
      </c>
      <c r="U5" s="321" t="s">
        <v>429</v>
      </c>
      <c r="V5" s="318" t="s">
        <v>430</v>
      </c>
      <c r="W5" s="304">
        <f t="shared" si="1"/>
        <v>41505</v>
      </c>
      <c r="X5" s="323">
        <f t="shared" si="1"/>
        <v>41505</v>
      </c>
      <c r="Y5" s="304">
        <f t="shared" si="1"/>
        <v>41505</v>
      </c>
      <c r="Z5" s="305">
        <f t="shared" si="1"/>
        <v>41505</v>
      </c>
      <c r="AA5" s="324">
        <v>41587</v>
      </c>
      <c r="AB5" s="324">
        <v>41587</v>
      </c>
      <c r="AC5" s="325">
        <v>41602</v>
      </c>
      <c r="AD5" s="326">
        <v>41608</v>
      </c>
      <c r="AE5" s="456">
        <v>41645</v>
      </c>
      <c r="AF5" s="325">
        <v>41651</v>
      </c>
      <c r="AG5" s="325">
        <v>41652</v>
      </c>
      <c r="AH5" s="327">
        <v>41655</v>
      </c>
      <c r="AI5" s="328">
        <v>41655</v>
      </c>
      <c r="AJ5" s="328">
        <v>41728</v>
      </c>
      <c r="AK5" s="324">
        <v>41707</v>
      </c>
      <c r="AL5" s="324">
        <v>41677</v>
      </c>
      <c r="AM5" s="457">
        <v>1</v>
      </c>
      <c r="AP5" s="330"/>
    </row>
    <row r="6" spans="1:78" ht="22.5" hidden="1" outlineLevel="1" x14ac:dyDescent="0.25">
      <c r="A6" s="293">
        <v>5</v>
      </c>
      <c r="B6" s="651" t="s">
        <v>1</v>
      </c>
      <c r="C6" s="293" t="s">
        <v>67</v>
      </c>
      <c r="D6" s="656" t="s">
        <v>421</v>
      </c>
      <c r="E6" s="293" t="str">
        <f t="shared" si="0"/>
        <v>B1</v>
      </c>
      <c r="F6" s="293">
        <v>2050</v>
      </c>
      <c r="G6" s="294">
        <v>7500</v>
      </c>
      <c r="H6" s="295" t="s">
        <v>445</v>
      </c>
      <c r="I6" s="659" t="s">
        <v>446</v>
      </c>
      <c r="J6" s="296">
        <v>1</v>
      </c>
      <c r="K6" s="297" t="s">
        <v>447</v>
      </c>
      <c r="L6" s="297">
        <v>1</v>
      </c>
      <c r="M6" s="298">
        <v>1</v>
      </c>
      <c r="N6" s="299" t="s">
        <v>425</v>
      </c>
      <c r="O6" s="300" t="s">
        <v>426</v>
      </c>
      <c r="P6" s="301">
        <v>100</v>
      </c>
      <c r="Q6" s="301">
        <v>75</v>
      </c>
      <c r="R6" s="302" t="s">
        <v>427</v>
      </c>
      <c r="S6" s="303">
        <v>7007</v>
      </c>
      <c r="T6" s="296" t="s">
        <v>448</v>
      </c>
      <c r="U6" s="302" t="s">
        <v>429</v>
      </c>
      <c r="V6" s="299" t="s">
        <v>440</v>
      </c>
      <c r="W6" s="304">
        <f t="shared" si="1"/>
        <v>41505</v>
      </c>
      <c r="X6" s="304">
        <f t="shared" si="1"/>
        <v>41505</v>
      </c>
      <c r="Y6" s="304">
        <f t="shared" si="1"/>
        <v>41505</v>
      </c>
      <c r="Z6" s="305">
        <f t="shared" si="1"/>
        <v>41505</v>
      </c>
      <c r="AA6" s="306">
        <v>41617</v>
      </c>
      <c r="AB6" s="306">
        <v>41617</v>
      </c>
      <c r="AC6" s="307">
        <v>41640</v>
      </c>
      <c r="AD6" s="308">
        <v>41647</v>
      </c>
      <c r="AE6" s="347">
        <v>41673</v>
      </c>
      <c r="AF6" s="307">
        <v>41678</v>
      </c>
      <c r="AG6" s="307">
        <v>41679</v>
      </c>
      <c r="AH6" s="309">
        <v>41682</v>
      </c>
      <c r="AI6" s="310">
        <v>41681</v>
      </c>
      <c r="AJ6" s="310">
        <v>41742</v>
      </c>
      <c r="AK6" s="306">
        <v>41730</v>
      </c>
      <c r="AL6" s="306">
        <v>41700</v>
      </c>
      <c r="AM6" s="349">
        <v>1</v>
      </c>
      <c r="AP6" s="330"/>
      <c r="AQ6" s="331"/>
      <c r="AR6" s="331"/>
      <c r="AS6" s="331"/>
      <c r="AT6" s="331"/>
      <c r="AU6" s="331"/>
      <c r="AV6" s="331"/>
      <c r="AW6" s="331"/>
      <c r="AX6" s="331"/>
      <c r="AY6" s="331"/>
      <c r="AZ6" s="331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</row>
    <row r="7" spans="1:78" ht="22.5" hidden="1" outlineLevel="1" x14ac:dyDescent="0.25">
      <c r="A7" s="332">
        <v>6</v>
      </c>
      <c r="B7" s="652" t="s">
        <v>1</v>
      </c>
      <c r="C7" s="312" t="s">
        <v>67</v>
      </c>
      <c r="D7" s="657" t="s">
        <v>421</v>
      </c>
      <c r="E7" s="312" t="str">
        <f t="shared" si="0"/>
        <v>B1</v>
      </c>
      <c r="F7" s="312">
        <v>2050</v>
      </c>
      <c r="G7" s="313">
        <v>7500</v>
      </c>
      <c r="H7" s="333" t="s">
        <v>449</v>
      </c>
      <c r="I7" s="661" t="s">
        <v>450</v>
      </c>
      <c r="J7" s="334">
        <v>1</v>
      </c>
      <c r="K7" s="335" t="s">
        <v>451</v>
      </c>
      <c r="L7" s="335">
        <v>1</v>
      </c>
      <c r="M7" s="336">
        <v>1</v>
      </c>
      <c r="N7" s="337" t="s">
        <v>425</v>
      </c>
      <c r="O7" s="338" t="s">
        <v>426</v>
      </c>
      <c r="P7" s="339">
        <v>100</v>
      </c>
      <c r="Q7" s="339">
        <v>75</v>
      </c>
      <c r="R7" s="340" t="s">
        <v>427</v>
      </c>
      <c r="S7" s="341">
        <v>7313</v>
      </c>
      <c r="T7" s="334" t="s">
        <v>452</v>
      </c>
      <c r="U7" s="340" t="s">
        <v>429</v>
      </c>
      <c r="V7" s="337" t="s">
        <v>430</v>
      </c>
      <c r="W7" s="304">
        <f t="shared" si="1"/>
        <v>41505</v>
      </c>
      <c r="X7" s="323">
        <f t="shared" si="1"/>
        <v>41505</v>
      </c>
      <c r="Y7" s="304">
        <f t="shared" si="1"/>
        <v>41505</v>
      </c>
      <c r="Z7" s="305">
        <f t="shared" si="1"/>
        <v>41505</v>
      </c>
      <c r="AA7" s="342">
        <v>41650</v>
      </c>
      <c r="AB7" s="342">
        <v>41650</v>
      </c>
      <c r="AC7" s="343">
        <v>41663</v>
      </c>
      <c r="AD7" s="344">
        <v>41666</v>
      </c>
      <c r="AE7" s="351">
        <v>41689</v>
      </c>
      <c r="AF7" s="343">
        <v>41694</v>
      </c>
      <c r="AG7" s="343">
        <v>41695</v>
      </c>
      <c r="AH7" s="345">
        <v>41698</v>
      </c>
      <c r="AI7" s="346">
        <v>41699</v>
      </c>
      <c r="AJ7" s="346">
        <v>41765</v>
      </c>
      <c r="AK7" s="342">
        <v>41738</v>
      </c>
      <c r="AL7" s="342">
        <v>41708</v>
      </c>
      <c r="AM7" s="353">
        <v>1</v>
      </c>
      <c r="AP7" s="330"/>
      <c r="AQ7" s="331"/>
      <c r="AR7" s="331"/>
      <c r="AS7" s="331"/>
      <c r="AT7" s="331"/>
      <c r="AU7" s="331"/>
      <c r="AV7" s="331"/>
      <c r="AW7" s="331"/>
      <c r="AX7" s="331"/>
      <c r="AY7" s="331"/>
      <c r="AZ7" s="331"/>
      <c r="BA7" s="331"/>
      <c r="BB7" s="331"/>
      <c r="BC7" s="331"/>
      <c r="BD7" s="331"/>
      <c r="BE7" s="331"/>
      <c r="BF7" s="331"/>
      <c r="BG7" s="331"/>
      <c r="BH7" s="331"/>
      <c r="BI7" s="331"/>
      <c r="BJ7" s="331"/>
      <c r="BK7" s="331"/>
      <c r="BL7" s="331"/>
      <c r="BM7" s="331"/>
      <c r="BN7" s="331"/>
      <c r="BO7" s="331"/>
      <c r="BP7" s="331"/>
      <c r="BQ7" s="331"/>
      <c r="BR7" s="331"/>
      <c r="BS7" s="331"/>
      <c r="BT7" s="331"/>
      <c r="BU7" s="331"/>
      <c r="BV7" s="331"/>
      <c r="BW7" s="331"/>
      <c r="BX7" s="331"/>
      <c r="BY7" s="331"/>
      <c r="BZ7" s="331"/>
    </row>
    <row r="8" spans="1:78" ht="22.5" hidden="1" outlineLevel="1" x14ac:dyDescent="0.25">
      <c r="A8" s="293">
        <v>7</v>
      </c>
      <c r="B8" s="651" t="s">
        <v>1</v>
      </c>
      <c r="C8" s="293" t="s">
        <v>67</v>
      </c>
      <c r="D8" s="656" t="s">
        <v>421</v>
      </c>
      <c r="E8" s="293" t="str">
        <f t="shared" si="0"/>
        <v>B1</v>
      </c>
      <c r="F8" s="293">
        <v>2050</v>
      </c>
      <c r="G8" s="294">
        <v>7500</v>
      </c>
      <c r="H8" s="295" t="s">
        <v>453</v>
      </c>
      <c r="I8" s="659" t="s">
        <v>454</v>
      </c>
      <c r="J8" s="296">
        <v>1</v>
      </c>
      <c r="K8" s="297" t="s">
        <v>455</v>
      </c>
      <c r="L8" s="297">
        <v>1</v>
      </c>
      <c r="M8" s="298">
        <v>1</v>
      </c>
      <c r="N8" s="299" t="s">
        <v>425</v>
      </c>
      <c r="O8" s="300" t="s">
        <v>426</v>
      </c>
      <c r="P8" s="301">
        <v>100</v>
      </c>
      <c r="Q8" s="301">
        <v>75</v>
      </c>
      <c r="R8" s="302" t="s">
        <v>427</v>
      </c>
      <c r="S8" s="303">
        <v>7649</v>
      </c>
      <c r="T8" s="296" t="s">
        <v>456</v>
      </c>
      <c r="U8" s="302" t="s">
        <v>429</v>
      </c>
      <c r="V8" s="299" t="s">
        <v>430</v>
      </c>
      <c r="W8" s="304">
        <f t="shared" si="1"/>
        <v>41505</v>
      </c>
      <c r="X8" s="304">
        <f t="shared" si="1"/>
        <v>41505</v>
      </c>
      <c r="Y8" s="304">
        <f t="shared" si="1"/>
        <v>41505</v>
      </c>
      <c r="Z8" s="305">
        <f t="shared" si="1"/>
        <v>41505</v>
      </c>
      <c r="AA8" s="306">
        <v>41668</v>
      </c>
      <c r="AB8" s="306">
        <v>41668</v>
      </c>
      <c r="AC8" s="307">
        <v>41683</v>
      </c>
      <c r="AD8" s="308">
        <v>41687</v>
      </c>
      <c r="AE8" s="347">
        <v>41708</v>
      </c>
      <c r="AF8" s="307">
        <v>41713</v>
      </c>
      <c r="AG8" s="307">
        <v>41714</v>
      </c>
      <c r="AH8" s="309">
        <v>41717</v>
      </c>
      <c r="AI8" s="310">
        <v>41716</v>
      </c>
      <c r="AJ8" s="310">
        <v>41772</v>
      </c>
      <c r="AK8" s="306">
        <v>41764</v>
      </c>
      <c r="AL8" s="306">
        <v>41734</v>
      </c>
      <c r="AM8" s="349">
        <v>1</v>
      </c>
      <c r="AP8" s="330"/>
    </row>
    <row r="9" spans="1:78" ht="22.5" hidden="1" outlineLevel="1" x14ac:dyDescent="0.25">
      <c r="A9" s="332">
        <v>8</v>
      </c>
      <c r="B9" s="652" t="s">
        <v>1</v>
      </c>
      <c r="C9" s="312" t="s">
        <v>67</v>
      </c>
      <c r="D9" s="657" t="s">
        <v>421</v>
      </c>
      <c r="E9" s="312" t="str">
        <f t="shared" si="0"/>
        <v>B1</v>
      </c>
      <c r="F9" s="312">
        <v>2050</v>
      </c>
      <c r="G9" s="313">
        <v>7500</v>
      </c>
      <c r="H9" s="333" t="s">
        <v>457</v>
      </c>
      <c r="I9" s="661" t="s">
        <v>458</v>
      </c>
      <c r="J9" s="334">
        <v>1</v>
      </c>
      <c r="K9" s="335" t="s">
        <v>459</v>
      </c>
      <c r="L9" s="335">
        <v>1</v>
      </c>
      <c r="M9" s="336">
        <v>1</v>
      </c>
      <c r="N9" s="337" t="s">
        <v>425</v>
      </c>
      <c r="O9" s="338" t="s">
        <v>426</v>
      </c>
      <c r="P9" s="339">
        <v>100</v>
      </c>
      <c r="Q9" s="339">
        <v>75</v>
      </c>
      <c r="R9" s="340" t="s">
        <v>427</v>
      </c>
      <c r="S9" s="341">
        <v>7597</v>
      </c>
      <c r="T9" s="334" t="s">
        <v>460</v>
      </c>
      <c r="U9" s="340" t="s">
        <v>429</v>
      </c>
      <c r="V9" s="337" t="s">
        <v>430</v>
      </c>
      <c r="W9" s="304">
        <f t="shared" si="1"/>
        <v>41505</v>
      </c>
      <c r="X9" s="323">
        <f t="shared" si="1"/>
        <v>41505</v>
      </c>
      <c r="Y9" s="304">
        <f t="shared" si="1"/>
        <v>41505</v>
      </c>
      <c r="Z9" s="305">
        <f t="shared" si="1"/>
        <v>41505</v>
      </c>
      <c r="AA9" s="342">
        <v>41689</v>
      </c>
      <c r="AB9" s="342">
        <v>41689</v>
      </c>
      <c r="AC9" s="343">
        <v>41708</v>
      </c>
      <c r="AD9" s="344">
        <v>41711</v>
      </c>
      <c r="AE9" s="351">
        <v>41742</v>
      </c>
      <c r="AF9" s="343">
        <v>41746</v>
      </c>
      <c r="AG9" s="343">
        <v>41747</v>
      </c>
      <c r="AH9" s="345">
        <v>41750</v>
      </c>
      <c r="AI9" s="346">
        <v>41749</v>
      </c>
      <c r="AJ9" s="346">
        <v>41793</v>
      </c>
      <c r="AK9" s="342">
        <v>41789</v>
      </c>
      <c r="AL9" s="342">
        <v>41759</v>
      </c>
      <c r="AM9" s="353">
        <v>1</v>
      </c>
      <c r="AP9" s="330"/>
    </row>
    <row r="10" spans="1:78" ht="22.5" hidden="1" outlineLevel="1" x14ac:dyDescent="0.25">
      <c r="A10" s="293">
        <v>9</v>
      </c>
      <c r="B10" s="651" t="s">
        <v>1</v>
      </c>
      <c r="C10" s="293" t="s">
        <v>67</v>
      </c>
      <c r="D10" s="656" t="s">
        <v>421</v>
      </c>
      <c r="E10" s="293" t="str">
        <f t="shared" si="0"/>
        <v>B1</v>
      </c>
      <c r="F10" s="293">
        <v>2050</v>
      </c>
      <c r="G10" s="294">
        <v>7500</v>
      </c>
      <c r="H10" s="295" t="s">
        <v>461</v>
      </c>
      <c r="I10" s="659" t="s">
        <v>462</v>
      </c>
      <c r="J10" s="296">
        <v>1</v>
      </c>
      <c r="K10" s="297" t="s">
        <v>463</v>
      </c>
      <c r="L10" s="297">
        <v>1</v>
      </c>
      <c r="M10" s="298">
        <v>1</v>
      </c>
      <c r="N10" s="299" t="s">
        <v>464</v>
      </c>
      <c r="O10" s="300" t="s">
        <v>465</v>
      </c>
      <c r="P10" s="301">
        <v>100</v>
      </c>
      <c r="Q10" s="301">
        <v>75</v>
      </c>
      <c r="R10" s="302" t="s">
        <v>427</v>
      </c>
      <c r="S10" s="303">
        <v>7627</v>
      </c>
      <c r="T10" s="296" t="s">
        <v>466</v>
      </c>
      <c r="U10" s="302" t="s">
        <v>429</v>
      </c>
      <c r="V10" s="299" t="s">
        <v>467</v>
      </c>
      <c r="W10" s="304">
        <f t="shared" si="1"/>
        <v>41505</v>
      </c>
      <c r="X10" s="304">
        <f t="shared" si="1"/>
        <v>41505</v>
      </c>
      <c r="Y10" s="304">
        <f t="shared" si="1"/>
        <v>41505</v>
      </c>
      <c r="Z10" s="305">
        <f t="shared" si="1"/>
        <v>41505</v>
      </c>
      <c r="AA10" s="306">
        <v>41715</v>
      </c>
      <c r="AB10" s="306">
        <v>41715</v>
      </c>
      <c r="AC10" s="307">
        <v>41736</v>
      </c>
      <c r="AD10" s="308">
        <v>41738</v>
      </c>
      <c r="AE10" s="347">
        <v>41758</v>
      </c>
      <c r="AF10" s="307">
        <v>41763</v>
      </c>
      <c r="AG10" s="307">
        <v>41764</v>
      </c>
      <c r="AH10" s="309">
        <v>41767</v>
      </c>
      <c r="AI10" s="310">
        <v>41768</v>
      </c>
      <c r="AJ10" s="310">
        <v>41815</v>
      </c>
      <c r="AK10" s="306">
        <v>41801</v>
      </c>
      <c r="AL10" s="306">
        <v>41771</v>
      </c>
      <c r="AM10" s="349">
        <v>1</v>
      </c>
      <c r="AP10" s="330"/>
    </row>
    <row r="11" spans="1:78" ht="22.5" hidden="1" outlineLevel="1" x14ac:dyDescent="0.25">
      <c r="A11" s="332">
        <v>10</v>
      </c>
      <c r="B11" s="652" t="s">
        <v>1</v>
      </c>
      <c r="C11" s="312" t="s">
        <v>67</v>
      </c>
      <c r="D11" s="657" t="s">
        <v>421</v>
      </c>
      <c r="E11" s="312" t="str">
        <f t="shared" si="0"/>
        <v>B1</v>
      </c>
      <c r="F11" s="312">
        <v>2050</v>
      </c>
      <c r="G11" s="313">
        <v>7500</v>
      </c>
      <c r="H11" s="333" t="s">
        <v>468</v>
      </c>
      <c r="I11" s="661" t="s">
        <v>469</v>
      </c>
      <c r="J11" s="334">
        <v>1</v>
      </c>
      <c r="K11" s="335" t="s">
        <v>470</v>
      </c>
      <c r="L11" s="335">
        <v>1</v>
      </c>
      <c r="M11" s="336">
        <v>1</v>
      </c>
      <c r="N11" s="337" t="s">
        <v>425</v>
      </c>
      <c r="O11" s="338" t="s">
        <v>426</v>
      </c>
      <c r="P11" s="339">
        <v>100</v>
      </c>
      <c r="Q11" s="339">
        <v>75</v>
      </c>
      <c r="R11" s="340" t="s">
        <v>427</v>
      </c>
      <c r="S11" s="341">
        <v>7465</v>
      </c>
      <c r="T11" s="334" t="s">
        <v>471</v>
      </c>
      <c r="U11" s="340" t="s">
        <v>429</v>
      </c>
      <c r="V11" s="337" t="s">
        <v>440</v>
      </c>
      <c r="W11" s="304">
        <f t="shared" si="1"/>
        <v>41505</v>
      </c>
      <c r="X11" s="323">
        <f t="shared" si="1"/>
        <v>41505</v>
      </c>
      <c r="Y11" s="304">
        <f t="shared" si="1"/>
        <v>41505</v>
      </c>
      <c r="Z11" s="305">
        <f t="shared" si="1"/>
        <v>41505</v>
      </c>
      <c r="AA11" s="342">
        <v>41742</v>
      </c>
      <c r="AB11" s="342">
        <v>41742</v>
      </c>
      <c r="AC11" s="343">
        <v>41754</v>
      </c>
      <c r="AD11" s="344">
        <v>41759</v>
      </c>
      <c r="AE11" s="351">
        <v>41788</v>
      </c>
      <c r="AF11" s="343">
        <v>41793</v>
      </c>
      <c r="AG11" s="343">
        <v>41794</v>
      </c>
      <c r="AH11" s="345">
        <v>41797</v>
      </c>
      <c r="AI11" s="346">
        <v>41796</v>
      </c>
      <c r="AJ11" s="346">
        <v>41835</v>
      </c>
      <c r="AK11" s="342">
        <v>41833</v>
      </c>
      <c r="AL11" s="342">
        <v>41803</v>
      </c>
      <c r="AM11" s="353">
        <v>1</v>
      </c>
      <c r="AP11" s="330"/>
    </row>
    <row r="12" spans="1:78" ht="22.5" hidden="1" outlineLevel="1" x14ac:dyDescent="0.25">
      <c r="A12" s="293">
        <v>11</v>
      </c>
      <c r="B12" s="651" t="s">
        <v>1</v>
      </c>
      <c r="C12" s="293" t="s">
        <v>67</v>
      </c>
      <c r="D12" s="656" t="s">
        <v>421</v>
      </c>
      <c r="E12" s="293" t="str">
        <f t="shared" si="0"/>
        <v>B1</v>
      </c>
      <c r="F12" s="293">
        <v>2050</v>
      </c>
      <c r="G12" s="294">
        <v>7500</v>
      </c>
      <c r="H12" s="295" t="s">
        <v>472</v>
      </c>
      <c r="I12" s="659" t="s">
        <v>473</v>
      </c>
      <c r="J12" s="296">
        <v>1</v>
      </c>
      <c r="K12" s="297" t="s">
        <v>474</v>
      </c>
      <c r="L12" s="297">
        <v>1</v>
      </c>
      <c r="M12" s="298">
        <v>1</v>
      </c>
      <c r="N12" s="299" t="s">
        <v>425</v>
      </c>
      <c r="O12" s="300" t="s">
        <v>434</v>
      </c>
      <c r="P12" s="301">
        <v>100</v>
      </c>
      <c r="Q12" s="301">
        <v>75</v>
      </c>
      <c r="R12" s="302" t="s">
        <v>427</v>
      </c>
      <c r="S12" s="303">
        <v>7634</v>
      </c>
      <c r="T12" s="296" t="s">
        <v>475</v>
      </c>
      <c r="U12" s="302" t="s">
        <v>429</v>
      </c>
      <c r="V12" s="299" t="s">
        <v>430</v>
      </c>
      <c r="W12" s="304">
        <f t="shared" si="1"/>
        <v>41505</v>
      </c>
      <c r="X12" s="304">
        <f t="shared" si="1"/>
        <v>41505</v>
      </c>
      <c r="Y12" s="304">
        <f t="shared" si="1"/>
        <v>41505</v>
      </c>
      <c r="Z12" s="305">
        <f t="shared" si="1"/>
        <v>41505</v>
      </c>
      <c r="AA12" s="306">
        <v>41762</v>
      </c>
      <c r="AB12" s="306">
        <v>41762</v>
      </c>
      <c r="AC12" s="307">
        <v>41781</v>
      </c>
      <c r="AD12" s="308">
        <v>41784</v>
      </c>
      <c r="AE12" s="347">
        <v>41803</v>
      </c>
      <c r="AF12" s="307">
        <v>41809</v>
      </c>
      <c r="AG12" s="307">
        <v>41810</v>
      </c>
      <c r="AH12" s="309">
        <v>41813</v>
      </c>
      <c r="AI12" s="310">
        <v>41813</v>
      </c>
      <c r="AJ12" s="310">
        <v>41848</v>
      </c>
      <c r="AK12" s="306">
        <v>41849</v>
      </c>
      <c r="AL12" s="306">
        <v>41819</v>
      </c>
      <c r="AM12" s="349">
        <v>1</v>
      </c>
      <c r="AP12" s="330"/>
    </row>
    <row r="13" spans="1:78" ht="22.5" hidden="1" outlineLevel="1" x14ac:dyDescent="0.25">
      <c r="A13" s="332">
        <v>12</v>
      </c>
      <c r="B13" s="652" t="s">
        <v>1</v>
      </c>
      <c r="C13" s="312" t="s">
        <v>67</v>
      </c>
      <c r="D13" s="657" t="s">
        <v>421</v>
      </c>
      <c r="E13" s="312" t="str">
        <f t="shared" si="0"/>
        <v>B3</v>
      </c>
      <c r="F13" s="312">
        <v>2050</v>
      </c>
      <c r="G13" s="313">
        <v>7500</v>
      </c>
      <c r="H13" s="333" t="s">
        <v>476</v>
      </c>
      <c r="I13" s="661" t="s">
        <v>477</v>
      </c>
      <c r="J13" s="334">
        <v>1</v>
      </c>
      <c r="K13" s="335" t="s">
        <v>478</v>
      </c>
      <c r="L13" s="335">
        <v>1</v>
      </c>
      <c r="M13" s="336">
        <v>1</v>
      </c>
      <c r="N13" s="337" t="s">
        <v>479</v>
      </c>
      <c r="O13" s="338" t="s">
        <v>465</v>
      </c>
      <c r="P13" s="339">
        <v>100</v>
      </c>
      <c r="Q13" s="339">
        <v>75</v>
      </c>
      <c r="R13" s="340" t="s">
        <v>427</v>
      </c>
      <c r="S13" s="341">
        <v>6085</v>
      </c>
      <c r="T13" s="334" t="s">
        <v>480</v>
      </c>
      <c r="U13" s="340" t="s">
        <v>429</v>
      </c>
      <c r="V13" s="337" t="s">
        <v>467</v>
      </c>
      <c r="W13" s="304">
        <f t="shared" si="1"/>
        <v>41505</v>
      </c>
      <c r="X13" s="323">
        <f t="shared" si="1"/>
        <v>41505</v>
      </c>
      <c r="Y13" s="304">
        <f t="shared" si="1"/>
        <v>41505</v>
      </c>
      <c r="Z13" s="305">
        <f t="shared" si="1"/>
        <v>41505</v>
      </c>
      <c r="AA13" s="342">
        <v>41790</v>
      </c>
      <c r="AB13" s="342">
        <v>41790</v>
      </c>
      <c r="AC13" s="343">
        <v>41812</v>
      </c>
      <c r="AD13" s="344">
        <v>41816</v>
      </c>
      <c r="AE13" s="351">
        <v>41830</v>
      </c>
      <c r="AF13" s="343">
        <v>41837</v>
      </c>
      <c r="AG13" s="343">
        <v>41838</v>
      </c>
      <c r="AH13" s="345">
        <v>41841</v>
      </c>
      <c r="AI13" s="346">
        <v>41839</v>
      </c>
      <c r="AJ13" s="346">
        <v>41866</v>
      </c>
      <c r="AK13" s="342">
        <v>41881</v>
      </c>
      <c r="AL13" s="342">
        <v>41851</v>
      </c>
      <c r="AM13" s="353">
        <v>1</v>
      </c>
      <c r="AP13" s="330"/>
    </row>
    <row r="14" spans="1:78" ht="22.5" hidden="1" outlineLevel="1" x14ac:dyDescent="0.25">
      <c r="A14" s="293">
        <v>13</v>
      </c>
      <c r="B14" s="651" t="s">
        <v>1</v>
      </c>
      <c r="C14" s="293" t="s">
        <v>67</v>
      </c>
      <c r="D14" s="656" t="s">
        <v>421</v>
      </c>
      <c r="E14" s="293" t="str">
        <f t="shared" si="0"/>
        <v>B1</v>
      </c>
      <c r="F14" s="293">
        <v>2050</v>
      </c>
      <c r="G14" s="294">
        <v>7500</v>
      </c>
      <c r="H14" s="295" t="s">
        <v>481</v>
      </c>
      <c r="I14" s="659" t="s">
        <v>482</v>
      </c>
      <c r="J14" s="296">
        <v>1</v>
      </c>
      <c r="K14" s="297" t="s">
        <v>483</v>
      </c>
      <c r="L14" s="297">
        <v>1</v>
      </c>
      <c r="M14" s="298">
        <v>1</v>
      </c>
      <c r="N14" s="299" t="s">
        <v>425</v>
      </c>
      <c r="O14" s="300" t="s">
        <v>426</v>
      </c>
      <c r="P14" s="301">
        <v>100</v>
      </c>
      <c r="Q14" s="301">
        <v>75</v>
      </c>
      <c r="R14" s="302" t="s">
        <v>427</v>
      </c>
      <c r="S14" s="303">
        <v>7620</v>
      </c>
      <c r="T14" s="296" t="s">
        <v>484</v>
      </c>
      <c r="U14" s="302" t="s">
        <v>429</v>
      </c>
      <c r="V14" s="299" t="s">
        <v>440</v>
      </c>
      <c r="W14" s="304">
        <f t="shared" si="1"/>
        <v>41505</v>
      </c>
      <c r="X14" s="304">
        <f t="shared" si="1"/>
        <v>41505</v>
      </c>
      <c r="Y14" s="304">
        <f t="shared" si="1"/>
        <v>41505</v>
      </c>
      <c r="Z14" s="305">
        <f t="shared" si="1"/>
        <v>41505</v>
      </c>
      <c r="AA14" s="306">
        <v>41820</v>
      </c>
      <c r="AB14" s="306">
        <v>41820</v>
      </c>
      <c r="AC14" s="307">
        <v>41838</v>
      </c>
      <c r="AD14" s="308">
        <v>41841</v>
      </c>
      <c r="AE14" s="347">
        <v>41866</v>
      </c>
      <c r="AF14" s="307">
        <v>41875</v>
      </c>
      <c r="AG14" s="307">
        <v>41876</v>
      </c>
      <c r="AH14" s="309">
        <v>41879</v>
      </c>
      <c r="AI14" s="310">
        <v>41879</v>
      </c>
      <c r="AJ14" s="310">
        <v>41918</v>
      </c>
      <c r="AK14" s="306">
        <v>41922</v>
      </c>
      <c r="AL14" s="306">
        <v>41892</v>
      </c>
      <c r="AM14" s="349">
        <v>1</v>
      </c>
      <c r="AP14" s="330"/>
    </row>
    <row r="15" spans="1:78" ht="22.5" hidden="1" outlineLevel="1" x14ac:dyDescent="0.25">
      <c r="A15" s="332">
        <v>14</v>
      </c>
      <c r="B15" s="652" t="s">
        <v>1</v>
      </c>
      <c r="C15" s="312" t="s">
        <v>67</v>
      </c>
      <c r="D15" s="657" t="s">
        <v>421</v>
      </c>
      <c r="E15" s="312" t="str">
        <f t="shared" si="0"/>
        <v>B1</v>
      </c>
      <c r="F15" s="312">
        <v>2050</v>
      </c>
      <c r="G15" s="313">
        <v>7500</v>
      </c>
      <c r="H15" s="333" t="s">
        <v>485</v>
      </c>
      <c r="I15" s="661" t="s">
        <v>486</v>
      </c>
      <c r="J15" s="334">
        <v>1</v>
      </c>
      <c r="K15" s="335" t="s">
        <v>487</v>
      </c>
      <c r="L15" s="335">
        <v>1</v>
      </c>
      <c r="M15" s="336">
        <v>1</v>
      </c>
      <c r="N15" s="337" t="s">
        <v>425</v>
      </c>
      <c r="O15" s="338" t="s">
        <v>434</v>
      </c>
      <c r="P15" s="339">
        <v>100</v>
      </c>
      <c r="Q15" s="339">
        <v>75</v>
      </c>
      <c r="R15" s="340" t="s">
        <v>427</v>
      </c>
      <c r="S15" s="341">
        <v>7658</v>
      </c>
      <c r="T15" s="334" t="s">
        <v>488</v>
      </c>
      <c r="U15" s="340" t="s">
        <v>429</v>
      </c>
      <c r="V15" s="337" t="s">
        <v>430</v>
      </c>
      <c r="W15" s="304">
        <f t="shared" si="1"/>
        <v>41505</v>
      </c>
      <c r="X15" s="323">
        <f t="shared" si="1"/>
        <v>41505</v>
      </c>
      <c r="Y15" s="304">
        <f t="shared" si="1"/>
        <v>41505</v>
      </c>
      <c r="Z15" s="305">
        <f t="shared" si="1"/>
        <v>41505</v>
      </c>
      <c r="AA15" s="342">
        <v>41845</v>
      </c>
      <c r="AB15" s="342">
        <v>41845</v>
      </c>
      <c r="AC15" s="343">
        <v>41859</v>
      </c>
      <c r="AD15" s="344">
        <v>41862</v>
      </c>
      <c r="AE15" s="351">
        <v>41884</v>
      </c>
      <c r="AF15" s="343">
        <v>41890</v>
      </c>
      <c r="AG15" s="343">
        <v>41891</v>
      </c>
      <c r="AH15" s="345">
        <v>41894</v>
      </c>
      <c r="AI15" s="346">
        <v>41899</v>
      </c>
      <c r="AJ15" s="346">
        <v>41948</v>
      </c>
      <c r="AK15" s="342">
        <v>41944</v>
      </c>
      <c r="AL15" s="342">
        <v>41914</v>
      </c>
      <c r="AM15" s="353">
        <v>1</v>
      </c>
      <c r="AP15" s="330"/>
    </row>
    <row r="16" spans="1:78" ht="22.5" hidden="1" outlineLevel="1" x14ac:dyDescent="0.25">
      <c r="A16" s="293">
        <v>15</v>
      </c>
      <c r="B16" s="651" t="s">
        <v>1</v>
      </c>
      <c r="C16" s="293" t="s">
        <v>67</v>
      </c>
      <c r="D16" s="656" t="s">
        <v>421</v>
      </c>
      <c r="E16" s="293" t="str">
        <f t="shared" si="0"/>
        <v>B1</v>
      </c>
      <c r="F16" s="293">
        <v>2050</v>
      </c>
      <c r="G16" s="294">
        <v>7500</v>
      </c>
      <c r="H16" s="295" t="s">
        <v>489</v>
      </c>
      <c r="I16" s="659" t="s">
        <v>490</v>
      </c>
      <c r="J16" s="296">
        <v>1</v>
      </c>
      <c r="K16" s="297" t="s">
        <v>491</v>
      </c>
      <c r="L16" s="297">
        <v>1</v>
      </c>
      <c r="M16" s="298">
        <v>1</v>
      </c>
      <c r="N16" s="299" t="s">
        <v>425</v>
      </c>
      <c r="O16" s="300" t="s">
        <v>492</v>
      </c>
      <c r="P16" s="301">
        <v>100</v>
      </c>
      <c r="Q16" s="301">
        <v>75</v>
      </c>
      <c r="R16" s="302" t="s">
        <v>427</v>
      </c>
      <c r="S16" s="303">
        <v>9688</v>
      </c>
      <c r="T16" s="296" t="s">
        <v>493</v>
      </c>
      <c r="U16" s="302" t="s">
        <v>429</v>
      </c>
      <c r="V16" s="299" t="s">
        <v>440</v>
      </c>
      <c r="W16" s="304">
        <f t="shared" si="1"/>
        <v>41505</v>
      </c>
      <c r="X16" s="304">
        <f t="shared" si="1"/>
        <v>41505</v>
      </c>
      <c r="Y16" s="304">
        <f t="shared" si="1"/>
        <v>41505</v>
      </c>
      <c r="Z16" s="305">
        <f t="shared" si="1"/>
        <v>41505</v>
      </c>
      <c r="AA16" s="306">
        <v>41866</v>
      </c>
      <c r="AB16" s="306">
        <v>41866</v>
      </c>
      <c r="AC16" s="307">
        <v>41882</v>
      </c>
      <c r="AD16" s="308">
        <v>41888</v>
      </c>
      <c r="AE16" s="347">
        <v>41903</v>
      </c>
      <c r="AF16" s="307">
        <v>41912</v>
      </c>
      <c r="AG16" s="307">
        <v>41913</v>
      </c>
      <c r="AH16" s="309">
        <v>41916</v>
      </c>
      <c r="AI16" s="310">
        <v>41917</v>
      </c>
      <c r="AJ16" s="310">
        <v>41966</v>
      </c>
      <c r="AK16" s="306">
        <v>41952</v>
      </c>
      <c r="AL16" s="306">
        <v>41922</v>
      </c>
      <c r="AM16" s="349">
        <v>1</v>
      </c>
      <c r="AP16" s="330"/>
    </row>
    <row r="17" spans="1:42" ht="22.5" hidden="1" outlineLevel="1" x14ac:dyDescent="0.25">
      <c r="A17" s="332">
        <v>16</v>
      </c>
      <c r="B17" s="652" t="s">
        <v>1</v>
      </c>
      <c r="C17" s="312" t="s">
        <v>67</v>
      </c>
      <c r="D17" s="657" t="s">
        <v>421</v>
      </c>
      <c r="E17" s="312" t="str">
        <f t="shared" si="0"/>
        <v>B1</v>
      </c>
      <c r="F17" s="312">
        <v>2050</v>
      </c>
      <c r="G17" s="313">
        <v>7500</v>
      </c>
      <c r="H17" s="333" t="s">
        <v>494</v>
      </c>
      <c r="I17" s="661" t="s">
        <v>495</v>
      </c>
      <c r="J17" s="334">
        <v>1</v>
      </c>
      <c r="K17" s="335" t="s">
        <v>496</v>
      </c>
      <c r="L17" s="335">
        <v>1</v>
      </c>
      <c r="M17" s="336">
        <v>1</v>
      </c>
      <c r="N17" s="337" t="s">
        <v>425</v>
      </c>
      <c r="O17" s="338" t="s">
        <v>434</v>
      </c>
      <c r="P17" s="339">
        <v>100</v>
      </c>
      <c r="Q17" s="339">
        <v>75</v>
      </c>
      <c r="R17" s="340" t="s">
        <v>427</v>
      </c>
      <c r="S17" s="341">
        <v>7621</v>
      </c>
      <c r="T17" s="334" t="s">
        <v>497</v>
      </c>
      <c r="U17" s="340" t="s">
        <v>429</v>
      </c>
      <c r="V17" s="337" t="s">
        <v>430</v>
      </c>
      <c r="W17" s="304">
        <f t="shared" si="1"/>
        <v>41505</v>
      </c>
      <c r="X17" s="323">
        <f t="shared" si="1"/>
        <v>41505</v>
      </c>
      <c r="Y17" s="304">
        <f t="shared" si="1"/>
        <v>41505</v>
      </c>
      <c r="Z17" s="305">
        <f t="shared" si="1"/>
        <v>41505</v>
      </c>
      <c r="AA17" s="342">
        <v>41893</v>
      </c>
      <c r="AB17" s="342">
        <v>41893</v>
      </c>
      <c r="AC17" s="343">
        <v>41906</v>
      </c>
      <c r="AD17" s="344">
        <v>41909</v>
      </c>
      <c r="AE17" s="351">
        <v>41946</v>
      </c>
      <c r="AF17" s="343">
        <v>41955</v>
      </c>
      <c r="AG17" s="343">
        <v>41956</v>
      </c>
      <c r="AH17" s="345">
        <v>41959</v>
      </c>
      <c r="AI17" s="346">
        <v>41959</v>
      </c>
      <c r="AJ17" s="346">
        <v>42002</v>
      </c>
      <c r="AK17" s="342">
        <v>41997</v>
      </c>
      <c r="AL17" s="342">
        <v>41967</v>
      </c>
      <c r="AM17" s="353">
        <v>1</v>
      </c>
      <c r="AP17" s="330"/>
    </row>
    <row r="18" spans="1:42" ht="22.5" hidden="1" outlineLevel="1" x14ac:dyDescent="0.25">
      <c r="A18" s="293">
        <v>17</v>
      </c>
      <c r="B18" s="651" t="s">
        <v>1</v>
      </c>
      <c r="C18" s="293" t="s">
        <v>67</v>
      </c>
      <c r="D18" s="656" t="s">
        <v>421</v>
      </c>
      <c r="E18" s="293" t="str">
        <f t="shared" si="0"/>
        <v>B1</v>
      </c>
      <c r="F18" s="293">
        <v>2050</v>
      </c>
      <c r="G18" s="294">
        <v>7500</v>
      </c>
      <c r="H18" s="295" t="s">
        <v>498</v>
      </c>
      <c r="I18" s="659" t="s">
        <v>499</v>
      </c>
      <c r="J18" s="296">
        <v>1</v>
      </c>
      <c r="K18" s="297" t="s">
        <v>496</v>
      </c>
      <c r="L18" s="297">
        <v>1</v>
      </c>
      <c r="M18" s="298">
        <v>1</v>
      </c>
      <c r="N18" s="299" t="s">
        <v>425</v>
      </c>
      <c r="O18" s="300" t="s">
        <v>434</v>
      </c>
      <c r="P18" s="301">
        <v>100</v>
      </c>
      <c r="Q18" s="301">
        <v>75</v>
      </c>
      <c r="R18" s="302" t="s">
        <v>427</v>
      </c>
      <c r="S18" s="303">
        <v>7629</v>
      </c>
      <c r="T18" s="296" t="s">
        <v>500</v>
      </c>
      <c r="U18" s="302" t="s">
        <v>429</v>
      </c>
      <c r="V18" s="299" t="s">
        <v>430</v>
      </c>
      <c r="W18" s="304">
        <f t="shared" si="1"/>
        <v>41505</v>
      </c>
      <c r="X18" s="304">
        <f t="shared" si="1"/>
        <v>41505</v>
      </c>
      <c r="Y18" s="304">
        <f t="shared" si="1"/>
        <v>41505</v>
      </c>
      <c r="Z18" s="305">
        <f t="shared" si="1"/>
        <v>41505</v>
      </c>
      <c r="AA18" s="306">
        <v>41910</v>
      </c>
      <c r="AB18" s="306">
        <v>41910</v>
      </c>
      <c r="AC18" s="307">
        <v>41923</v>
      </c>
      <c r="AD18" s="308">
        <v>41927</v>
      </c>
      <c r="AE18" s="347">
        <v>41946</v>
      </c>
      <c r="AF18" s="307">
        <v>41955</v>
      </c>
      <c r="AG18" s="307">
        <v>41956</v>
      </c>
      <c r="AH18" s="309">
        <v>41959</v>
      </c>
      <c r="AI18" s="310">
        <v>41962</v>
      </c>
      <c r="AJ18" s="310">
        <v>42002</v>
      </c>
      <c r="AK18" s="306">
        <v>41995</v>
      </c>
      <c r="AL18" s="306">
        <v>41965</v>
      </c>
      <c r="AM18" s="349">
        <v>1</v>
      </c>
      <c r="AP18" s="330"/>
    </row>
    <row r="19" spans="1:42" ht="22.5" hidden="1" outlineLevel="1" x14ac:dyDescent="0.25">
      <c r="A19" s="332">
        <v>18</v>
      </c>
      <c r="B19" s="652" t="s">
        <v>1</v>
      </c>
      <c r="C19" s="312" t="s">
        <v>67</v>
      </c>
      <c r="D19" s="657" t="s">
        <v>421</v>
      </c>
      <c r="E19" s="312" t="str">
        <f t="shared" si="0"/>
        <v>B3</v>
      </c>
      <c r="F19" s="312">
        <v>2050</v>
      </c>
      <c r="G19" s="313">
        <v>7500</v>
      </c>
      <c r="H19" s="333" t="s">
        <v>501</v>
      </c>
      <c r="I19" s="661" t="s">
        <v>502</v>
      </c>
      <c r="J19" s="334">
        <v>1</v>
      </c>
      <c r="K19" s="335" t="s">
        <v>503</v>
      </c>
      <c r="L19" s="335">
        <v>1</v>
      </c>
      <c r="M19" s="336">
        <v>1</v>
      </c>
      <c r="N19" s="337" t="s">
        <v>479</v>
      </c>
      <c r="O19" s="338" t="s">
        <v>504</v>
      </c>
      <c r="P19" s="339">
        <v>100</v>
      </c>
      <c r="Q19" s="339">
        <v>75</v>
      </c>
      <c r="R19" s="340" t="s">
        <v>427</v>
      </c>
      <c r="S19" s="341">
        <v>7603</v>
      </c>
      <c r="T19" s="334" t="s">
        <v>505</v>
      </c>
      <c r="U19" s="340" t="s">
        <v>429</v>
      </c>
      <c r="V19" s="337" t="s">
        <v>506</v>
      </c>
      <c r="W19" s="304">
        <f t="shared" si="1"/>
        <v>41505</v>
      </c>
      <c r="X19" s="323">
        <f t="shared" si="1"/>
        <v>41505</v>
      </c>
      <c r="Y19" s="304">
        <f t="shared" si="1"/>
        <v>41505</v>
      </c>
      <c r="Z19" s="305">
        <f t="shared" si="1"/>
        <v>41505</v>
      </c>
      <c r="AA19" s="342">
        <v>41932</v>
      </c>
      <c r="AB19" s="342">
        <v>41932</v>
      </c>
      <c r="AC19" s="343">
        <v>41947</v>
      </c>
      <c r="AD19" s="344">
        <v>41949</v>
      </c>
      <c r="AE19" s="351">
        <v>41985</v>
      </c>
      <c r="AF19" s="343">
        <v>41993</v>
      </c>
      <c r="AG19" s="343">
        <v>41994</v>
      </c>
      <c r="AH19" s="345">
        <v>41997</v>
      </c>
      <c r="AI19" s="346">
        <v>41996</v>
      </c>
      <c r="AJ19" s="346">
        <v>42030</v>
      </c>
      <c r="AK19" s="342">
        <v>42047</v>
      </c>
      <c r="AL19" s="342">
        <v>42017</v>
      </c>
      <c r="AM19" s="353">
        <v>1</v>
      </c>
      <c r="AP19" s="330"/>
    </row>
    <row r="20" spans="1:42" ht="22.5" hidden="1" outlineLevel="1" x14ac:dyDescent="0.25">
      <c r="A20" s="293">
        <v>19</v>
      </c>
      <c r="B20" s="651" t="s">
        <v>1</v>
      </c>
      <c r="C20" s="293" t="s">
        <v>67</v>
      </c>
      <c r="D20" s="656" t="s">
        <v>421</v>
      </c>
      <c r="E20" s="293" t="str">
        <f t="shared" si="0"/>
        <v>B3</v>
      </c>
      <c r="F20" s="293">
        <v>2050</v>
      </c>
      <c r="G20" s="294">
        <v>7500</v>
      </c>
      <c r="H20" s="295" t="s">
        <v>507</v>
      </c>
      <c r="I20" s="659" t="s">
        <v>508</v>
      </c>
      <c r="J20" s="296">
        <v>1</v>
      </c>
      <c r="K20" s="297" t="s">
        <v>503</v>
      </c>
      <c r="L20" s="297">
        <v>1</v>
      </c>
      <c r="M20" s="298">
        <v>1</v>
      </c>
      <c r="N20" s="299" t="s">
        <v>479</v>
      </c>
      <c r="O20" s="300" t="s">
        <v>504</v>
      </c>
      <c r="P20" s="301">
        <v>100</v>
      </c>
      <c r="Q20" s="301">
        <v>75</v>
      </c>
      <c r="R20" s="302" t="s">
        <v>427</v>
      </c>
      <c r="S20" s="303">
        <v>7576</v>
      </c>
      <c r="T20" s="296" t="s">
        <v>509</v>
      </c>
      <c r="U20" s="302" t="s">
        <v>429</v>
      </c>
      <c r="V20" s="299" t="s">
        <v>506</v>
      </c>
      <c r="W20" s="304">
        <f t="shared" si="1"/>
        <v>41505</v>
      </c>
      <c r="X20" s="304">
        <f t="shared" si="1"/>
        <v>41505</v>
      </c>
      <c r="Y20" s="304">
        <f t="shared" si="1"/>
        <v>41505</v>
      </c>
      <c r="Z20" s="305">
        <f t="shared" si="1"/>
        <v>41505</v>
      </c>
      <c r="AA20" s="306">
        <v>41951</v>
      </c>
      <c r="AB20" s="306">
        <v>41951</v>
      </c>
      <c r="AC20" s="307">
        <v>41967</v>
      </c>
      <c r="AD20" s="308">
        <v>41970</v>
      </c>
      <c r="AE20" s="347">
        <v>41985</v>
      </c>
      <c r="AF20" s="307">
        <v>41993</v>
      </c>
      <c r="AG20" s="307">
        <v>41994</v>
      </c>
      <c r="AH20" s="309">
        <v>41997</v>
      </c>
      <c r="AI20" s="310">
        <v>42000</v>
      </c>
      <c r="AJ20" s="310">
        <v>42030</v>
      </c>
      <c r="AK20" s="306">
        <v>42051</v>
      </c>
      <c r="AL20" s="306">
        <v>42021</v>
      </c>
      <c r="AM20" s="349">
        <v>1</v>
      </c>
      <c r="AP20" s="330"/>
    </row>
    <row r="21" spans="1:42" ht="22.5" hidden="1" outlineLevel="1" x14ac:dyDescent="0.25">
      <c r="A21" s="332">
        <v>20</v>
      </c>
      <c r="B21" s="652" t="s">
        <v>1</v>
      </c>
      <c r="C21" s="312" t="s">
        <v>67</v>
      </c>
      <c r="D21" s="657" t="s">
        <v>421</v>
      </c>
      <c r="E21" s="312" t="str">
        <f t="shared" si="0"/>
        <v>B3</v>
      </c>
      <c r="F21" s="312">
        <v>2050</v>
      </c>
      <c r="G21" s="313">
        <v>7500</v>
      </c>
      <c r="H21" s="333" t="s">
        <v>510</v>
      </c>
      <c r="I21" s="661" t="s">
        <v>511</v>
      </c>
      <c r="J21" s="334">
        <v>1</v>
      </c>
      <c r="K21" s="335" t="s">
        <v>512</v>
      </c>
      <c r="L21" s="335">
        <v>1</v>
      </c>
      <c r="M21" s="336">
        <v>1</v>
      </c>
      <c r="N21" s="337" t="s">
        <v>479</v>
      </c>
      <c r="O21" s="338">
        <v>89</v>
      </c>
      <c r="P21" s="339">
        <v>100</v>
      </c>
      <c r="Q21" s="339">
        <v>74.164823999999996</v>
      </c>
      <c r="R21" s="340" t="s">
        <v>427</v>
      </c>
      <c r="S21" s="341">
        <v>7221</v>
      </c>
      <c r="T21" s="334" t="s">
        <v>513</v>
      </c>
      <c r="U21" s="340" t="s">
        <v>429</v>
      </c>
      <c r="V21" s="337" t="s">
        <v>514</v>
      </c>
      <c r="W21" s="304">
        <f t="shared" si="1"/>
        <v>41505</v>
      </c>
      <c r="X21" s="323">
        <f t="shared" si="1"/>
        <v>41505</v>
      </c>
      <c r="Y21" s="304">
        <f t="shared" si="1"/>
        <v>41505</v>
      </c>
      <c r="Z21" s="305">
        <f t="shared" si="1"/>
        <v>41505</v>
      </c>
      <c r="AA21" s="342">
        <v>42005</v>
      </c>
      <c r="AB21" s="342">
        <v>42005</v>
      </c>
      <c r="AC21" s="343">
        <v>42019</v>
      </c>
      <c r="AD21" s="344">
        <v>42022</v>
      </c>
      <c r="AE21" s="351">
        <v>42055</v>
      </c>
      <c r="AF21" s="343">
        <v>42065</v>
      </c>
      <c r="AG21" s="343">
        <v>42066</v>
      </c>
      <c r="AH21" s="345">
        <v>42069</v>
      </c>
      <c r="AI21" s="346">
        <v>42069</v>
      </c>
      <c r="AJ21" s="346">
        <v>42103</v>
      </c>
      <c r="AK21" s="342">
        <v>42118</v>
      </c>
      <c r="AL21" s="342">
        <v>42085</v>
      </c>
      <c r="AM21" s="353">
        <v>1</v>
      </c>
      <c r="AP21" s="330"/>
    </row>
    <row r="22" spans="1:42" ht="22.5" hidden="1" outlineLevel="1" x14ac:dyDescent="0.25">
      <c r="A22" s="293">
        <v>21</v>
      </c>
      <c r="B22" s="651" t="s">
        <v>1</v>
      </c>
      <c r="C22" s="293" t="s">
        <v>67</v>
      </c>
      <c r="D22" s="656" t="s">
        <v>421</v>
      </c>
      <c r="E22" s="293" t="str">
        <f t="shared" si="0"/>
        <v>B1</v>
      </c>
      <c r="F22" s="293">
        <v>2050</v>
      </c>
      <c r="G22" s="294">
        <v>7500</v>
      </c>
      <c r="H22" s="295" t="s">
        <v>515</v>
      </c>
      <c r="I22" s="659" t="s">
        <v>516</v>
      </c>
      <c r="J22" s="296">
        <v>1</v>
      </c>
      <c r="K22" s="297" t="s">
        <v>512</v>
      </c>
      <c r="L22" s="297">
        <v>1</v>
      </c>
      <c r="M22" s="298">
        <v>1</v>
      </c>
      <c r="N22" s="299" t="s">
        <v>464</v>
      </c>
      <c r="O22" s="300">
        <v>89</v>
      </c>
      <c r="P22" s="301">
        <v>100</v>
      </c>
      <c r="Q22" s="301">
        <v>75</v>
      </c>
      <c r="R22" s="302" t="s">
        <v>427</v>
      </c>
      <c r="S22" s="303">
        <v>7646</v>
      </c>
      <c r="T22" s="296" t="s">
        <v>517</v>
      </c>
      <c r="U22" s="302" t="s">
        <v>429</v>
      </c>
      <c r="V22" s="299" t="s">
        <v>514</v>
      </c>
      <c r="W22" s="304">
        <f t="shared" ref="W22:Z41" si="2">+$AA$2</f>
        <v>41505</v>
      </c>
      <c r="X22" s="304">
        <f t="shared" si="2"/>
        <v>41505</v>
      </c>
      <c r="Y22" s="304">
        <f t="shared" si="2"/>
        <v>41505</v>
      </c>
      <c r="Z22" s="305">
        <f t="shared" si="2"/>
        <v>41505</v>
      </c>
      <c r="AA22" s="306">
        <v>42024</v>
      </c>
      <c r="AB22" s="306">
        <v>42024</v>
      </c>
      <c r="AC22" s="307">
        <v>42034</v>
      </c>
      <c r="AD22" s="308">
        <v>42038</v>
      </c>
      <c r="AE22" s="347">
        <v>42055</v>
      </c>
      <c r="AF22" s="307">
        <v>42065</v>
      </c>
      <c r="AG22" s="307">
        <v>42066</v>
      </c>
      <c r="AH22" s="309">
        <v>42069</v>
      </c>
      <c r="AI22" s="310">
        <v>42071</v>
      </c>
      <c r="AJ22" s="310">
        <v>42106</v>
      </c>
      <c r="AK22" s="306">
        <v>42115</v>
      </c>
      <c r="AL22" s="306">
        <v>42088</v>
      </c>
      <c r="AM22" s="349">
        <v>1</v>
      </c>
      <c r="AP22" s="330"/>
    </row>
    <row r="23" spans="1:42" ht="22.5" hidden="1" outlineLevel="1" x14ac:dyDescent="0.25">
      <c r="A23" s="332">
        <v>22</v>
      </c>
      <c r="B23" s="652" t="s">
        <v>1</v>
      </c>
      <c r="C23" s="312" t="s">
        <v>67</v>
      </c>
      <c r="D23" s="657" t="s">
        <v>421</v>
      </c>
      <c r="E23" s="312" t="str">
        <f t="shared" si="0"/>
        <v>B3</v>
      </c>
      <c r="F23" s="312">
        <v>2050</v>
      </c>
      <c r="G23" s="313">
        <v>7500</v>
      </c>
      <c r="H23" s="333" t="s">
        <v>518</v>
      </c>
      <c r="I23" s="661" t="s">
        <v>519</v>
      </c>
      <c r="J23" s="334">
        <v>1</v>
      </c>
      <c r="K23" s="335" t="s">
        <v>520</v>
      </c>
      <c r="L23" s="335">
        <v>1</v>
      </c>
      <c r="M23" s="336">
        <v>1</v>
      </c>
      <c r="N23" s="337" t="s">
        <v>521</v>
      </c>
      <c r="O23" s="338" t="s">
        <v>426</v>
      </c>
      <c r="P23" s="339">
        <v>100</v>
      </c>
      <c r="Q23" s="339">
        <v>75</v>
      </c>
      <c r="R23" s="340" t="s">
        <v>427</v>
      </c>
      <c r="S23" s="341">
        <v>7512</v>
      </c>
      <c r="T23" s="334" t="s">
        <v>522</v>
      </c>
      <c r="U23" s="340" t="s">
        <v>429</v>
      </c>
      <c r="V23" s="337" t="s">
        <v>430</v>
      </c>
      <c r="W23" s="304">
        <f t="shared" si="2"/>
        <v>41505</v>
      </c>
      <c r="X23" s="323">
        <f t="shared" si="2"/>
        <v>41505</v>
      </c>
      <c r="Y23" s="304">
        <f t="shared" si="2"/>
        <v>41505</v>
      </c>
      <c r="Z23" s="305">
        <f t="shared" si="2"/>
        <v>41505</v>
      </c>
      <c r="AA23" s="342">
        <v>41978</v>
      </c>
      <c r="AB23" s="342">
        <v>41978</v>
      </c>
      <c r="AC23" s="343">
        <v>41995</v>
      </c>
      <c r="AD23" s="344">
        <v>41997</v>
      </c>
      <c r="AE23" s="351">
        <v>42083</v>
      </c>
      <c r="AF23" s="343">
        <v>42089</v>
      </c>
      <c r="AG23" s="343">
        <v>42090</v>
      </c>
      <c r="AH23" s="345">
        <v>42093</v>
      </c>
      <c r="AI23" s="346">
        <v>42092</v>
      </c>
      <c r="AJ23" s="346">
        <v>42116</v>
      </c>
      <c r="AK23" s="342">
        <v>42136</v>
      </c>
      <c r="AL23" s="342">
        <v>42106</v>
      </c>
      <c r="AM23" s="353">
        <v>1</v>
      </c>
      <c r="AP23" s="330"/>
    </row>
    <row r="24" spans="1:42" ht="22.5" hidden="1" outlineLevel="1" x14ac:dyDescent="0.25">
      <c r="A24" s="293">
        <v>23</v>
      </c>
      <c r="B24" s="651" t="s">
        <v>1</v>
      </c>
      <c r="C24" s="293" t="s">
        <v>67</v>
      </c>
      <c r="D24" s="656" t="s">
        <v>421</v>
      </c>
      <c r="E24" s="293" t="str">
        <f t="shared" si="0"/>
        <v>B3</v>
      </c>
      <c r="F24" s="293">
        <v>2050</v>
      </c>
      <c r="G24" s="294">
        <v>7500</v>
      </c>
      <c r="H24" s="295" t="s">
        <v>523</v>
      </c>
      <c r="I24" s="659" t="s">
        <v>524</v>
      </c>
      <c r="J24" s="296">
        <v>1</v>
      </c>
      <c r="K24" s="297" t="s">
        <v>525</v>
      </c>
      <c r="L24" s="297">
        <v>1</v>
      </c>
      <c r="M24" s="298">
        <v>1</v>
      </c>
      <c r="N24" s="299" t="s">
        <v>479</v>
      </c>
      <c r="O24" s="300" t="s">
        <v>465</v>
      </c>
      <c r="P24" s="301">
        <v>100</v>
      </c>
      <c r="Q24" s="301">
        <v>74.164823999999996</v>
      </c>
      <c r="R24" s="302" t="s">
        <v>427</v>
      </c>
      <c r="S24" s="303">
        <v>7106</v>
      </c>
      <c r="T24" s="296" t="s">
        <v>526</v>
      </c>
      <c r="U24" s="302" t="s">
        <v>429</v>
      </c>
      <c r="V24" s="299" t="s">
        <v>467</v>
      </c>
      <c r="W24" s="304">
        <f t="shared" si="2"/>
        <v>41505</v>
      </c>
      <c r="X24" s="304">
        <f t="shared" si="2"/>
        <v>41505</v>
      </c>
      <c r="Y24" s="304">
        <f t="shared" si="2"/>
        <v>41505</v>
      </c>
      <c r="Z24" s="305">
        <f t="shared" si="2"/>
        <v>41505</v>
      </c>
      <c r="AA24" s="306">
        <v>42024</v>
      </c>
      <c r="AB24" s="306">
        <v>42024</v>
      </c>
      <c r="AC24" s="307">
        <v>42049</v>
      </c>
      <c r="AD24" s="308">
        <v>42051</v>
      </c>
      <c r="AE24" s="347">
        <v>42120</v>
      </c>
      <c r="AF24" s="307">
        <v>42129</v>
      </c>
      <c r="AG24" s="307">
        <v>42130</v>
      </c>
      <c r="AH24" s="309">
        <v>42133</v>
      </c>
      <c r="AI24" s="310">
        <v>42139</v>
      </c>
      <c r="AJ24" s="310">
        <v>42167</v>
      </c>
      <c r="AK24" s="306">
        <v>42181</v>
      </c>
      <c r="AL24" s="306">
        <v>42151</v>
      </c>
      <c r="AM24" s="349">
        <v>1</v>
      </c>
      <c r="AP24" s="330"/>
    </row>
    <row r="25" spans="1:42" ht="22.5" hidden="1" outlineLevel="1" x14ac:dyDescent="0.25">
      <c r="A25" s="332">
        <v>24</v>
      </c>
      <c r="B25" s="652" t="s">
        <v>1</v>
      </c>
      <c r="C25" s="312" t="s">
        <v>67</v>
      </c>
      <c r="D25" s="657" t="s">
        <v>421</v>
      </c>
      <c r="E25" s="312" t="str">
        <f t="shared" si="0"/>
        <v>B1</v>
      </c>
      <c r="F25" s="312">
        <v>2050</v>
      </c>
      <c r="G25" s="313">
        <v>7500</v>
      </c>
      <c r="H25" s="333" t="s">
        <v>527</v>
      </c>
      <c r="I25" s="661" t="s">
        <v>528</v>
      </c>
      <c r="J25" s="334">
        <v>1</v>
      </c>
      <c r="K25" s="335" t="s">
        <v>525</v>
      </c>
      <c r="L25" s="335">
        <v>1</v>
      </c>
      <c r="M25" s="336">
        <v>1</v>
      </c>
      <c r="N25" s="337" t="s">
        <v>464</v>
      </c>
      <c r="O25" s="338" t="s">
        <v>465</v>
      </c>
      <c r="P25" s="339">
        <v>100</v>
      </c>
      <c r="Q25" s="339">
        <v>75</v>
      </c>
      <c r="R25" s="340" t="s">
        <v>427</v>
      </c>
      <c r="S25" s="341">
        <v>7656</v>
      </c>
      <c r="T25" s="334" t="s">
        <v>529</v>
      </c>
      <c r="U25" s="340" t="s">
        <v>429</v>
      </c>
      <c r="V25" s="337" t="s">
        <v>467</v>
      </c>
      <c r="W25" s="304">
        <f t="shared" si="2"/>
        <v>41505</v>
      </c>
      <c r="X25" s="323">
        <f t="shared" si="2"/>
        <v>41505</v>
      </c>
      <c r="Y25" s="304">
        <f t="shared" si="2"/>
        <v>41505</v>
      </c>
      <c r="Z25" s="305">
        <f t="shared" si="2"/>
        <v>41505</v>
      </c>
      <c r="AA25" s="342">
        <v>42035</v>
      </c>
      <c r="AB25" s="342">
        <v>42035</v>
      </c>
      <c r="AC25" s="343">
        <v>42061</v>
      </c>
      <c r="AD25" s="344">
        <v>42065</v>
      </c>
      <c r="AE25" s="351">
        <v>42120</v>
      </c>
      <c r="AF25" s="343">
        <v>42129</v>
      </c>
      <c r="AG25" s="343">
        <v>42130</v>
      </c>
      <c r="AH25" s="345">
        <v>42133</v>
      </c>
      <c r="AI25" s="346">
        <v>42154</v>
      </c>
      <c r="AJ25" s="346">
        <v>42176</v>
      </c>
      <c r="AK25" s="342">
        <v>42185</v>
      </c>
      <c r="AL25" s="342">
        <v>42155</v>
      </c>
      <c r="AM25" s="353">
        <v>1</v>
      </c>
      <c r="AP25" s="330"/>
    </row>
    <row r="26" spans="1:42" ht="22.5" hidden="1" outlineLevel="1" x14ac:dyDescent="0.25">
      <c r="A26" s="293">
        <v>25</v>
      </c>
      <c r="B26" s="651" t="s">
        <v>1</v>
      </c>
      <c r="C26" s="293" t="s">
        <v>67</v>
      </c>
      <c r="D26" s="656" t="s">
        <v>421</v>
      </c>
      <c r="E26" s="293" t="str">
        <f t="shared" si="0"/>
        <v>B3</v>
      </c>
      <c r="F26" s="293">
        <v>2050</v>
      </c>
      <c r="G26" s="294">
        <v>7500</v>
      </c>
      <c r="H26" s="295" t="s">
        <v>530</v>
      </c>
      <c r="I26" s="659" t="s">
        <v>531</v>
      </c>
      <c r="J26" s="296">
        <v>1</v>
      </c>
      <c r="K26" s="297" t="s">
        <v>532</v>
      </c>
      <c r="L26" s="297">
        <v>1</v>
      </c>
      <c r="M26" s="298">
        <v>1</v>
      </c>
      <c r="N26" s="299" t="s">
        <v>521</v>
      </c>
      <c r="O26" s="300" t="s">
        <v>426</v>
      </c>
      <c r="P26" s="301">
        <v>100</v>
      </c>
      <c r="Q26" s="301">
        <v>75</v>
      </c>
      <c r="R26" s="302" t="s">
        <v>427</v>
      </c>
      <c r="S26" s="303">
        <v>7767</v>
      </c>
      <c r="T26" s="296" t="s">
        <v>533</v>
      </c>
      <c r="U26" s="302" t="s">
        <v>429</v>
      </c>
      <c r="V26" s="299" t="s">
        <v>440</v>
      </c>
      <c r="W26" s="304">
        <f t="shared" si="2"/>
        <v>41505</v>
      </c>
      <c r="X26" s="304">
        <f t="shared" si="2"/>
        <v>41505</v>
      </c>
      <c r="Y26" s="304">
        <f t="shared" si="2"/>
        <v>41505</v>
      </c>
      <c r="Z26" s="305">
        <f t="shared" si="2"/>
        <v>41505</v>
      </c>
      <c r="AA26" s="306">
        <v>41972</v>
      </c>
      <c r="AB26" s="306">
        <v>41972</v>
      </c>
      <c r="AC26" s="307">
        <v>42019</v>
      </c>
      <c r="AD26" s="308">
        <v>42021</v>
      </c>
      <c r="AE26" s="347">
        <v>42140</v>
      </c>
      <c r="AF26" s="307">
        <v>42149</v>
      </c>
      <c r="AG26" s="307">
        <v>42150</v>
      </c>
      <c r="AH26" s="309">
        <v>42153</v>
      </c>
      <c r="AI26" s="310">
        <v>42157</v>
      </c>
      <c r="AJ26" s="310">
        <v>42184</v>
      </c>
      <c r="AK26" s="306">
        <v>42190</v>
      </c>
      <c r="AL26" s="306">
        <v>42160</v>
      </c>
      <c r="AM26" s="349">
        <v>1</v>
      </c>
      <c r="AP26" s="330"/>
    </row>
    <row r="27" spans="1:42" ht="22.5" hidden="1" outlineLevel="1" x14ac:dyDescent="0.25">
      <c r="A27" s="332">
        <v>26</v>
      </c>
      <c r="B27" s="652" t="s">
        <v>1</v>
      </c>
      <c r="C27" s="312" t="s">
        <v>67</v>
      </c>
      <c r="D27" s="657" t="s">
        <v>421</v>
      </c>
      <c r="E27" s="312" t="str">
        <f t="shared" si="0"/>
        <v>B1</v>
      </c>
      <c r="F27" s="312">
        <v>2050</v>
      </c>
      <c r="G27" s="313">
        <v>7500</v>
      </c>
      <c r="H27" s="333" t="s">
        <v>534</v>
      </c>
      <c r="I27" s="661" t="s">
        <v>535</v>
      </c>
      <c r="J27" s="334">
        <v>1</v>
      </c>
      <c r="K27" s="335" t="s">
        <v>532</v>
      </c>
      <c r="L27" s="335">
        <v>1</v>
      </c>
      <c r="M27" s="336">
        <v>1</v>
      </c>
      <c r="N27" s="337" t="s">
        <v>425</v>
      </c>
      <c r="O27" s="338" t="s">
        <v>426</v>
      </c>
      <c r="P27" s="339">
        <v>100</v>
      </c>
      <c r="Q27" s="339">
        <v>75</v>
      </c>
      <c r="R27" s="340" t="s">
        <v>427</v>
      </c>
      <c r="S27" s="341">
        <v>7744</v>
      </c>
      <c r="T27" s="334" t="s">
        <v>536</v>
      </c>
      <c r="U27" s="340" t="s">
        <v>429</v>
      </c>
      <c r="V27" s="337" t="s">
        <v>440</v>
      </c>
      <c r="W27" s="304">
        <f t="shared" si="2"/>
        <v>41505</v>
      </c>
      <c r="X27" s="323">
        <f t="shared" si="2"/>
        <v>41505</v>
      </c>
      <c r="Y27" s="304">
        <f t="shared" si="2"/>
        <v>41505</v>
      </c>
      <c r="Z27" s="305">
        <f t="shared" si="2"/>
        <v>41505</v>
      </c>
      <c r="AA27" s="342">
        <v>41985</v>
      </c>
      <c r="AB27" s="342">
        <v>41985</v>
      </c>
      <c r="AC27" s="343">
        <v>42005</v>
      </c>
      <c r="AD27" s="344">
        <v>42009</v>
      </c>
      <c r="AE27" s="351">
        <v>42140</v>
      </c>
      <c r="AF27" s="343">
        <v>42149</v>
      </c>
      <c r="AG27" s="343">
        <v>42150</v>
      </c>
      <c r="AH27" s="345">
        <v>42153</v>
      </c>
      <c r="AI27" s="346">
        <v>42154</v>
      </c>
      <c r="AJ27" s="346">
        <v>42184</v>
      </c>
      <c r="AK27" s="342">
        <v>42190</v>
      </c>
      <c r="AL27" s="342">
        <v>42160</v>
      </c>
      <c r="AM27" s="353">
        <v>1</v>
      </c>
      <c r="AP27" s="330"/>
    </row>
    <row r="28" spans="1:42" ht="22.5" hidden="1" outlineLevel="1" x14ac:dyDescent="0.25">
      <c r="A28" s="293">
        <v>27</v>
      </c>
      <c r="B28" s="651" t="s">
        <v>1</v>
      </c>
      <c r="C28" s="293" t="s">
        <v>67</v>
      </c>
      <c r="D28" s="656" t="s">
        <v>421</v>
      </c>
      <c r="E28" s="293" t="str">
        <f t="shared" si="0"/>
        <v>B3</v>
      </c>
      <c r="F28" s="293">
        <v>2050</v>
      </c>
      <c r="G28" s="294">
        <v>7500</v>
      </c>
      <c r="H28" s="295" t="s">
        <v>537</v>
      </c>
      <c r="I28" s="659" t="s">
        <v>538</v>
      </c>
      <c r="J28" s="296">
        <v>1</v>
      </c>
      <c r="K28" s="297" t="s">
        <v>539</v>
      </c>
      <c r="L28" s="297">
        <v>1</v>
      </c>
      <c r="M28" s="298">
        <v>1</v>
      </c>
      <c r="N28" s="299" t="s">
        <v>521</v>
      </c>
      <c r="O28" s="300" t="s">
        <v>540</v>
      </c>
      <c r="P28" s="301">
        <v>100</v>
      </c>
      <c r="Q28" s="301">
        <v>74.166250000000005</v>
      </c>
      <c r="R28" s="302" t="s">
        <v>427</v>
      </c>
      <c r="S28" s="303">
        <v>7146</v>
      </c>
      <c r="T28" s="296" t="s">
        <v>541</v>
      </c>
      <c r="U28" s="302" t="s">
        <v>429</v>
      </c>
      <c r="V28" s="299" t="s">
        <v>542</v>
      </c>
      <c r="W28" s="304">
        <f t="shared" si="2"/>
        <v>41505</v>
      </c>
      <c r="X28" s="304">
        <f t="shared" si="2"/>
        <v>41505</v>
      </c>
      <c r="Y28" s="304">
        <f t="shared" si="2"/>
        <v>41505</v>
      </c>
      <c r="Z28" s="305">
        <f t="shared" si="2"/>
        <v>41505</v>
      </c>
      <c r="AA28" s="306">
        <v>42113</v>
      </c>
      <c r="AB28" s="306">
        <v>42113</v>
      </c>
      <c r="AC28" s="307">
        <v>42142</v>
      </c>
      <c r="AD28" s="308">
        <v>42145</v>
      </c>
      <c r="AE28" s="347">
        <v>42168</v>
      </c>
      <c r="AF28" s="307">
        <v>42177</v>
      </c>
      <c r="AG28" s="307">
        <v>42178</v>
      </c>
      <c r="AH28" s="309">
        <v>42181</v>
      </c>
      <c r="AI28" s="310">
        <v>42180</v>
      </c>
      <c r="AJ28" s="310">
        <v>42203</v>
      </c>
      <c r="AK28" s="306">
        <v>42218</v>
      </c>
      <c r="AL28" s="306">
        <v>42188</v>
      </c>
      <c r="AM28" s="349">
        <v>1</v>
      </c>
      <c r="AP28" s="330"/>
    </row>
    <row r="29" spans="1:42" ht="22.5" hidden="1" outlineLevel="1" x14ac:dyDescent="0.25">
      <c r="A29" s="332">
        <v>28</v>
      </c>
      <c r="B29" s="652" t="s">
        <v>1</v>
      </c>
      <c r="C29" s="312" t="s">
        <v>67</v>
      </c>
      <c r="D29" s="657" t="s">
        <v>421</v>
      </c>
      <c r="E29" s="312" t="str">
        <f t="shared" si="0"/>
        <v>B1</v>
      </c>
      <c r="F29" s="312">
        <v>2050</v>
      </c>
      <c r="G29" s="313">
        <v>7500</v>
      </c>
      <c r="H29" s="333" t="s">
        <v>543</v>
      </c>
      <c r="I29" s="661" t="s">
        <v>544</v>
      </c>
      <c r="J29" s="334">
        <v>1</v>
      </c>
      <c r="K29" s="335" t="s">
        <v>539</v>
      </c>
      <c r="L29" s="335">
        <v>1</v>
      </c>
      <c r="M29" s="336">
        <v>1</v>
      </c>
      <c r="N29" s="337" t="s">
        <v>425</v>
      </c>
      <c r="O29" s="338" t="s">
        <v>540</v>
      </c>
      <c r="P29" s="339">
        <v>100</v>
      </c>
      <c r="Q29" s="339">
        <v>74.166250000000005</v>
      </c>
      <c r="R29" s="340" t="s">
        <v>427</v>
      </c>
      <c r="S29" s="341">
        <v>7148</v>
      </c>
      <c r="T29" s="334" t="s">
        <v>545</v>
      </c>
      <c r="U29" s="340" t="s">
        <v>429</v>
      </c>
      <c r="V29" s="337" t="s">
        <v>542</v>
      </c>
      <c r="W29" s="304">
        <f t="shared" si="2"/>
        <v>41505</v>
      </c>
      <c r="X29" s="323">
        <f t="shared" si="2"/>
        <v>41505</v>
      </c>
      <c r="Y29" s="304">
        <f t="shared" si="2"/>
        <v>41505</v>
      </c>
      <c r="Z29" s="305">
        <f t="shared" si="2"/>
        <v>41505</v>
      </c>
      <c r="AA29" s="342">
        <v>42117</v>
      </c>
      <c r="AB29" s="342">
        <v>42117</v>
      </c>
      <c r="AC29" s="343">
        <v>42131</v>
      </c>
      <c r="AD29" s="344">
        <v>42133</v>
      </c>
      <c r="AE29" s="351">
        <v>42168</v>
      </c>
      <c r="AF29" s="343">
        <v>42177</v>
      </c>
      <c r="AG29" s="343">
        <v>42178</v>
      </c>
      <c r="AH29" s="345">
        <v>42181</v>
      </c>
      <c r="AI29" s="346">
        <v>42181</v>
      </c>
      <c r="AJ29" s="346">
        <v>42231</v>
      </c>
      <c r="AK29" s="342">
        <v>42218</v>
      </c>
      <c r="AL29" s="342">
        <v>42188</v>
      </c>
      <c r="AM29" s="353">
        <v>1</v>
      </c>
      <c r="AP29" s="330"/>
    </row>
    <row r="30" spans="1:42" ht="22.5" hidden="1" outlineLevel="1" x14ac:dyDescent="0.25">
      <c r="A30" s="293">
        <v>29</v>
      </c>
      <c r="B30" s="651" t="s">
        <v>1</v>
      </c>
      <c r="C30" s="293" t="s">
        <v>67</v>
      </c>
      <c r="D30" s="656" t="s">
        <v>421</v>
      </c>
      <c r="E30" s="293" t="str">
        <f t="shared" si="0"/>
        <v>B3</v>
      </c>
      <c r="F30" s="293">
        <v>2050</v>
      </c>
      <c r="G30" s="294">
        <v>7500</v>
      </c>
      <c r="H30" s="295" t="s">
        <v>546</v>
      </c>
      <c r="I30" s="659" t="s">
        <v>547</v>
      </c>
      <c r="J30" s="296">
        <v>1</v>
      </c>
      <c r="K30" s="297" t="s">
        <v>548</v>
      </c>
      <c r="L30" s="297">
        <v>1</v>
      </c>
      <c r="M30" s="298">
        <v>1</v>
      </c>
      <c r="N30" s="299" t="s">
        <v>479</v>
      </c>
      <c r="O30" s="300" t="s">
        <v>504</v>
      </c>
      <c r="P30" s="301">
        <v>100</v>
      </c>
      <c r="Q30" s="301">
        <v>75</v>
      </c>
      <c r="R30" s="302" t="s">
        <v>427</v>
      </c>
      <c r="S30" s="303">
        <v>7557</v>
      </c>
      <c r="T30" s="296" t="s">
        <v>549</v>
      </c>
      <c r="U30" s="302" t="s">
        <v>429</v>
      </c>
      <c r="V30" s="299" t="s">
        <v>506</v>
      </c>
      <c r="W30" s="304">
        <f t="shared" si="2"/>
        <v>41505</v>
      </c>
      <c r="X30" s="304">
        <f t="shared" si="2"/>
        <v>41505</v>
      </c>
      <c r="Y30" s="304">
        <f t="shared" si="2"/>
        <v>41505</v>
      </c>
      <c r="Z30" s="305">
        <f t="shared" si="2"/>
        <v>41505</v>
      </c>
      <c r="AA30" s="306">
        <v>42069</v>
      </c>
      <c r="AB30" s="306">
        <v>42069</v>
      </c>
      <c r="AC30" s="307">
        <v>42106</v>
      </c>
      <c r="AD30" s="308">
        <v>42109</v>
      </c>
      <c r="AE30" s="347">
        <v>42200</v>
      </c>
      <c r="AF30" s="307">
        <v>42212</v>
      </c>
      <c r="AG30" s="307">
        <v>42213</v>
      </c>
      <c r="AH30" s="309">
        <v>42216</v>
      </c>
      <c r="AI30" s="310">
        <v>42214</v>
      </c>
      <c r="AJ30" s="310">
        <v>42248</v>
      </c>
      <c r="AK30" s="306">
        <v>42259</v>
      </c>
      <c r="AL30" s="306">
        <v>42229</v>
      </c>
      <c r="AM30" s="349">
        <v>1</v>
      </c>
      <c r="AP30" s="330"/>
    </row>
    <row r="31" spans="1:42" ht="22.5" hidden="1" outlineLevel="1" x14ac:dyDescent="0.25">
      <c r="A31" s="332">
        <v>30</v>
      </c>
      <c r="B31" s="652" t="s">
        <v>1</v>
      </c>
      <c r="C31" s="312" t="s">
        <v>67</v>
      </c>
      <c r="D31" s="657" t="s">
        <v>421</v>
      </c>
      <c r="E31" s="312" t="str">
        <f t="shared" si="0"/>
        <v>B1</v>
      </c>
      <c r="F31" s="312">
        <v>2050</v>
      </c>
      <c r="G31" s="313">
        <v>7500</v>
      </c>
      <c r="H31" s="333" t="s">
        <v>550</v>
      </c>
      <c r="I31" s="661" t="s">
        <v>551</v>
      </c>
      <c r="J31" s="334">
        <v>1</v>
      </c>
      <c r="K31" s="335" t="s">
        <v>548</v>
      </c>
      <c r="L31" s="335">
        <v>1</v>
      </c>
      <c r="M31" s="336">
        <v>1</v>
      </c>
      <c r="N31" s="337" t="s">
        <v>464</v>
      </c>
      <c r="O31" s="338" t="s">
        <v>504</v>
      </c>
      <c r="P31" s="339">
        <v>100</v>
      </c>
      <c r="Q31" s="339">
        <v>75</v>
      </c>
      <c r="R31" s="340" t="s">
        <v>427</v>
      </c>
      <c r="S31" s="341">
        <v>7566</v>
      </c>
      <c r="T31" s="334" t="s">
        <v>549</v>
      </c>
      <c r="U31" s="340" t="s">
        <v>429</v>
      </c>
      <c r="V31" s="337" t="s">
        <v>506</v>
      </c>
      <c r="W31" s="304">
        <f t="shared" si="2"/>
        <v>41505</v>
      </c>
      <c r="X31" s="323">
        <f t="shared" si="2"/>
        <v>41505</v>
      </c>
      <c r="Y31" s="304">
        <f t="shared" si="2"/>
        <v>41505</v>
      </c>
      <c r="Z31" s="305">
        <f t="shared" si="2"/>
        <v>41505</v>
      </c>
      <c r="AA31" s="342">
        <v>42072</v>
      </c>
      <c r="AB31" s="342">
        <v>42072</v>
      </c>
      <c r="AC31" s="343">
        <v>42083</v>
      </c>
      <c r="AD31" s="344">
        <v>42085</v>
      </c>
      <c r="AE31" s="351">
        <v>42200</v>
      </c>
      <c r="AF31" s="343">
        <v>42212</v>
      </c>
      <c r="AG31" s="343">
        <v>42213</v>
      </c>
      <c r="AH31" s="345">
        <v>42216</v>
      </c>
      <c r="AI31" s="346">
        <v>42218</v>
      </c>
      <c r="AJ31" s="346">
        <v>42268</v>
      </c>
      <c r="AK31" s="342">
        <v>42265</v>
      </c>
      <c r="AL31" s="342">
        <v>42235</v>
      </c>
      <c r="AM31" s="353">
        <v>1</v>
      </c>
      <c r="AP31" s="330"/>
    </row>
    <row r="32" spans="1:42" ht="22.5" hidden="1" outlineLevel="1" x14ac:dyDescent="0.25">
      <c r="A32" s="293">
        <v>31</v>
      </c>
      <c r="B32" s="651" t="s">
        <v>1</v>
      </c>
      <c r="C32" s="293" t="s">
        <v>67</v>
      </c>
      <c r="D32" s="656" t="s">
        <v>421</v>
      </c>
      <c r="E32" s="293" t="str">
        <f t="shared" si="0"/>
        <v>B1</v>
      </c>
      <c r="F32" s="293">
        <v>2050</v>
      </c>
      <c r="G32" s="294">
        <v>10000</v>
      </c>
      <c r="H32" s="295" t="s">
        <v>552</v>
      </c>
      <c r="I32" s="659" t="s">
        <v>553</v>
      </c>
      <c r="J32" s="296">
        <v>1</v>
      </c>
      <c r="K32" s="297" t="s">
        <v>554</v>
      </c>
      <c r="L32" s="297">
        <v>1</v>
      </c>
      <c r="M32" s="298">
        <v>1</v>
      </c>
      <c r="N32" s="299" t="s">
        <v>425</v>
      </c>
      <c r="O32" s="300" t="s">
        <v>492</v>
      </c>
      <c r="P32" s="301">
        <v>100</v>
      </c>
      <c r="Q32" s="301">
        <v>75</v>
      </c>
      <c r="R32" s="302" t="s">
        <v>427</v>
      </c>
      <c r="S32" s="303">
        <v>10291</v>
      </c>
      <c r="T32" s="296" t="s">
        <v>555</v>
      </c>
      <c r="U32" s="302" t="s">
        <v>429</v>
      </c>
      <c r="V32" s="299" t="s">
        <v>440</v>
      </c>
      <c r="W32" s="304">
        <f t="shared" si="2"/>
        <v>41505</v>
      </c>
      <c r="X32" s="304">
        <f t="shared" si="2"/>
        <v>41505</v>
      </c>
      <c r="Y32" s="304">
        <f t="shared" si="2"/>
        <v>41505</v>
      </c>
      <c r="Z32" s="305">
        <f t="shared" si="2"/>
        <v>41505</v>
      </c>
      <c r="AA32" s="306">
        <v>42148</v>
      </c>
      <c r="AB32" s="306">
        <v>42148</v>
      </c>
      <c r="AC32" s="307">
        <v>42181</v>
      </c>
      <c r="AD32" s="308">
        <v>42185</v>
      </c>
      <c r="AE32" s="347">
        <v>42236</v>
      </c>
      <c r="AF32" s="307">
        <v>42249</v>
      </c>
      <c r="AG32" s="307">
        <v>42250</v>
      </c>
      <c r="AH32" s="309">
        <v>42253</v>
      </c>
      <c r="AI32" s="310">
        <v>42255</v>
      </c>
      <c r="AJ32" s="310">
        <v>42283</v>
      </c>
      <c r="AK32" s="306">
        <v>42296</v>
      </c>
      <c r="AL32" s="306">
        <v>42266</v>
      </c>
      <c r="AM32" s="349">
        <v>1</v>
      </c>
      <c r="AP32" s="330"/>
    </row>
    <row r="33" spans="1:42" ht="22.5" hidden="1" outlineLevel="1" x14ac:dyDescent="0.25">
      <c r="A33" s="332">
        <v>32</v>
      </c>
      <c r="B33" s="652" t="s">
        <v>1</v>
      </c>
      <c r="C33" s="312" t="s">
        <v>67</v>
      </c>
      <c r="D33" s="657" t="s">
        <v>421</v>
      </c>
      <c r="E33" s="312" t="str">
        <f t="shared" si="0"/>
        <v>B1</v>
      </c>
      <c r="F33" s="312">
        <v>2050</v>
      </c>
      <c r="G33" s="313">
        <v>10000</v>
      </c>
      <c r="H33" s="333" t="s">
        <v>556</v>
      </c>
      <c r="I33" s="661" t="s">
        <v>557</v>
      </c>
      <c r="J33" s="334">
        <v>1</v>
      </c>
      <c r="K33" s="335" t="s">
        <v>554</v>
      </c>
      <c r="L33" s="335">
        <v>1</v>
      </c>
      <c r="M33" s="336">
        <v>1</v>
      </c>
      <c r="N33" s="337" t="s">
        <v>425</v>
      </c>
      <c r="O33" s="338" t="s">
        <v>492</v>
      </c>
      <c r="P33" s="339">
        <v>100</v>
      </c>
      <c r="Q33" s="339">
        <v>75</v>
      </c>
      <c r="R33" s="340" t="s">
        <v>427</v>
      </c>
      <c r="S33" s="341">
        <v>10291</v>
      </c>
      <c r="T33" s="334" t="s">
        <v>558</v>
      </c>
      <c r="U33" s="340" t="s">
        <v>429</v>
      </c>
      <c r="V33" s="337" t="s">
        <v>440</v>
      </c>
      <c r="W33" s="304">
        <f t="shared" si="2"/>
        <v>41505</v>
      </c>
      <c r="X33" s="323">
        <f t="shared" si="2"/>
        <v>41505</v>
      </c>
      <c r="Y33" s="304">
        <f t="shared" si="2"/>
        <v>41505</v>
      </c>
      <c r="Z33" s="305">
        <f t="shared" si="2"/>
        <v>41505</v>
      </c>
      <c r="AA33" s="342">
        <v>42152</v>
      </c>
      <c r="AB33" s="342">
        <v>42152</v>
      </c>
      <c r="AC33" s="343">
        <v>42165</v>
      </c>
      <c r="AD33" s="344">
        <v>42167</v>
      </c>
      <c r="AE33" s="351">
        <v>42236</v>
      </c>
      <c r="AF33" s="343">
        <v>42249</v>
      </c>
      <c r="AG33" s="343">
        <v>42250</v>
      </c>
      <c r="AH33" s="345">
        <v>42253</v>
      </c>
      <c r="AI33" s="346">
        <v>42253</v>
      </c>
      <c r="AJ33" s="346">
        <v>42283</v>
      </c>
      <c r="AK33" s="342">
        <v>42296</v>
      </c>
      <c r="AL33" s="342">
        <v>42266</v>
      </c>
      <c r="AM33" s="353">
        <v>1</v>
      </c>
      <c r="AP33" s="330"/>
    </row>
    <row r="34" spans="1:42" ht="22.5" hidden="1" outlineLevel="1" x14ac:dyDescent="0.25">
      <c r="A34" s="293">
        <v>33</v>
      </c>
      <c r="B34" s="651" t="s">
        <v>1</v>
      </c>
      <c r="C34" s="293" t="s">
        <v>67</v>
      </c>
      <c r="D34" s="656" t="s">
        <v>421</v>
      </c>
      <c r="E34" s="293" t="str">
        <f t="shared" si="0"/>
        <v>B1</v>
      </c>
      <c r="F34" s="293">
        <v>2050</v>
      </c>
      <c r="G34" s="294">
        <v>7500</v>
      </c>
      <c r="H34" s="295" t="s">
        <v>559</v>
      </c>
      <c r="I34" s="659" t="s">
        <v>560</v>
      </c>
      <c r="J34" s="296">
        <v>1</v>
      </c>
      <c r="K34" s="297" t="s">
        <v>561</v>
      </c>
      <c r="L34" s="297">
        <v>1</v>
      </c>
      <c r="M34" s="298">
        <v>1</v>
      </c>
      <c r="N34" s="299" t="s">
        <v>425</v>
      </c>
      <c r="O34" s="300" t="s">
        <v>434</v>
      </c>
      <c r="P34" s="301">
        <v>100</v>
      </c>
      <c r="Q34" s="301">
        <v>75</v>
      </c>
      <c r="R34" s="302" t="s">
        <v>427</v>
      </c>
      <c r="S34" s="303">
        <v>7631</v>
      </c>
      <c r="T34" s="296" t="s">
        <v>562</v>
      </c>
      <c r="U34" s="302" t="s">
        <v>429</v>
      </c>
      <c r="V34" s="299" t="s">
        <v>430</v>
      </c>
      <c r="W34" s="304">
        <f t="shared" si="2"/>
        <v>41505</v>
      </c>
      <c r="X34" s="304">
        <f t="shared" si="2"/>
        <v>41505</v>
      </c>
      <c r="Y34" s="304">
        <f t="shared" si="2"/>
        <v>41505</v>
      </c>
      <c r="Z34" s="305">
        <f t="shared" si="2"/>
        <v>41505</v>
      </c>
      <c r="AA34" s="306">
        <v>42189</v>
      </c>
      <c r="AB34" s="306">
        <v>42189</v>
      </c>
      <c r="AC34" s="307">
        <v>42201</v>
      </c>
      <c r="AD34" s="308">
        <v>42202</v>
      </c>
      <c r="AE34" s="347">
        <v>42277</v>
      </c>
      <c r="AF34" s="307">
        <v>42287</v>
      </c>
      <c r="AG34" s="307">
        <v>42288</v>
      </c>
      <c r="AH34" s="309">
        <v>42291</v>
      </c>
      <c r="AI34" s="310">
        <v>42291</v>
      </c>
      <c r="AJ34" s="310">
        <v>42322</v>
      </c>
      <c r="AK34" s="306">
        <v>42331</v>
      </c>
      <c r="AL34" s="306">
        <v>42301</v>
      </c>
      <c r="AM34" s="349">
        <v>1</v>
      </c>
      <c r="AP34" s="330"/>
    </row>
    <row r="35" spans="1:42" ht="22.5" hidden="1" outlineLevel="1" x14ac:dyDescent="0.25">
      <c r="A35" s="332">
        <v>34</v>
      </c>
      <c r="B35" s="652" t="s">
        <v>1</v>
      </c>
      <c r="C35" s="312" t="s">
        <v>67</v>
      </c>
      <c r="D35" s="657" t="s">
        <v>421</v>
      </c>
      <c r="E35" s="312" t="str">
        <f t="shared" si="0"/>
        <v>B1</v>
      </c>
      <c r="F35" s="312">
        <v>2050</v>
      </c>
      <c r="G35" s="313">
        <v>7500</v>
      </c>
      <c r="H35" s="333" t="s">
        <v>563</v>
      </c>
      <c r="I35" s="661" t="s">
        <v>564</v>
      </c>
      <c r="J35" s="334">
        <v>1</v>
      </c>
      <c r="K35" s="335" t="s">
        <v>561</v>
      </c>
      <c r="L35" s="335">
        <v>1</v>
      </c>
      <c r="M35" s="336">
        <v>1</v>
      </c>
      <c r="N35" s="337" t="s">
        <v>425</v>
      </c>
      <c r="O35" s="338" t="s">
        <v>434</v>
      </c>
      <c r="P35" s="339">
        <v>100</v>
      </c>
      <c r="Q35" s="339">
        <v>75</v>
      </c>
      <c r="R35" s="340" t="s">
        <v>427</v>
      </c>
      <c r="S35" s="341">
        <v>7639</v>
      </c>
      <c r="T35" s="334" t="s">
        <v>565</v>
      </c>
      <c r="U35" s="340" t="s">
        <v>429</v>
      </c>
      <c r="V35" s="337" t="s">
        <v>430</v>
      </c>
      <c r="W35" s="304">
        <f t="shared" si="2"/>
        <v>41505</v>
      </c>
      <c r="X35" s="323">
        <f t="shared" si="2"/>
        <v>41505</v>
      </c>
      <c r="Y35" s="304">
        <f t="shared" si="2"/>
        <v>41505</v>
      </c>
      <c r="Z35" s="305">
        <f t="shared" si="2"/>
        <v>41505</v>
      </c>
      <c r="AA35" s="342">
        <v>42191</v>
      </c>
      <c r="AB35" s="342">
        <v>42191</v>
      </c>
      <c r="AC35" s="343">
        <v>42209</v>
      </c>
      <c r="AD35" s="344">
        <v>42212</v>
      </c>
      <c r="AE35" s="351">
        <v>42277</v>
      </c>
      <c r="AF35" s="343">
        <v>42287</v>
      </c>
      <c r="AG35" s="343">
        <v>42288</v>
      </c>
      <c r="AH35" s="345">
        <v>42291</v>
      </c>
      <c r="AI35" s="346">
        <v>42293</v>
      </c>
      <c r="AJ35" s="346">
        <v>42322</v>
      </c>
      <c r="AK35" s="342">
        <v>42331</v>
      </c>
      <c r="AL35" s="342">
        <v>42301</v>
      </c>
      <c r="AM35" s="353">
        <v>1</v>
      </c>
      <c r="AP35" s="330"/>
    </row>
    <row r="36" spans="1:42" ht="22.5" hidden="1" outlineLevel="1" x14ac:dyDescent="0.25">
      <c r="A36" s="293">
        <v>35</v>
      </c>
      <c r="B36" s="651" t="s">
        <v>1</v>
      </c>
      <c r="C36" s="293" t="s">
        <v>67</v>
      </c>
      <c r="D36" s="656" t="s">
        <v>421</v>
      </c>
      <c r="E36" s="293" t="str">
        <f t="shared" si="0"/>
        <v>B1</v>
      </c>
      <c r="F36" s="293">
        <v>2050</v>
      </c>
      <c r="G36" s="294">
        <v>7500</v>
      </c>
      <c r="H36" s="295" t="s">
        <v>566</v>
      </c>
      <c r="I36" s="659" t="s">
        <v>567</v>
      </c>
      <c r="J36" s="296">
        <v>1</v>
      </c>
      <c r="K36" s="297" t="s">
        <v>568</v>
      </c>
      <c r="L36" s="297">
        <v>1</v>
      </c>
      <c r="M36" s="298">
        <v>1</v>
      </c>
      <c r="N36" s="299" t="s">
        <v>425</v>
      </c>
      <c r="O36" s="300" t="s">
        <v>569</v>
      </c>
      <c r="P36" s="301">
        <v>100</v>
      </c>
      <c r="Q36" s="301">
        <v>75</v>
      </c>
      <c r="R36" s="302" t="s">
        <v>427</v>
      </c>
      <c r="S36" s="303">
        <v>6644</v>
      </c>
      <c r="T36" s="296" t="s">
        <v>570</v>
      </c>
      <c r="U36" s="302" t="s">
        <v>429</v>
      </c>
      <c r="V36" s="299" t="s">
        <v>571</v>
      </c>
      <c r="W36" s="304">
        <f t="shared" si="2"/>
        <v>41505</v>
      </c>
      <c r="X36" s="304">
        <f t="shared" si="2"/>
        <v>41505</v>
      </c>
      <c r="Y36" s="304">
        <f t="shared" si="2"/>
        <v>41505</v>
      </c>
      <c r="Z36" s="305">
        <f t="shared" si="2"/>
        <v>41505</v>
      </c>
      <c r="AA36" s="306">
        <v>42217</v>
      </c>
      <c r="AB36" s="306">
        <v>42217</v>
      </c>
      <c r="AC36" s="307">
        <v>42243</v>
      </c>
      <c r="AD36" s="308">
        <v>42245</v>
      </c>
      <c r="AE36" s="347">
        <v>42305</v>
      </c>
      <c r="AF36" s="307">
        <v>42312</v>
      </c>
      <c r="AG36" s="307">
        <v>42313</v>
      </c>
      <c r="AH36" s="309">
        <v>42316</v>
      </c>
      <c r="AI36" s="310">
        <v>42315</v>
      </c>
      <c r="AJ36" s="310">
        <v>42344</v>
      </c>
      <c r="AK36" s="306">
        <v>42354</v>
      </c>
      <c r="AL36" s="306">
        <v>42324</v>
      </c>
      <c r="AM36" s="349">
        <v>1</v>
      </c>
      <c r="AP36" s="330"/>
    </row>
    <row r="37" spans="1:42" ht="22.5" hidden="1" outlineLevel="1" x14ac:dyDescent="0.25">
      <c r="A37" s="332">
        <v>36</v>
      </c>
      <c r="B37" s="652" t="s">
        <v>1</v>
      </c>
      <c r="C37" s="312" t="s">
        <v>67</v>
      </c>
      <c r="D37" s="657" t="s">
        <v>421</v>
      </c>
      <c r="E37" s="312" t="str">
        <f t="shared" si="0"/>
        <v>B3</v>
      </c>
      <c r="F37" s="312">
        <v>2050</v>
      </c>
      <c r="G37" s="313">
        <v>7500</v>
      </c>
      <c r="H37" s="333" t="s">
        <v>572</v>
      </c>
      <c r="I37" s="661" t="s">
        <v>573</v>
      </c>
      <c r="J37" s="334">
        <v>1</v>
      </c>
      <c r="K37" s="335" t="s">
        <v>568</v>
      </c>
      <c r="L37" s="335">
        <v>1</v>
      </c>
      <c r="M37" s="336">
        <v>1</v>
      </c>
      <c r="N37" s="337" t="s">
        <v>521</v>
      </c>
      <c r="O37" s="338" t="s">
        <v>569</v>
      </c>
      <c r="P37" s="339">
        <v>100</v>
      </c>
      <c r="Q37" s="339">
        <v>75</v>
      </c>
      <c r="R37" s="340" t="s">
        <v>427</v>
      </c>
      <c r="S37" s="341">
        <v>6841</v>
      </c>
      <c r="T37" s="334" t="s">
        <v>574</v>
      </c>
      <c r="U37" s="340" t="s">
        <v>429</v>
      </c>
      <c r="V37" s="337" t="s">
        <v>571</v>
      </c>
      <c r="W37" s="304">
        <f t="shared" si="2"/>
        <v>41505</v>
      </c>
      <c r="X37" s="323">
        <f t="shared" si="2"/>
        <v>41505</v>
      </c>
      <c r="Y37" s="304">
        <f t="shared" si="2"/>
        <v>41505</v>
      </c>
      <c r="Z37" s="305">
        <f t="shared" si="2"/>
        <v>41505</v>
      </c>
      <c r="AA37" s="342">
        <v>42221</v>
      </c>
      <c r="AB37" s="342">
        <v>42221</v>
      </c>
      <c r="AC37" s="343">
        <v>42235</v>
      </c>
      <c r="AD37" s="344">
        <v>42237</v>
      </c>
      <c r="AE37" s="351">
        <v>42305</v>
      </c>
      <c r="AF37" s="343">
        <v>42312</v>
      </c>
      <c r="AG37" s="343">
        <v>42313</v>
      </c>
      <c r="AH37" s="345">
        <v>42316</v>
      </c>
      <c r="AI37" s="346">
        <v>42316</v>
      </c>
      <c r="AJ37" s="346">
        <v>42344</v>
      </c>
      <c r="AK37" s="342">
        <v>42354</v>
      </c>
      <c r="AL37" s="342">
        <v>42324</v>
      </c>
      <c r="AM37" s="353">
        <v>1</v>
      </c>
      <c r="AP37" s="330"/>
    </row>
    <row r="38" spans="1:42" ht="22.5" hidden="1" outlineLevel="1" x14ac:dyDescent="0.25">
      <c r="A38" s="293">
        <v>37</v>
      </c>
      <c r="B38" s="651" t="s">
        <v>1</v>
      </c>
      <c r="C38" s="293" t="s">
        <v>67</v>
      </c>
      <c r="D38" s="656" t="s">
        <v>421</v>
      </c>
      <c r="E38" s="293" t="str">
        <f t="shared" si="0"/>
        <v>B3</v>
      </c>
      <c r="F38" s="293">
        <v>2050</v>
      </c>
      <c r="G38" s="294">
        <v>10000</v>
      </c>
      <c r="H38" s="295" t="s">
        <v>575</v>
      </c>
      <c r="I38" s="659" t="s">
        <v>576</v>
      </c>
      <c r="J38" s="296">
        <v>1</v>
      </c>
      <c r="K38" s="297" t="s">
        <v>577</v>
      </c>
      <c r="L38" s="297">
        <v>1</v>
      </c>
      <c r="M38" s="298">
        <v>1</v>
      </c>
      <c r="N38" s="299" t="s">
        <v>521</v>
      </c>
      <c r="O38" s="300" t="s">
        <v>492</v>
      </c>
      <c r="P38" s="301">
        <v>100</v>
      </c>
      <c r="Q38" s="301">
        <v>75</v>
      </c>
      <c r="R38" s="302" t="s">
        <v>427</v>
      </c>
      <c r="S38" s="303">
        <v>10071</v>
      </c>
      <c r="T38" s="296" t="s">
        <v>578</v>
      </c>
      <c r="U38" s="302" t="s">
        <v>429</v>
      </c>
      <c r="V38" s="299" t="s">
        <v>440</v>
      </c>
      <c r="W38" s="304">
        <f t="shared" si="2"/>
        <v>41505</v>
      </c>
      <c r="X38" s="304">
        <f t="shared" si="2"/>
        <v>41505</v>
      </c>
      <c r="Y38" s="304">
        <f t="shared" si="2"/>
        <v>41505</v>
      </c>
      <c r="Z38" s="305">
        <f t="shared" si="2"/>
        <v>41505</v>
      </c>
      <c r="AA38" s="306">
        <v>42249</v>
      </c>
      <c r="AB38" s="306">
        <v>42249</v>
      </c>
      <c r="AC38" s="307">
        <v>42284</v>
      </c>
      <c r="AD38" s="308">
        <v>42288</v>
      </c>
      <c r="AE38" s="347">
        <v>42317</v>
      </c>
      <c r="AF38" s="307">
        <v>42325</v>
      </c>
      <c r="AG38" s="307">
        <v>42326</v>
      </c>
      <c r="AH38" s="309">
        <v>42329</v>
      </c>
      <c r="AI38" s="310">
        <v>42328</v>
      </c>
      <c r="AJ38" s="310">
        <v>42355</v>
      </c>
      <c r="AK38" s="306">
        <v>42365</v>
      </c>
      <c r="AL38" s="306">
        <v>42335</v>
      </c>
      <c r="AM38" s="349">
        <v>1</v>
      </c>
      <c r="AP38" s="330"/>
    </row>
    <row r="39" spans="1:42" ht="22.5" hidden="1" outlineLevel="1" x14ac:dyDescent="0.25">
      <c r="A39" s="332">
        <v>38</v>
      </c>
      <c r="B39" s="652" t="s">
        <v>1</v>
      </c>
      <c r="C39" s="312" t="s">
        <v>67</v>
      </c>
      <c r="D39" s="657" t="s">
        <v>421</v>
      </c>
      <c r="E39" s="312" t="str">
        <f t="shared" si="0"/>
        <v>B3</v>
      </c>
      <c r="F39" s="312">
        <v>2050</v>
      </c>
      <c r="G39" s="313">
        <v>7500</v>
      </c>
      <c r="H39" s="333" t="s">
        <v>579</v>
      </c>
      <c r="I39" s="661" t="s">
        <v>580</v>
      </c>
      <c r="J39" s="334">
        <v>1</v>
      </c>
      <c r="K39" s="335" t="s">
        <v>581</v>
      </c>
      <c r="L39" s="335">
        <v>1</v>
      </c>
      <c r="M39" s="336">
        <v>1</v>
      </c>
      <c r="N39" s="337" t="s">
        <v>521</v>
      </c>
      <c r="O39" s="338" t="s">
        <v>426</v>
      </c>
      <c r="P39" s="339">
        <v>100</v>
      </c>
      <c r="Q39" s="339">
        <v>75</v>
      </c>
      <c r="R39" s="340" t="s">
        <v>427</v>
      </c>
      <c r="S39" s="341">
        <v>7563</v>
      </c>
      <c r="T39" s="334" t="s">
        <v>582</v>
      </c>
      <c r="U39" s="340" t="s">
        <v>429</v>
      </c>
      <c r="V39" s="337" t="s">
        <v>440</v>
      </c>
      <c r="W39" s="304">
        <f t="shared" si="2"/>
        <v>41505</v>
      </c>
      <c r="X39" s="323">
        <f t="shared" si="2"/>
        <v>41505</v>
      </c>
      <c r="Y39" s="304">
        <f t="shared" si="2"/>
        <v>41505</v>
      </c>
      <c r="Z39" s="305">
        <f t="shared" si="2"/>
        <v>41505</v>
      </c>
      <c r="AA39" s="342">
        <v>42292</v>
      </c>
      <c r="AB39" s="342">
        <v>42292</v>
      </c>
      <c r="AC39" s="343">
        <v>42321</v>
      </c>
      <c r="AD39" s="344">
        <v>42323</v>
      </c>
      <c r="AE39" s="351">
        <v>42348</v>
      </c>
      <c r="AF39" s="343">
        <v>42358</v>
      </c>
      <c r="AG39" s="343">
        <v>42359</v>
      </c>
      <c r="AH39" s="345">
        <v>42362</v>
      </c>
      <c r="AI39" s="346">
        <v>42362</v>
      </c>
      <c r="AJ39" s="346">
        <v>42390</v>
      </c>
      <c r="AK39" s="342">
        <v>42401</v>
      </c>
      <c r="AL39" s="342">
        <v>42371</v>
      </c>
      <c r="AM39" s="353">
        <v>1</v>
      </c>
    </row>
    <row r="40" spans="1:42" ht="22.5" hidden="1" outlineLevel="1" x14ac:dyDescent="0.25">
      <c r="A40" s="293">
        <v>39</v>
      </c>
      <c r="B40" s="651" t="s">
        <v>1</v>
      </c>
      <c r="C40" s="293" t="s">
        <v>67</v>
      </c>
      <c r="D40" s="656" t="s">
        <v>421</v>
      </c>
      <c r="E40" s="293" t="str">
        <f t="shared" si="0"/>
        <v>B1</v>
      </c>
      <c r="F40" s="293">
        <v>2050</v>
      </c>
      <c r="G40" s="294">
        <v>7500</v>
      </c>
      <c r="H40" s="295" t="s">
        <v>583</v>
      </c>
      <c r="I40" s="659" t="s">
        <v>584</v>
      </c>
      <c r="J40" s="296">
        <v>1</v>
      </c>
      <c r="K40" s="297" t="s">
        <v>581</v>
      </c>
      <c r="L40" s="297">
        <v>1</v>
      </c>
      <c r="M40" s="298">
        <v>1</v>
      </c>
      <c r="N40" s="299" t="s">
        <v>425</v>
      </c>
      <c r="O40" s="300" t="s">
        <v>426</v>
      </c>
      <c r="P40" s="301">
        <v>100</v>
      </c>
      <c r="Q40" s="301">
        <v>75</v>
      </c>
      <c r="R40" s="302" t="s">
        <v>427</v>
      </c>
      <c r="S40" s="303">
        <v>7473</v>
      </c>
      <c r="T40" s="296" t="s">
        <v>585</v>
      </c>
      <c r="U40" s="302" t="s">
        <v>429</v>
      </c>
      <c r="V40" s="299" t="s">
        <v>440</v>
      </c>
      <c r="W40" s="304">
        <f t="shared" si="2"/>
        <v>41505</v>
      </c>
      <c r="X40" s="304">
        <f t="shared" si="2"/>
        <v>41505</v>
      </c>
      <c r="Y40" s="304">
        <f t="shared" si="2"/>
        <v>41505</v>
      </c>
      <c r="Z40" s="305">
        <f t="shared" si="2"/>
        <v>41505</v>
      </c>
      <c r="AA40" s="306">
        <v>42296</v>
      </c>
      <c r="AB40" s="306">
        <v>42296</v>
      </c>
      <c r="AC40" s="307">
        <v>42308</v>
      </c>
      <c r="AD40" s="308">
        <v>42309</v>
      </c>
      <c r="AE40" s="347">
        <v>42348</v>
      </c>
      <c r="AF40" s="307">
        <v>42358</v>
      </c>
      <c r="AG40" s="307">
        <v>42359</v>
      </c>
      <c r="AH40" s="309">
        <v>42362</v>
      </c>
      <c r="AI40" s="310">
        <v>42361</v>
      </c>
      <c r="AJ40" s="310">
        <v>42390</v>
      </c>
      <c r="AK40" s="306">
        <v>42403</v>
      </c>
      <c r="AL40" s="306">
        <v>42373</v>
      </c>
      <c r="AM40" s="349">
        <v>1</v>
      </c>
    </row>
    <row r="41" spans="1:42" ht="22.5" hidden="1" outlineLevel="1" x14ac:dyDescent="0.25">
      <c r="A41" s="332">
        <v>40</v>
      </c>
      <c r="B41" s="652" t="s">
        <v>1</v>
      </c>
      <c r="C41" s="312" t="s">
        <v>67</v>
      </c>
      <c r="D41" s="657" t="s">
        <v>421</v>
      </c>
      <c r="E41" s="312" t="str">
        <f t="shared" si="0"/>
        <v>B3</v>
      </c>
      <c r="F41" s="312">
        <v>2050</v>
      </c>
      <c r="G41" s="313">
        <v>7500</v>
      </c>
      <c r="H41" s="333" t="s">
        <v>586</v>
      </c>
      <c r="I41" s="661" t="s">
        <v>587</v>
      </c>
      <c r="J41" s="334">
        <v>1</v>
      </c>
      <c r="K41" s="335" t="s">
        <v>588</v>
      </c>
      <c r="L41" s="335">
        <v>1</v>
      </c>
      <c r="M41" s="336">
        <v>1</v>
      </c>
      <c r="N41" s="337" t="s">
        <v>479</v>
      </c>
      <c r="O41" s="338">
        <v>89</v>
      </c>
      <c r="P41" s="339">
        <v>100</v>
      </c>
      <c r="Q41" s="339">
        <v>74.164823999999996</v>
      </c>
      <c r="R41" s="340" t="s">
        <v>427</v>
      </c>
      <c r="S41" s="341">
        <v>7021</v>
      </c>
      <c r="T41" s="334" t="s">
        <v>589</v>
      </c>
      <c r="U41" s="340" t="s">
        <v>429</v>
      </c>
      <c r="V41" s="337" t="s">
        <v>514</v>
      </c>
      <c r="W41" s="304">
        <f t="shared" si="2"/>
        <v>41505</v>
      </c>
      <c r="X41" s="323">
        <f t="shared" si="2"/>
        <v>41505</v>
      </c>
      <c r="Y41" s="304">
        <f t="shared" si="2"/>
        <v>41505</v>
      </c>
      <c r="Z41" s="305">
        <f t="shared" si="2"/>
        <v>41505</v>
      </c>
      <c r="AA41" s="342">
        <v>42327</v>
      </c>
      <c r="AB41" s="342">
        <v>42327</v>
      </c>
      <c r="AC41" s="343">
        <v>42353</v>
      </c>
      <c r="AD41" s="344">
        <v>42356</v>
      </c>
      <c r="AE41" s="351">
        <v>42383</v>
      </c>
      <c r="AF41" s="343">
        <v>42393</v>
      </c>
      <c r="AG41" s="343">
        <v>42394</v>
      </c>
      <c r="AH41" s="345">
        <v>42397</v>
      </c>
      <c r="AI41" s="346">
        <v>42401</v>
      </c>
      <c r="AJ41" s="346">
        <v>42431</v>
      </c>
      <c r="AK41" s="342">
        <v>42437</v>
      </c>
      <c r="AL41" s="342">
        <v>42407</v>
      </c>
      <c r="AM41" s="353">
        <v>1</v>
      </c>
    </row>
    <row r="42" spans="1:42" ht="22.5" hidden="1" outlineLevel="1" x14ac:dyDescent="0.25">
      <c r="A42" s="293">
        <v>41</v>
      </c>
      <c r="B42" s="651" t="s">
        <v>1</v>
      </c>
      <c r="C42" s="293" t="s">
        <v>67</v>
      </c>
      <c r="D42" s="656" t="s">
        <v>421</v>
      </c>
      <c r="E42" s="293" t="str">
        <f t="shared" si="0"/>
        <v>B1</v>
      </c>
      <c r="F42" s="293">
        <v>2050</v>
      </c>
      <c r="G42" s="294">
        <v>7500</v>
      </c>
      <c r="H42" s="295" t="s">
        <v>590</v>
      </c>
      <c r="I42" s="659" t="s">
        <v>591</v>
      </c>
      <c r="J42" s="296">
        <v>1</v>
      </c>
      <c r="K42" s="297" t="s">
        <v>588</v>
      </c>
      <c r="L42" s="297">
        <v>1</v>
      </c>
      <c r="M42" s="298">
        <v>1</v>
      </c>
      <c r="N42" s="299" t="s">
        <v>464</v>
      </c>
      <c r="O42" s="300">
        <v>89</v>
      </c>
      <c r="P42" s="301">
        <v>100</v>
      </c>
      <c r="Q42" s="301">
        <v>74.164823999999996</v>
      </c>
      <c r="R42" s="302" t="s">
        <v>427</v>
      </c>
      <c r="S42" s="303">
        <v>7201</v>
      </c>
      <c r="T42" s="296" t="s">
        <v>592</v>
      </c>
      <c r="U42" s="302" t="s">
        <v>429</v>
      </c>
      <c r="V42" s="299" t="s">
        <v>514</v>
      </c>
      <c r="W42" s="304">
        <f t="shared" ref="W42:Z61" si="3">+$AA$2</f>
        <v>41505</v>
      </c>
      <c r="X42" s="304">
        <f t="shared" si="3"/>
        <v>41505</v>
      </c>
      <c r="Y42" s="304">
        <f t="shared" si="3"/>
        <v>41505</v>
      </c>
      <c r="Z42" s="305">
        <f t="shared" si="3"/>
        <v>41505</v>
      </c>
      <c r="AA42" s="306">
        <v>42331</v>
      </c>
      <c r="AB42" s="306">
        <v>42331</v>
      </c>
      <c r="AC42" s="307">
        <v>42344</v>
      </c>
      <c r="AD42" s="308">
        <v>42345</v>
      </c>
      <c r="AE42" s="347">
        <v>42383</v>
      </c>
      <c r="AF42" s="307">
        <v>42393</v>
      </c>
      <c r="AG42" s="307">
        <v>42394</v>
      </c>
      <c r="AH42" s="309">
        <v>42397</v>
      </c>
      <c r="AI42" s="310">
        <v>42409</v>
      </c>
      <c r="AJ42" s="310">
        <v>42431</v>
      </c>
      <c r="AK42" s="306">
        <v>42444</v>
      </c>
      <c r="AL42" s="306">
        <v>42414</v>
      </c>
      <c r="AM42" s="349">
        <v>1</v>
      </c>
    </row>
    <row r="43" spans="1:42" ht="22.5" hidden="1" outlineLevel="1" x14ac:dyDescent="0.25">
      <c r="A43" s="332">
        <v>42</v>
      </c>
      <c r="B43" s="652" t="s">
        <v>1</v>
      </c>
      <c r="C43" s="312" t="s">
        <v>67</v>
      </c>
      <c r="D43" s="657" t="s">
        <v>421</v>
      </c>
      <c r="E43" s="312" t="str">
        <f t="shared" si="0"/>
        <v>B3</v>
      </c>
      <c r="F43" s="312">
        <v>2050</v>
      </c>
      <c r="G43" s="313">
        <v>7500</v>
      </c>
      <c r="H43" s="333" t="s">
        <v>593</v>
      </c>
      <c r="I43" s="661" t="s">
        <v>594</v>
      </c>
      <c r="J43" s="334">
        <v>1</v>
      </c>
      <c r="K43" s="335" t="s">
        <v>595</v>
      </c>
      <c r="L43" s="335">
        <v>1</v>
      </c>
      <c r="M43" s="336">
        <v>1</v>
      </c>
      <c r="N43" s="337" t="s">
        <v>521</v>
      </c>
      <c r="O43" s="338" t="s">
        <v>426</v>
      </c>
      <c r="P43" s="339">
        <v>100</v>
      </c>
      <c r="Q43" s="339">
        <v>75</v>
      </c>
      <c r="R43" s="340" t="s">
        <v>427</v>
      </c>
      <c r="S43" s="341">
        <v>7741</v>
      </c>
      <c r="T43" s="334" t="s">
        <v>596</v>
      </c>
      <c r="U43" s="340" t="s">
        <v>429</v>
      </c>
      <c r="V43" s="337" t="s">
        <v>430</v>
      </c>
      <c r="W43" s="304">
        <f t="shared" si="3"/>
        <v>41505</v>
      </c>
      <c r="X43" s="323">
        <f t="shared" si="3"/>
        <v>41505</v>
      </c>
      <c r="Y43" s="304">
        <f t="shared" si="3"/>
        <v>41505</v>
      </c>
      <c r="Z43" s="305">
        <f t="shared" si="3"/>
        <v>41505</v>
      </c>
      <c r="AA43" s="342">
        <v>42360</v>
      </c>
      <c r="AB43" s="342">
        <v>42360</v>
      </c>
      <c r="AC43" s="343">
        <v>42397</v>
      </c>
      <c r="AD43" s="344">
        <v>42399</v>
      </c>
      <c r="AE43" s="351">
        <v>42422</v>
      </c>
      <c r="AF43" s="343">
        <v>42434</v>
      </c>
      <c r="AG43" s="343">
        <v>42435</v>
      </c>
      <c r="AH43" s="345">
        <v>42438</v>
      </c>
      <c r="AI43" s="346">
        <v>42439</v>
      </c>
      <c r="AJ43" s="346">
        <v>42467</v>
      </c>
      <c r="AK43" s="342">
        <v>42486</v>
      </c>
      <c r="AL43" s="342">
        <v>42456</v>
      </c>
      <c r="AM43" s="353">
        <v>1</v>
      </c>
    </row>
    <row r="44" spans="1:42" ht="22.5" hidden="1" outlineLevel="1" x14ac:dyDescent="0.25">
      <c r="A44" s="293">
        <v>43</v>
      </c>
      <c r="B44" s="651" t="s">
        <v>1</v>
      </c>
      <c r="C44" s="293" t="s">
        <v>67</v>
      </c>
      <c r="D44" s="656" t="s">
        <v>421</v>
      </c>
      <c r="E44" s="293" t="str">
        <f t="shared" si="0"/>
        <v>B3</v>
      </c>
      <c r="F44" s="293">
        <v>2050</v>
      </c>
      <c r="G44" s="294">
        <v>7500</v>
      </c>
      <c r="H44" s="295" t="s">
        <v>597</v>
      </c>
      <c r="I44" s="659" t="s">
        <v>598</v>
      </c>
      <c r="J44" s="296">
        <v>1</v>
      </c>
      <c r="K44" s="297" t="s">
        <v>595</v>
      </c>
      <c r="L44" s="297">
        <v>1</v>
      </c>
      <c r="M44" s="298">
        <v>1</v>
      </c>
      <c r="N44" s="299" t="s">
        <v>521</v>
      </c>
      <c r="O44" s="300" t="s">
        <v>426</v>
      </c>
      <c r="P44" s="301">
        <v>100</v>
      </c>
      <c r="Q44" s="301">
        <v>75</v>
      </c>
      <c r="R44" s="302" t="s">
        <v>427</v>
      </c>
      <c r="S44" s="303">
        <v>7377</v>
      </c>
      <c r="T44" s="296" t="s">
        <v>599</v>
      </c>
      <c r="U44" s="302" t="s">
        <v>429</v>
      </c>
      <c r="V44" s="299" t="s">
        <v>430</v>
      </c>
      <c r="W44" s="304">
        <f t="shared" si="3"/>
        <v>41505</v>
      </c>
      <c r="X44" s="304">
        <f t="shared" si="3"/>
        <v>41505</v>
      </c>
      <c r="Y44" s="304">
        <f t="shared" si="3"/>
        <v>41505</v>
      </c>
      <c r="Z44" s="305">
        <f t="shared" si="3"/>
        <v>41505</v>
      </c>
      <c r="AA44" s="306">
        <v>42364</v>
      </c>
      <c r="AB44" s="306">
        <v>42364</v>
      </c>
      <c r="AC44" s="307">
        <v>42381</v>
      </c>
      <c r="AD44" s="308">
        <v>42383</v>
      </c>
      <c r="AE44" s="347">
        <v>42422</v>
      </c>
      <c r="AF44" s="307">
        <v>42433</v>
      </c>
      <c r="AG44" s="307">
        <v>42434</v>
      </c>
      <c r="AH44" s="309">
        <v>42437</v>
      </c>
      <c r="AI44" s="310">
        <v>42441</v>
      </c>
      <c r="AJ44" s="310">
        <v>42467</v>
      </c>
      <c r="AK44" s="306">
        <v>42480</v>
      </c>
      <c r="AL44" s="306">
        <v>42450</v>
      </c>
      <c r="AM44" s="349">
        <v>1</v>
      </c>
    </row>
    <row r="45" spans="1:42" ht="22.5" hidden="1" outlineLevel="1" x14ac:dyDescent="0.25">
      <c r="A45" s="332">
        <v>44</v>
      </c>
      <c r="B45" s="652" t="s">
        <v>1</v>
      </c>
      <c r="C45" s="312" t="s">
        <v>67</v>
      </c>
      <c r="D45" s="657" t="s">
        <v>421</v>
      </c>
      <c r="E45" s="312" t="str">
        <f t="shared" si="0"/>
        <v>B3</v>
      </c>
      <c r="F45" s="312">
        <v>2050</v>
      </c>
      <c r="G45" s="313">
        <v>7500</v>
      </c>
      <c r="H45" s="333" t="s">
        <v>600</v>
      </c>
      <c r="I45" s="661" t="s">
        <v>601</v>
      </c>
      <c r="J45" s="334">
        <v>1</v>
      </c>
      <c r="K45" s="335" t="s">
        <v>602</v>
      </c>
      <c r="L45" s="335">
        <v>1</v>
      </c>
      <c r="M45" s="336">
        <v>1</v>
      </c>
      <c r="N45" s="337" t="s">
        <v>521</v>
      </c>
      <c r="O45" s="338" t="s">
        <v>426</v>
      </c>
      <c r="P45" s="339">
        <v>100</v>
      </c>
      <c r="Q45" s="339">
        <v>75</v>
      </c>
      <c r="R45" s="340" t="s">
        <v>427</v>
      </c>
      <c r="S45" s="341">
        <v>7351</v>
      </c>
      <c r="T45" s="334" t="s">
        <v>603</v>
      </c>
      <c r="U45" s="340" t="s">
        <v>429</v>
      </c>
      <c r="V45" s="337" t="s">
        <v>440</v>
      </c>
      <c r="W45" s="304">
        <f t="shared" si="3"/>
        <v>41505</v>
      </c>
      <c r="X45" s="323">
        <f t="shared" si="3"/>
        <v>41505</v>
      </c>
      <c r="Y45" s="304">
        <f t="shared" si="3"/>
        <v>41505</v>
      </c>
      <c r="Z45" s="305">
        <f t="shared" si="3"/>
        <v>41505</v>
      </c>
      <c r="AA45" s="342">
        <v>42403</v>
      </c>
      <c r="AB45" s="342">
        <v>42403</v>
      </c>
      <c r="AC45" s="343">
        <v>42428</v>
      </c>
      <c r="AD45" s="344">
        <v>42430</v>
      </c>
      <c r="AE45" s="351">
        <v>42464</v>
      </c>
      <c r="AF45" s="343">
        <v>42474</v>
      </c>
      <c r="AG45" s="343">
        <v>42475</v>
      </c>
      <c r="AH45" s="345">
        <v>42478</v>
      </c>
      <c r="AI45" s="346">
        <v>42478</v>
      </c>
      <c r="AJ45" s="346">
        <v>42501</v>
      </c>
      <c r="AK45" s="342">
        <v>42514</v>
      </c>
      <c r="AL45" s="342">
        <v>42484</v>
      </c>
      <c r="AM45" s="353">
        <v>1</v>
      </c>
    </row>
    <row r="46" spans="1:42" ht="22.5" hidden="1" outlineLevel="1" x14ac:dyDescent="0.25">
      <c r="A46" s="293">
        <v>45</v>
      </c>
      <c r="B46" s="651" t="s">
        <v>1</v>
      </c>
      <c r="C46" s="293" t="s">
        <v>67</v>
      </c>
      <c r="D46" s="656" t="s">
        <v>421</v>
      </c>
      <c r="E46" s="293" t="str">
        <f t="shared" si="0"/>
        <v>B3</v>
      </c>
      <c r="F46" s="293">
        <v>2050</v>
      </c>
      <c r="G46" s="294">
        <v>7500</v>
      </c>
      <c r="H46" s="295" t="s">
        <v>604</v>
      </c>
      <c r="I46" s="659" t="s">
        <v>605</v>
      </c>
      <c r="J46" s="296">
        <v>1</v>
      </c>
      <c r="K46" s="297" t="s">
        <v>602</v>
      </c>
      <c r="L46" s="297">
        <v>1</v>
      </c>
      <c r="M46" s="298">
        <v>1</v>
      </c>
      <c r="N46" s="299" t="s">
        <v>521</v>
      </c>
      <c r="O46" s="300" t="s">
        <v>426</v>
      </c>
      <c r="P46" s="301">
        <v>100</v>
      </c>
      <c r="Q46" s="301">
        <v>75</v>
      </c>
      <c r="R46" s="302" t="s">
        <v>427</v>
      </c>
      <c r="S46" s="303">
        <v>7982</v>
      </c>
      <c r="T46" s="296" t="s">
        <v>606</v>
      </c>
      <c r="U46" s="302" t="s">
        <v>429</v>
      </c>
      <c r="V46" s="299" t="s">
        <v>440</v>
      </c>
      <c r="W46" s="304">
        <f t="shared" si="3"/>
        <v>41505</v>
      </c>
      <c r="X46" s="304">
        <f t="shared" si="3"/>
        <v>41505</v>
      </c>
      <c r="Y46" s="304">
        <f t="shared" si="3"/>
        <v>41505</v>
      </c>
      <c r="Z46" s="305">
        <f t="shared" si="3"/>
        <v>41505</v>
      </c>
      <c r="AA46" s="306">
        <v>42406</v>
      </c>
      <c r="AB46" s="306">
        <v>42406</v>
      </c>
      <c r="AC46" s="307">
        <v>42418</v>
      </c>
      <c r="AD46" s="308">
        <v>42419</v>
      </c>
      <c r="AE46" s="347">
        <v>42464</v>
      </c>
      <c r="AF46" s="307">
        <v>42474</v>
      </c>
      <c r="AG46" s="307">
        <v>42475</v>
      </c>
      <c r="AH46" s="309">
        <v>42478</v>
      </c>
      <c r="AI46" s="310">
        <v>42477</v>
      </c>
      <c r="AJ46" s="310">
        <v>42501</v>
      </c>
      <c r="AK46" s="306">
        <v>42514</v>
      </c>
      <c r="AL46" s="306">
        <v>42484</v>
      </c>
      <c r="AM46" s="349">
        <v>1</v>
      </c>
    </row>
    <row r="47" spans="1:42" ht="22.5" hidden="1" outlineLevel="1" x14ac:dyDescent="0.25">
      <c r="A47" s="332">
        <v>46</v>
      </c>
      <c r="B47" s="652" t="s">
        <v>1</v>
      </c>
      <c r="C47" s="312" t="s">
        <v>67</v>
      </c>
      <c r="D47" s="657" t="s">
        <v>421</v>
      </c>
      <c r="E47" s="312" t="str">
        <f t="shared" si="0"/>
        <v>B3</v>
      </c>
      <c r="F47" s="312">
        <v>2050</v>
      </c>
      <c r="G47" s="313">
        <v>7500</v>
      </c>
      <c r="H47" s="333" t="s">
        <v>607</v>
      </c>
      <c r="I47" s="661" t="s">
        <v>608</v>
      </c>
      <c r="J47" s="334">
        <v>1</v>
      </c>
      <c r="K47" s="335" t="s">
        <v>609</v>
      </c>
      <c r="L47" s="335">
        <v>1</v>
      </c>
      <c r="M47" s="336">
        <v>1</v>
      </c>
      <c r="N47" s="337" t="s">
        <v>521</v>
      </c>
      <c r="O47" s="338" t="s">
        <v>426</v>
      </c>
      <c r="P47" s="339">
        <v>100</v>
      </c>
      <c r="Q47" s="339">
        <v>75</v>
      </c>
      <c r="R47" s="340" t="s">
        <v>427</v>
      </c>
      <c r="S47" s="341">
        <v>7324</v>
      </c>
      <c r="T47" s="334" t="s">
        <v>610</v>
      </c>
      <c r="U47" s="340" t="s">
        <v>429</v>
      </c>
      <c r="V47" s="337" t="s">
        <v>440</v>
      </c>
      <c r="W47" s="304">
        <f t="shared" si="3"/>
        <v>41505</v>
      </c>
      <c r="X47" s="323">
        <f t="shared" si="3"/>
        <v>41505</v>
      </c>
      <c r="Y47" s="304">
        <f t="shared" si="3"/>
        <v>41505</v>
      </c>
      <c r="Z47" s="305">
        <f t="shared" si="3"/>
        <v>41505</v>
      </c>
      <c r="AA47" s="342">
        <v>42517</v>
      </c>
      <c r="AB47" s="342">
        <v>42517</v>
      </c>
      <c r="AC47" s="343">
        <v>42546</v>
      </c>
      <c r="AD47" s="344">
        <v>42548</v>
      </c>
      <c r="AE47" s="351">
        <v>42575</v>
      </c>
      <c r="AF47" s="343">
        <v>42585</v>
      </c>
      <c r="AG47" s="343">
        <v>42586</v>
      </c>
      <c r="AH47" s="345">
        <v>42589</v>
      </c>
      <c r="AI47" s="346">
        <v>42591</v>
      </c>
      <c r="AJ47" s="346">
        <v>42618</v>
      </c>
      <c r="AK47" s="342">
        <v>42625</v>
      </c>
      <c r="AL47" s="342">
        <v>42595</v>
      </c>
      <c r="AM47" s="353">
        <v>1</v>
      </c>
    </row>
    <row r="48" spans="1:42" ht="22.5" hidden="1" outlineLevel="1" x14ac:dyDescent="0.25">
      <c r="A48" s="293">
        <v>47</v>
      </c>
      <c r="B48" s="651" t="s">
        <v>1</v>
      </c>
      <c r="C48" s="293" t="s">
        <v>67</v>
      </c>
      <c r="D48" s="656" t="s">
        <v>421</v>
      </c>
      <c r="E48" s="293" t="str">
        <f t="shared" si="0"/>
        <v>B3</v>
      </c>
      <c r="F48" s="293">
        <v>2050</v>
      </c>
      <c r="G48" s="294">
        <v>7500</v>
      </c>
      <c r="H48" s="295" t="s">
        <v>611</v>
      </c>
      <c r="I48" s="659" t="s">
        <v>612</v>
      </c>
      <c r="J48" s="296">
        <v>1</v>
      </c>
      <c r="K48" s="297" t="s">
        <v>609</v>
      </c>
      <c r="L48" s="297">
        <v>1</v>
      </c>
      <c r="M48" s="298">
        <v>1</v>
      </c>
      <c r="N48" s="299" t="s">
        <v>521</v>
      </c>
      <c r="O48" s="300" t="s">
        <v>426</v>
      </c>
      <c r="P48" s="301">
        <v>100</v>
      </c>
      <c r="Q48" s="301">
        <v>75</v>
      </c>
      <c r="R48" s="302" t="s">
        <v>427</v>
      </c>
      <c r="S48" s="303">
        <v>7904</v>
      </c>
      <c r="T48" s="296" t="s">
        <v>613</v>
      </c>
      <c r="U48" s="302" t="s">
        <v>429</v>
      </c>
      <c r="V48" s="299" t="s">
        <v>440</v>
      </c>
      <c r="W48" s="304">
        <f t="shared" si="3"/>
        <v>41505</v>
      </c>
      <c r="X48" s="304">
        <f t="shared" si="3"/>
        <v>41505</v>
      </c>
      <c r="Y48" s="304">
        <f t="shared" si="3"/>
        <v>41505</v>
      </c>
      <c r="Z48" s="305">
        <f t="shared" si="3"/>
        <v>41505</v>
      </c>
      <c r="AA48" s="306">
        <v>42520</v>
      </c>
      <c r="AB48" s="306">
        <v>42520</v>
      </c>
      <c r="AC48" s="307">
        <v>42534</v>
      </c>
      <c r="AD48" s="308">
        <v>42537</v>
      </c>
      <c r="AE48" s="347">
        <v>42575</v>
      </c>
      <c r="AF48" s="307">
        <v>42585</v>
      </c>
      <c r="AG48" s="307">
        <v>42586</v>
      </c>
      <c r="AH48" s="309">
        <v>42589</v>
      </c>
      <c r="AI48" s="310">
        <v>42590</v>
      </c>
      <c r="AJ48" s="310">
        <v>42618</v>
      </c>
      <c r="AK48" s="306">
        <v>42626</v>
      </c>
      <c r="AL48" s="306">
        <v>42596</v>
      </c>
      <c r="AM48" s="349">
        <v>1</v>
      </c>
    </row>
    <row r="49" spans="1:39" ht="22.5" hidden="1" outlineLevel="1" x14ac:dyDescent="0.25">
      <c r="A49" s="332">
        <v>48</v>
      </c>
      <c r="B49" s="652" t="s">
        <v>1</v>
      </c>
      <c r="C49" s="312" t="s">
        <v>67</v>
      </c>
      <c r="D49" s="657" t="s">
        <v>421</v>
      </c>
      <c r="E49" s="312" t="str">
        <f t="shared" si="0"/>
        <v>B1</v>
      </c>
      <c r="F49" s="312">
        <v>2050</v>
      </c>
      <c r="G49" s="313">
        <v>7500</v>
      </c>
      <c r="H49" s="333" t="s">
        <v>614</v>
      </c>
      <c r="I49" s="661" t="s">
        <v>615</v>
      </c>
      <c r="J49" s="334">
        <v>1</v>
      </c>
      <c r="K49" s="335" t="s">
        <v>616</v>
      </c>
      <c r="L49" s="335">
        <v>1</v>
      </c>
      <c r="M49" s="336">
        <v>1</v>
      </c>
      <c r="N49" s="337" t="s">
        <v>425</v>
      </c>
      <c r="O49" s="338" t="s">
        <v>540</v>
      </c>
      <c r="P49" s="339">
        <v>100</v>
      </c>
      <c r="Q49" s="339">
        <v>74.166250000000005</v>
      </c>
      <c r="R49" s="340" t="s">
        <v>427</v>
      </c>
      <c r="S49" s="341">
        <v>7196</v>
      </c>
      <c r="T49" s="334" t="s">
        <v>617</v>
      </c>
      <c r="U49" s="340" t="s">
        <v>429</v>
      </c>
      <c r="V49" s="337" t="s">
        <v>542</v>
      </c>
      <c r="W49" s="304">
        <f t="shared" si="3"/>
        <v>41505</v>
      </c>
      <c r="X49" s="323">
        <f t="shared" si="3"/>
        <v>41505</v>
      </c>
      <c r="Y49" s="304">
        <f t="shared" si="3"/>
        <v>41505</v>
      </c>
      <c r="Z49" s="305">
        <f t="shared" si="3"/>
        <v>41505</v>
      </c>
      <c r="AA49" s="342">
        <v>42552</v>
      </c>
      <c r="AB49" s="342">
        <v>42552</v>
      </c>
      <c r="AC49" s="343">
        <v>42578</v>
      </c>
      <c r="AD49" s="344">
        <v>42580</v>
      </c>
      <c r="AE49" s="351">
        <v>42623</v>
      </c>
      <c r="AF49" s="343">
        <v>42633</v>
      </c>
      <c r="AG49" s="343">
        <v>42634</v>
      </c>
      <c r="AH49" s="345">
        <v>42637</v>
      </c>
      <c r="AI49" s="346">
        <v>42639</v>
      </c>
      <c r="AJ49" s="346">
        <v>42666</v>
      </c>
      <c r="AK49" s="342">
        <v>42682</v>
      </c>
      <c r="AL49" s="342">
        <v>42652</v>
      </c>
      <c r="AM49" s="353">
        <v>1</v>
      </c>
    </row>
    <row r="50" spans="1:39" ht="22.5" hidden="1" outlineLevel="1" x14ac:dyDescent="0.25">
      <c r="A50" s="293">
        <v>49</v>
      </c>
      <c r="B50" s="651" t="s">
        <v>1</v>
      </c>
      <c r="C50" s="293" t="s">
        <v>67</v>
      </c>
      <c r="D50" s="656" t="s">
        <v>421</v>
      </c>
      <c r="E50" s="293" t="str">
        <f t="shared" si="0"/>
        <v>B3</v>
      </c>
      <c r="F50" s="293">
        <v>2050</v>
      </c>
      <c r="G50" s="294">
        <v>7500</v>
      </c>
      <c r="H50" s="295" t="s">
        <v>618</v>
      </c>
      <c r="I50" s="659" t="s">
        <v>619</v>
      </c>
      <c r="J50" s="296">
        <v>1</v>
      </c>
      <c r="K50" s="297" t="s">
        <v>616</v>
      </c>
      <c r="L50" s="297">
        <v>1</v>
      </c>
      <c r="M50" s="298">
        <v>1</v>
      </c>
      <c r="N50" s="299" t="s">
        <v>521</v>
      </c>
      <c r="O50" s="300" t="s">
        <v>540</v>
      </c>
      <c r="P50" s="301">
        <v>100</v>
      </c>
      <c r="Q50" s="301">
        <v>74.17</v>
      </c>
      <c r="R50" s="302" t="s">
        <v>427</v>
      </c>
      <c r="S50" s="303">
        <v>6814</v>
      </c>
      <c r="T50" s="296" t="s">
        <v>620</v>
      </c>
      <c r="U50" s="302" t="s">
        <v>429</v>
      </c>
      <c r="V50" s="299" t="s">
        <v>542</v>
      </c>
      <c r="W50" s="304">
        <f t="shared" si="3"/>
        <v>41505</v>
      </c>
      <c r="X50" s="304">
        <f t="shared" si="3"/>
        <v>41505</v>
      </c>
      <c r="Y50" s="304">
        <f t="shared" si="3"/>
        <v>41505</v>
      </c>
      <c r="Z50" s="305">
        <f t="shared" si="3"/>
        <v>41505</v>
      </c>
      <c r="AA50" s="306">
        <v>42556</v>
      </c>
      <c r="AB50" s="306">
        <v>42556</v>
      </c>
      <c r="AC50" s="307">
        <v>42567</v>
      </c>
      <c r="AD50" s="308">
        <v>42569</v>
      </c>
      <c r="AE50" s="347">
        <v>42623</v>
      </c>
      <c r="AF50" s="307">
        <v>42633</v>
      </c>
      <c r="AG50" s="307">
        <v>42634</v>
      </c>
      <c r="AH50" s="309">
        <v>42637</v>
      </c>
      <c r="AI50" s="310">
        <v>42637</v>
      </c>
      <c r="AJ50" s="310">
        <v>42666</v>
      </c>
      <c r="AK50" s="306">
        <v>42672</v>
      </c>
      <c r="AL50" s="306">
        <v>42642</v>
      </c>
      <c r="AM50" s="349">
        <v>1</v>
      </c>
    </row>
    <row r="51" spans="1:39" ht="22.5" hidden="1" outlineLevel="1" x14ac:dyDescent="0.25">
      <c r="A51" s="332">
        <v>50</v>
      </c>
      <c r="B51" s="652" t="s">
        <v>1</v>
      </c>
      <c r="C51" s="312" t="s">
        <v>67</v>
      </c>
      <c r="D51" s="657" t="s">
        <v>421</v>
      </c>
      <c r="E51" s="312" t="str">
        <f t="shared" si="0"/>
        <v>B3</v>
      </c>
      <c r="F51" s="312">
        <v>2050</v>
      </c>
      <c r="G51" s="313">
        <v>7500</v>
      </c>
      <c r="H51" s="333" t="s">
        <v>621</v>
      </c>
      <c r="I51" s="661" t="s">
        <v>622</v>
      </c>
      <c r="J51" s="334">
        <v>1</v>
      </c>
      <c r="K51" s="335" t="s">
        <v>623</v>
      </c>
      <c r="L51" s="335">
        <v>1</v>
      </c>
      <c r="M51" s="336">
        <v>1</v>
      </c>
      <c r="N51" s="337" t="s">
        <v>521</v>
      </c>
      <c r="O51" s="338" t="s">
        <v>624</v>
      </c>
      <c r="P51" s="339">
        <v>100</v>
      </c>
      <c r="Q51" s="339">
        <v>75</v>
      </c>
      <c r="R51" s="340" t="s">
        <v>427</v>
      </c>
      <c r="S51" s="341">
        <v>8098</v>
      </c>
      <c r="T51" s="334" t="s">
        <v>625</v>
      </c>
      <c r="U51" s="340" t="s">
        <v>429</v>
      </c>
      <c r="V51" s="337" t="s">
        <v>626</v>
      </c>
      <c r="W51" s="304">
        <f t="shared" si="3"/>
        <v>41505</v>
      </c>
      <c r="X51" s="323">
        <f t="shared" si="3"/>
        <v>41505</v>
      </c>
      <c r="Y51" s="304">
        <f t="shared" si="3"/>
        <v>41505</v>
      </c>
      <c r="Z51" s="305">
        <f t="shared" si="3"/>
        <v>41505</v>
      </c>
      <c r="AA51" s="342">
        <v>42583</v>
      </c>
      <c r="AB51" s="342">
        <v>42583</v>
      </c>
      <c r="AC51" s="343">
        <v>42609</v>
      </c>
      <c r="AD51" s="344">
        <v>42619</v>
      </c>
      <c r="AE51" s="351">
        <v>42637</v>
      </c>
      <c r="AF51" s="343">
        <v>42647</v>
      </c>
      <c r="AG51" s="343">
        <v>42648</v>
      </c>
      <c r="AH51" s="345">
        <v>42651</v>
      </c>
      <c r="AI51" s="346">
        <v>42652</v>
      </c>
      <c r="AJ51" s="346">
        <v>42676</v>
      </c>
      <c r="AK51" s="342">
        <v>42698</v>
      </c>
      <c r="AL51" s="342">
        <v>42667</v>
      </c>
      <c r="AM51" s="353">
        <v>1</v>
      </c>
    </row>
    <row r="52" spans="1:39" ht="22.5" hidden="1" outlineLevel="1" x14ac:dyDescent="0.25">
      <c r="A52" s="293">
        <v>51</v>
      </c>
      <c r="B52" s="651" t="s">
        <v>1</v>
      </c>
      <c r="C52" s="293" t="s">
        <v>67</v>
      </c>
      <c r="D52" s="656" t="s">
        <v>421</v>
      </c>
      <c r="E52" s="293" t="str">
        <f t="shared" si="0"/>
        <v>B3</v>
      </c>
      <c r="F52" s="293">
        <v>2050</v>
      </c>
      <c r="G52" s="294">
        <v>7500</v>
      </c>
      <c r="H52" s="295" t="s">
        <v>627</v>
      </c>
      <c r="I52" s="659" t="s">
        <v>628</v>
      </c>
      <c r="J52" s="296">
        <v>1</v>
      </c>
      <c r="K52" s="297" t="s">
        <v>629</v>
      </c>
      <c r="L52" s="297">
        <v>1</v>
      </c>
      <c r="M52" s="298">
        <v>1</v>
      </c>
      <c r="N52" s="299" t="s">
        <v>521</v>
      </c>
      <c r="O52" s="300" t="s">
        <v>434</v>
      </c>
      <c r="P52" s="301">
        <v>100</v>
      </c>
      <c r="Q52" s="301">
        <v>75</v>
      </c>
      <c r="R52" s="302" t="s">
        <v>427</v>
      </c>
      <c r="S52" s="303">
        <v>7353</v>
      </c>
      <c r="T52" s="296" t="s">
        <v>630</v>
      </c>
      <c r="U52" s="302" t="s">
        <v>429</v>
      </c>
      <c r="V52" s="299" t="s">
        <v>430</v>
      </c>
      <c r="W52" s="304">
        <f t="shared" si="3"/>
        <v>41505</v>
      </c>
      <c r="X52" s="304">
        <f t="shared" si="3"/>
        <v>41505</v>
      </c>
      <c r="Y52" s="304">
        <f t="shared" si="3"/>
        <v>41505</v>
      </c>
      <c r="Z52" s="305">
        <f t="shared" si="3"/>
        <v>41505</v>
      </c>
      <c r="AA52" s="306">
        <v>42622</v>
      </c>
      <c r="AB52" s="306">
        <v>42622</v>
      </c>
      <c r="AC52" s="307">
        <v>42648</v>
      </c>
      <c r="AD52" s="308">
        <v>42650</v>
      </c>
      <c r="AE52" s="347">
        <v>42667</v>
      </c>
      <c r="AF52" s="307">
        <v>42676</v>
      </c>
      <c r="AG52" s="307">
        <v>42677</v>
      </c>
      <c r="AH52" s="309">
        <v>42680</v>
      </c>
      <c r="AI52" s="310">
        <v>42680</v>
      </c>
      <c r="AJ52" s="310">
        <v>42706</v>
      </c>
      <c r="AK52" s="306">
        <v>42719</v>
      </c>
      <c r="AL52" s="306">
        <v>42689</v>
      </c>
      <c r="AM52" s="349">
        <v>1</v>
      </c>
    </row>
    <row r="53" spans="1:39" ht="22.5" hidden="1" outlineLevel="1" x14ac:dyDescent="0.25">
      <c r="A53" s="332">
        <v>52</v>
      </c>
      <c r="B53" s="652" t="s">
        <v>1</v>
      </c>
      <c r="C53" s="312" t="s">
        <v>67</v>
      </c>
      <c r="D53" s="657" t="s">
        <v>421</v>
      </c>
      <c r="E53" s="312" t="str">
        <f t="shared" si="0"/>
        <v>B1</v>
      </c>
      <c r="F53" s="312">
        <v>2050</v>
      </c>
      <c r="G53" s="313">
        <v>7500</v>
      </c>
      <c r="H53" s="333" t="s">
        <v>631</v>
      </c>
      <c r="I53" s="661" t="s">
        <v>632</v>
      </c>
      <c r="J53" s="334">
        <v>1</v>
      </c>
      <c r="K53" s="335" t="s">
        <v>629</v>
      </c>
      <c r="L53" s="335">
        <v>1</v>
      </c>
      <c r="M53" s="336">
        <v>1</v>
      </c>
      <c r="N53" s="337" t="s">
        <v>425</v>
      </c>
      <c r="O53" s="338" t="s">
        <v>434</v>
      </c>
      <c r="P53" s="339">
        <v>100</v>
      </c>
      <c r="Q53" s="339">
        <v>75</v>
      </c>
      <c r="R53" s="340" t="s">
        <v>427</v>
      </c>
      <c r="S53" s="341">
        <v>7311</v>
      </c>
      <c r="T53" s="334" t="s">
        <v>633</v>
      </c>
      <c r="U53" s="340" t="s">
        <v>429</v>
      </c>
      <c r="V53" s="337" t="s">
        <v>430</v>
      </c>
      <c r="W53" s="304">
        <f t="shared" si="3"/>
        <v>41505</v>
      </c>
      <c r="X53" s="323">
        <f t="shared" si="3"/>
        <v>41505</v>
      </c>
      <c r="Y53" s="304">
        <f t="shared" si="3"/>
        <v>41505</v>
      </c>
      <c r="Z53" s="305">
        <f t="shared" si="3"/>
        <v>41505</v>
      </c>
      <c r="AA53" s="342">
        <v>42626</v>
      </c>
      <c r="AB53" s="342">
        <v>42626</v>
      </c>
      <c r="AC53" s="343">
        <v>42635</v>
      </c>
      <c r="AD53" s="344">
        <v>42637</v>
      </c>
      <c r="AE53" s="351">
        <v>42667</v>
      </c>
      <c r="AF53" s="343">
        <v>42676</v>
      </c>
      <c r="AG53" s="343">
        <v>42677</v>
      </c>
      <c r="AH53" s="345">
        <v>42680</v>
      </c>
      <c r="AI53" s="346">
        <v>42679</v>
      </c>
      <c r="AJ53" s="346">
        <v>42706</v>
      </c>
      <c r="AK53" s="342">
        <v>42721</v>
      </c>
      <c r="AL53" s="342">
        <v>42691</v>
      </c>
      <c r="AM53" s="353">
        <v>1</v>
      </c>
    </row>
    <row r="54" spans="1:39" ht="22.5" hidden="1" outlineLevel="1" x14ac:dyDescent="0.25">
      <c r="A54" s="293">
        <v>53</v>
      </c>
      <c r="B54" s="651" t="s">
        <v>1</v>
      </c>
      <c r="C54" s="293" t="s">
        <v>67</v>
      </c>
      <c r="D54" s="656" t="s">
        <v>421</v>
      </c>
      <c r="E54" s="293" t="str">
        <f t="shared" si="0"/>
        <v>B3</v>
      </c>
      <c r="F54" s="293">
        <v>2050</v>
      </c>
      <c r="G54" s="294">
        <v>7500</v>
      </c>
      <c r="H54" s="295" t="s">
        <v>634</v>
      </c>
      <c r="I54" s="659" t="s">
        <v>635</v>
      </c>
      <c r="J54" s="296">
        <v>1</v>
      </c>
      <c r="K54" s="297" t="s">
        <v>636</v>
      </c>
      <c r="L54" s="297">
        <v>1</v>
      </c>
      <c r="M54" s="298">
        <v>1</v>
      </c>
      <c r="N54" s="299" t="s">
        <v>637</v>
      </c>
      <c r="O54" s="300" t="s">
        <v>426</v>
      </c>
      <c r="P54" s="301">
        <v>100</v>
      </c>
      <c r="Q54" s="301">
        <v>75</v>
      </c>
      <c r="R54" s="302" t="s">
        <v>427</v>
      </c>
      <c r="S54" s="303">
        <v>7290</v>
      </c>
      <c r="T54" s="296" t="s">
        <v>638</v>
      </c>
      <c r="U54" s="302" t="s">
        <v>429</v>
      </c>
      <c r="V54" s="299" t="s">
        <v>430</v>
      </c>
      <c r="W54" s="304">
        <f t="shared" si="3"/>
        <v>41505</v>
      </c>
      <c r="X54" s="304">
        <f t="shared" si="3"/>
        <v>41505</v>
      </c>
      <c r="Y54" s="304">
        <f t="shared" si="3"/>
        <v>41505</v>
      </c>
      <c r="Z54" s="305">
        <f t="shared" si="3"/>
        <v>41505</v>
      </c>
      <c r="AA54" s="306">
        <v>42673</v>
      </c>
      <c r="AB54" s="306">
        <v>42673</v>
      </c>
      <c r="AC54" s="307">
        <v>42687</v>
      </c>
      <c r="AD54" s="308">
        <v>42689</v>
      </c>
      <c r="AE54" s="347">
        <v>42717</v>
      </c>
      <c r="AF54" s="307">
        <v>42724</v>
      </c>
      <c r="AG54" s="307">
        <v>42725</v>
      </c>
      <c r="AH54" s="309">
        <v>42728</v>
      </c>
      <c r="AI54" s="310">
        <v>42727</v>
      </c>
      <c r="AJ54" s="310">
        <v>42759</v>
      </c>
      <c r="AK54" s="306">
        <v>42762</v>
      </c>
      <c r="AL54" s="306">
        <v>42732</v>
      </c>
      <c r="AM54" s="349">
        <v>1</v>
      </c>
    </row>
    <row r="55" spans="1:39" ht="22.5" hidden="1" outlineLevel="1" x14ac:dyDescent="0.25">
      <c r="A55" s="332">
        <v>54</v>
      </c>
      <c r="B55" s="652" t="s">
        <v>1</v>
      </c>
      <c r="C55" s="312" t="s">
        <v>67</v>
      </c>
      <c r="D55" s="657" t="s">
        <v>421</v>
      </c>
      <c r="E55" s="312" t="str">
        <f t="shared" si="0"/>
        <v>B3</v>
      </c>
      <c r="F55" s="312">
        <v>2050</v>
      </c>
      <c r="G55" s="313">
        <v>7500</v>
      </c>
      <c r="H55" s="333" t="s">
        <v>639</v>
      </c>
      <c r="I55" s="661" t="s">
        <v>640</v>
      </c>
      <c r="J55" s="334">
        <v>1</v>
      </c>
      <c r="K55" s="335" t="s">
        <v>641</v>
      </c>
      <c r="L55" s="335">
        <v>1</v>
      </c>
      <c r="M55" s="336">
        <v>1</v>
      </c>
      <c r="N55" s="337" t="s">
        <v>521</v>
      </c>
      <c r="O55" s="338" t="s">
        <v>426</v>
      </c>
      <c r="P55" s="339">
        <v>100</v>
      </c>
      <c r="Q55" s="339">
        <v>75</v>
      </c>
      <c r="R55" s="340" t="s">
        <v>427</v>
      </c>
      <c r="S55" s="341">
        <v>7590</v>
      </c>
      <c r="T55" s="334" t="s">
        <v>642</v>
      </c>
      <c r="U55" s="340" t="s">
        <v>429</v>
      </c>
      <c r="V55" s="337" t="s">
        <v>440</v>
      </c>
      <c r="W55" s="304">
        <f t="shared" si="3"/>
        <v>41505</v>
      </c>
      <c r="X55" s="323">
        <f t="shared" si="3"/>
        <v>41505</v>
      </c>
      <c r="Y55" s="304">
        <f t="shared" si="3"/>
        <v>41505</v>
      </c>
      <c r="Z55" s="305">
        <f t="shared" si="3"/>
        <v>41505</v>
      </c>
      <c r="AA55" s="342">
        <v>42656</v>
      </c>
      <c r="AB55" s="342">
        <v>42656</v>
      </c>
      <c r="AC55" s="343">
        <v>42669</v>
      </c>
      <c r="AD55" s="344">
        <v>42671</v>
      </c>
      <c r="AE55" s="351">
        <v>42738</v>
      </c>
      <c r="AF55" s="343">
        <v>42745</v>
      </c>
      <c r="AG55" s="343">
        <v>42746</v>
      </c>
      <c r="AH55" s="345">
        <v>42749</v>
      </c>
      <c r="AI55" s="346">
        <v>42748</v>
      </c>
      <c r="AJ55" s="346">
        <v>42774</v>
      </c>
      <c r="AK55" s="342">
        <v>42788</v>
      </c>
      <c r="AL55" s="342">
        <v>42758</v>
      </c>
      <c r="AM55" s="353">
        <v>1</v>
      </c>
    </row>
    <row r="56" spans="1:39" ht="22.5" hidden="1" outlineLevel="1" x14ac:dyDescent="0.25">
      <c r="A56" s="293">
        <v>55</v>
      </c>
      <c r="B56" s="651" t="s">
        <v>1</v>
      </c>
      <c r="C56" s="293" t="s">
        <v>67</v>
      </c>
      <c r="D56" s="656" t="s">
        <v>421</v>
      </c>
      <c r="E56" s="293" t="str">
        <f t="shared" si="0"/>
        <v>B3</v>
      </c>
      <c r="F56" s="293">
        <v>2050</v>
      </c>
      <c r="G56" s="294">
        <v>7500</v>
      </c>
      <c r="H56" s="295" t="s">
        <v>643</v>
      </c>
      <c r="I56" s="659" t="s">
        <v>644</v>
      </c>
      <c r="J56" s="296">
        <v>1</v>
      </c>
      <c r="K56" s="297" t="s">
        <v>645</v>
      </c>
      <c r="L56" s="297">
        <v>1</v>
      </c>
      <c r="M56" s="298">
        <v>1</v>
      </c>
      <c r="N56" s="299" t="s">
        <v>521</v>
      </c>
      <c r="O56" s="300" t="s">
        <v>569</v>
      </c>
      <c r="P56" s="301">
        <v>100</v>
      </c>
      <c r="Q56" s="301">
        <v>75</v>
      </c>
      <c r="R56" s="302" t="s">
        <v>427</v>
      </c>
      <c r="S56" s="303">
        <v>7197</v>
      </c>
      <c r="T56" s="296" t="s">
        <v>646</v>
      </c>
      <c r="U56" s="302" t="s">
        <v>429</v>
      </c>
      <c r="V56" s="299" t="s">
        <v>647</v>
      </c>
      <c r="W56" s="304">
        <f t="shared" si="3"/>
        <v>41505</v>
      </c>
      <c r="X56" s="304">
        <f t="shared" si="3"/>
        <v>41505</v>
      </c>
      <c r="Y56" s="304">
        <f t="shared" si="3"/>
        <v>41505</v>
      </c>
      <c r="Z56" s="305">
        <f t="shared" si="3"/>
        <v>41505</v>
      </c>
      <c r="AA56" s="306">
        <v>42739</v>
      </c>
      <c r="AB56" s="306">
        <v>42739</v>
      </c>
      <c r="AC56" s="307">
        <v>42767</v>
      </c>
      <c r="AD56" s="308">
        <v>42769</v>
      </c>
      <c r="AE56" s="347">
        <v>42786</v>
      </c>
      <c r="AF56" s="307">
        <v>42798</v>
      </c>
      <c r="AG56" s="307">
        <v>42799</v>
      </c>
      <c r="AH56" s="309">
        <v>42802</v>
      </c>
      <c r="AI56" s="310">
        <v>42800</v>
      </c>
      <c r="AJ56" s="310">
        <v>42828</v>
      </c>
      <c r="AK56" s="306">
        <v>42844</v>
      </c>
      <c r="AL56" s="306">
        <v>42814</v>
      </c>
      <c r="AM56" s="349">
        <v>1</v>
      </c>
    </row>
    <row r="57" spans="1:39" ht="22.5" hidden="1" outlineLevel="1" x14ac:dyDescent="0.25">
      <c r="A57" s="332">
        <v>56</v>
      </c>
      <c r="B57" s="652" t="s">
        <v>1</v>
      </c>
      <c r="C57" s="312" t="s">
        <v>67</v>
      </c>
      <c r="D57" s="657" t="s">
        <v>421</v>
      </c>
      <c r="E57" s="312" t="str">
        <f t="shared" si="0"/>
        <v>B1</v>
      </c>
      <c r="F57" s="312">
        <v>2050</v>
      </c>
      <c r="G57" s="313">
        <v>7500</v>
      </c>
      <c r="H57" s="333" t="s">
        <v>648</v>
      </c>
      <c r="I57" s="661" t="s">
        <v>649</v>
      </c>
      <c r="J57" s="334">
        <v>1</v>
      </c>
      <c r="K57" s="335" t="s">
        <v>645</v>
      </c>
      <c r="L57" s="335">
        <v>1</v>
      </c>
      <c r="M57" s="336">
        <v>1</v>
      </c>
      <c r="N57" s="337" t="s">
        <v>425</v>
      </c>
      <c r="O57" s="338" t="s">
        <v>569</v>
      </c>
      <c r="P57" s="339">
        <v>100</v>
      </c>
      <c r="Q57" s="339">
        <v>75</v>
      </c>
      <c r="R57" s="340" t="s">
        <v>427</v>
      </c>
      <c r="S57" s="341">
        <v>7194</v>
      </c>
      <c r="T57" s="334" t="s">
        <v>650</v>
      </c>
      <c r="U57" s="340" t="s">
        <v>429</v>
      </c>
      <c r="V57" s="337" t="s">
        <v>647</v>
      </c>
      <c r="W57" s="304">
        <f t="shared" si="3"/>
        <v>41505</v>
      </c>
      <c r="X57" s="323">
        <f t="shared" si="3"/>
        <v>41505</v>
      </c>
      <c r="Y57" s="304">
        <f t="shared" si="3"/>
        <v>41505</v>
      </c>
      <c r="Z57" s="305">
        <f t="shared" si="3"/>
        <v>41505</v>
      </c>
      <c r="AA57" s="342">
        <v>42743</v>
      </c>
      <c r="AB57" s="342">
        <v>42743</v>
      </c>
      <c r="AC57" s="343">
        <v>42753</v>
      </c>
      <c r="AD57" s="344">
        <v>42755</v>
      </c>
      <c r="AE57" s="351">
        <v>42786</v>
      </c>
      <c r="AF57" s="343">
        <v>42798</v>
      </c>
      <c r="AG57" s="343">
        <v>42799</v>
      </c>
      <c r="AH57" s="345">
        <v>42802</v>
      </c>
      <c r="AI57" s="346">
        <v>42801</v>
      </c>
      <c r="AJ57" s="346">
        <v>42828</v>
      </c>
      <c r="AK57" s="342">
        <v>42845</v>
      </c>
      <c r="AL57" s="342">
        <v>42815</v>
      </c>
      <c r="AM57" s="353">
        <v>1</v>
      </c>
    </row>
    <row r="58" spans="1:39" ht="22.5" hidden="1" outlineLevel="1" x14ac:dyDescent="0.25">
      <c r="A58" s="293">
        <v>57</v>
      </c>
      <c r="B58" s="651" t="s">
        <v>1</v>
      </c>
      <c r="C58" s="293" t="s">
        <v>67</v>
      </c>
      <c r="D58" s="656" t="s">
        <v>421</v>
      </c>
      <c r="E58" s="293" t="str">
        <f t="shared" si="0"/>
        <v>B1</v>
      </c>
      <c r="F58" s="293">
        <v>2050</v>
      </c>
      <c r="G58" s="294">
        <v>7500</v>
      </c>
      <c r="H58" s="295" t="s">
        <v>651</v>
      </c>
      <c r="I58" s="659" t="s">
        <v>652</v>
      </c>
      <c r="J58" s="296">
        <v>1</v>
      </c>
      <c r="K58" s="297" t="s">
        <v>653</v>
      </c>
      <c r="L58" s="297">
        <v>1</v>
      </c>
      <c r="M58" s="298">
        <v>1</v>
      </c>
      <c r="N58" s="299" t="s">
        <v>464</v>
      </c>
      <c r="O58" s="300" t="s">
        <v>465</v>
      </c>
      <c r="P58" s="301">
        <v>100</v>
      </c>
      <c r="Q58" s="301">
        <v>73.333819000000005</v>
      </c>
      <c r="R58" s="302" t="s">
        <v>427</v>
      </c>
      <c r="S58" s="303">
        <v>7297</v>
      </c>
      <c r="T58" s="296" t="s">
        <v>654</v>
      </c>
      <c r="U58" s="302" t="s">
        <v>429</v>
      </c>
      <c r="V58" s="299" t="s">
        <v>655</v>
      </c>
      <c r="W58" s="304">
        <f t="shared" si="3"/>
        <v>41505</v>
      </c>
      <c r="X58" s="304">
        <f t="shared" si="3"/>
        <v>41505</v>
      </c>
      <c r="Y58" s="304">
        <f t="shared" si="3"/>
        <v>41505</v>
      </c>
      <c r="Z58" s="305">
        <f t="shared" si="3"/>
        <v>41505</v>
      </c>
      <c r="AA58" s="306">
        <v>42772</v>
      </c>
      <c r="AB58" s="306">
        <v>42772</v>
      </c>
      <c r="AC58" s="307">
        <v>42798</v>
      </c>
      <c r="AD58" s="308">
        <v>42800</v>
      </c>
      <c r="AE58" s="347">
        <v>42816</v>
      </c>
      <c r="AF58" s="307">
        <v>42827</v>
      </c>
      <c r="AG58" s="307">
        <v>42828</v>
      </c>
      <c r="AH58" s="309">
        <v>42831</v>
      </c>
      <c r="AI58" s="310">
        <v>42831</v>
      </c>
      <c r="AJ58" s="310">
        <v>42855</v>
      </c>
      <c r="AK58" s="306">
        <v>42872</v>
      </c>
      <c r="AL58" s="306">
        <v>42842</v>
      </c>
      <c r="AM58" s="349">
        <v>1</v>
      </c>
    </row>
    <row r="59" spans="1:39" ht="22.5" hidden="1" outlineLevel="1" x14ac:dyDescent="0.25">
      <c r="A59" s="332">
        <v>58</v>
      </c>
      <c r="B59" s="652" t="s">
        <v>1</v>
      </c>
      <c r="C59" s="312" t="s">
        <v>67</v>
      </c>
      <c r="D59" s="657" t="s">
        <v>421</v>
      </c>
      <c r="E59" s="312" t="str">
        <f t="shared" si="0"/>
        <v>B3</v>
      </c>
      <c r="F59" s="312">
        <v>2050</v>
      </c>
      <c r="G59" s="313">
        <v>7500</v>
      </c>
      <c r="H59" s="333" t="s">
        <v>656</v>
      </c>
      <c r="I59" s="661" t="s">
        <v>657</v>
      </c>
      <c r="J59" s="334">
        <v>1</v>
      </c>
      <c r="K59" s="335" t="s">
        <v>653</v>
      </c>
      <c r="L59" s="335">
        <v>1</v>
      </c>
      <c r="M59" s="336">
        <v>1</v>
      </c>
      <c r="N59" s="337" t="s">
        <v>479</v>
      </c>
      <c r="O59" s="338" t="s">
        <v>465</v>
      </c>
      <c r="P59" s="339">
        <v>100</v>
      </c>
      <c r="Q59" s="339">
        <v>73.333819000000005</v>
      </c>
      <c r="R59" s="340" t="s">
        <v>427</v>
      </c>
      <c r="S59" s="341">
        <v>7307</v>
      </c>
      <c r="T59" s="334" t="s">
        <v>658</v>
      </c>
      <c r="U59" s="340" t="s">
        <v>429</v>
      </c>
      <c r="V59" s="337" t="s">
        <v>655</v>
      </c>
      <c r="W59" s="304">
        <f t="shared" si="3"/>
        <v>41505</v>
      </c>
      <c r="X59" s="323">
        <f t="shared" si="3"/>
        <v>41505</v>
      </c>
      <c r="Y59" s="304">
        <f t="shared" si="3"/>
        <v>41505</v>
      </c>
      <c r="Z59" s="305">
        <f t="shared" si="3"/>
        <v>41505</v>
      </c>
      <c r="AA59" s="342">
        <v>42776</v>
      </c>
      <c r="AB59" s="342">
        <v>42776</v>
      </c>
      <c r="AC59" s="343">
        <v>42789</v>
      </c>
      <c r="AD59" s="344">
        <v>42792</v>
      </c>
      <c r="AE59" s="351">
        <v>42816</v>
      </c>
      <c r="AF59" s="343">
        <v>42827</v>
      </c>
      <c r="AG59" s="343">
        <v>42828</v>
      </c>
      <c r="AH59" s="345">
        <v>42831</v>
      </c>
      <c r="AI59" s="346">
        <v>42830</v>
      </c>
      <c r="AJ59" s="346">
        <v>42855</v>
      </c>
      <c r="AK59" s="342">
        <v>42872</v>
      </c>
      <c r="AL59" s="342">
        <v>42842</v>
      </c>
      <c r="AM59" s="353">
        <v>1</v>
      </c>
    </row>
    <row r="60" spans="1:39" ht="22.5" hidden="1" outlineLevel="1" x14ac:dyDescent="0.25">
      <c r="A60" s="293">
        <v>59</v>
      </c>
      <c r="B60" s="651" t="s">
        <v>1</v>
      </c>
      <c r="C60" s="293" t="s">
        <v>67</v>
      </c>
      <c r="D60" s="656" t="s">
        <v>421</v>
      </c>
      <c r="E60" s="293" t="str">
        <f t="shared" si="0"/>
        <v>B1</v>
      </c>
      <c r="F60" s="293">
        <v>2050</v>
      </c>
      <c r="G60" s="294">
        <v>7500</v>
      </c>
      <c r="H60" s="295" t="s">
        <v>659</v>
      </c>
      <c r="I60" s="659" t="s">
        <v>660</v>
      </c>
      <c r="J60" s="296">
        <v>1</v>
      </c>
      <c r="K60" s="297" t="s">
        <v>661</v>
      </c>
      <c r="L60" s="297">
        <v>1</v>
      </c>
      <c r="M60" s="298">
        <v>1</v>
      </c>
      <c r="N60" s="299" t="s">
        <v>425</v>
      </c>
      <c r="O60" s="300" t="s">
        <v>624</v>
      </c>
      <c r="P60" s="301">
        <v>100</v>
      </c>
      <c r="Q60" s="301">
        <v>75</v>
      </c>
      <c r="R60" s="302" t="s">
        <v>427</v>
      </c>
      <c r="S60" s="303">
        <v>7168</v>
      </c>
      <c r="T60" s="296" t="s">
        <v>662</v>
      </c>
      <c r="U60" s="302" t="s">
        <v>429</v>
      </c>
      <c r="V60" s="299" t="s">
        <v>663</v>
      </c>
      <c r="W60" s="304">
        <f t="shared" si="3"/>
        <v>41505</v>
      </c>
      <c r="X60" s="304">
        <f t="shared" si="3"/>
        <v>41505</v>
      </c>
      <c r="Y60" s="304">
        <f t="shared" si="3"/>
        <v>41505</v>
      </c>
      <c r="Z60" s="305">
        <f t="shared" si="3"/>
        <v>41505</v>
      </c>
      <c r="AA60" s="306">
        <v>42803</v>
      </c>
      <c r="AB60" s="306">
        <v>42803</v>
      </c>
      <c r="AC60" s="307">
        <v>42824</v>
      </c>
      <c r="AD60" s="308">
        <v>42826</v>
      </c>
      <c r="AE60" s="347">
        <v>42835</v>
      </c>
      <c r="AF60" s="307">
        <v>42848</v>
      </c>
      <c r="AG60" s="307">
        <v>42849</v>
      </c>
      <c r="AH60" s="309">
        <v>42852</v>
      </c>
      <c r="AI60" s="310">
        <v>42851</v>
      </c>
      <c r="AJ60" s="310">
        <v>42883</v>
      </c>
      <c r="AK60" s="306">
        <v>42900</v>
      </c>
      <c r="AL60" s="306">
        <v>42870</v>
      </c>
      <c r="AM60" s="349">
        <v>1</v>
      </c>
    </row>
    <row r="61" spans="1:39" ht="22.5" hidden="1" outlineLevel="1" x14ac:dyDescent="0.25">
      <c r="A61" s="332">
        <v>60</v>
      </c>
      <c r="B61" s="652" t="s">
        <v>1</v>
      </c>
      <c r="C61" s="312" t="s">
        <v>67</v>
      </c>
      <c r="D61" s="657" t="s">
        <v>421</v>
      </c>
      <c r="E61" s="312" t="str">
        <f t="shared" si="0"/>
        <v>B1</v>
      </c>
      <c r="F61" s="312">
        <v>2050</v>
      </c>
      <c r="G61" s="313">
        <v>7500</v>
      </c>
      <c r="H61" s="333" t="s">
        <v>664</v>
      </c>
      <c r="I61" s="661" t="s">
        <v>665</v>
      </c>
      <c r="J61" s="334">
        <v>1</v>
      </c>
      <c r="K61" s="335" t="s">
        <v>661</v>
      </c>
      <c r="L61" s="335">
        <v>1</v>
      </c>
      <c r="M61" s="336">
        <v>1</v>
      </c>
      <c r="N61" s="337" t="s">
        <v>425</v>
      </c>
      <c r="O61" s="338" t="s">
        <v>624</v>
      </c>
      <c r="P61" s="339">
        <v>100</v>
      </c>
      <c r="Q61" s="339">
        <v>75</v>
      </c>
      <c r="R61" s="340" t="s">
        <v>427</v>
      </c>
      <c r="S61" s="341">
        <v>7031</v>
      </c>
      <c r="T61" s="334" t="s">
        <v>666</v>
      </c>
      <c r="U61" s="340" t="s">
        <v>429</v>
      </c>
      <c r="V61" s="337" t="s">
        <v>663</v>
      </c>
      <c r="W61" s="304">
        <f t="shared" si="3"/>
        <v>41505</v>
      </c>
      <c r="X61" s="323">
        <f t="shared" si="3"/>
        <v>41505</v>
      </c>
      <c r="Y61" s="304">
        <f t="shared" si="3"/>
        <v>41505</v>
      </c>
      <c r="Z61" s="305">
        <f t="shared" si="3"/>
        <v>41505</v>
      </c>
      <c r="AA61" s="342">
        <v>42804</v>
      </c>
      <c r="AB61" s="342">
        <v>42804</v>
      </c>
      <c r="AC61" s="343">
        <v>42813</v>
      </c>
      <c r="AD61" s="344">
        <v>42815</v>
      </c>
      <c r="AE61" s="351">
        <v>42835</v>
      </c>
      <c r="AF61" s="343">
        <v>42848</v>
      </c>
      <c r="AG61" s="343">
        <v>42849</v>
      </c>
      <c r="AH61" s="345">
        <v>42852</v>
      </c>
      <c r="AI61" s="346">
        <v>42853</v>
      </c>
      <c r="AJ61" s="346">
        <v>42883</v>
      </c>
      <c r="AK61" s="342">
        <v>42900</v>
      </c>
      <c r="AL61" s="342">
        <v>42870</v>
      </c>
      <c r="AM61" s="353">
        <v>1</v>
      </c>
    </row>
    <row r="62" spans="1:39" ht="22.5" hidden="1" outlineLevel="1" x14ac:dyDescent="0.25">
      <c r="A62" s="293">
        <v>61</v>
      </c>
      <c r="B62" s="651" t="s">
        <v>1</v>
      </c>
      <c r="C62" s="293" t="s">
        <v>67</v>
      </c>
      <c r="D62" s="656" t="s">
        <v>421</v>
      </c>
      <c r="E62" s="293" t="str">
        <f t="shared" si="0"/>
        <v>B1</v>
      </c>
      <c r="F62" s="293">
        <v>2050</v>
      </c>
      <c r="G62" s="294">
        <v>7500</v>
      </c>
      <c r="H62" s="295" t="s">
        <v>667</v>
      </c>
      <c r="I62" s="659" t="s">
        <v>668</v>
      </c>
      <c r="J62" s="296">
        <v>1</v>
      </c>
      <c r="K62" s="297" t="s">
        <v>669</v>
      </c>
      <c r="L62" s="297">
        <v>1</v>
      </c>
      <c r="M62" s="298">
        <v>1</v>
      </c>
      <c r="N62" s="299" t="s">
        <v>425</v>
      </c>
      <c r="O62" s="300" t="s">
        <v>434</v>
      </c>
      <c r="P62" s="301">
        <v>100</v>
      </c>
      <c r="Q62" s="301">
        <v>75</v>
      </c>
      <c r="R62" s="302" t="s">
        <v>427</v>
      </c>
      <c r="S62" s="458">
        <v>7245</v>
      </c>
      <c r="T62" s="296" t="s">
        <v>670</v>
      </c>
      <c r="U62" s="302" t="s">
        <v>429</v>
      </c>
      <c r="V62" s="299" t="s">
        <v>671</v>
      </c>
      <c r="W62" s="304">
        <f t="shared" ref="W62:Z86" si="4">+$AA$2</f>
        <v>41505</v>
      </c>
      <c r="X62" s="304">
        <f t="shared" si="4"/>
        <v>41505</v>
      </c>
      <c r="Y62" s="304">
        <f t="shared" si="4"/>
        <v>41505</v>
      </c>
      <c r="Z62" s="305">
        <f t="shared" si="4"/>
        <v>41505</v>
      </c>
      <c r="AA62" s="306">
        <v>42829</v>
      </c>
      <c r="AB62" s="306">
        <v>42829</v>
      </c>
      <c r="AC62" s="307">
        <v>42855</v>
      </c>
      <c r="AD62" s="308">
        <v>42857</v>
      </c>
      <c r="AE62" s="347">
        <v>42915</v>
      </c>
      <c r="AF62" s="307">
        <v>42932</v>
      </c>
      <c r="AG62" s="307">
        <v>42933</v>
      </c>
      <c r="AH62" s="309">
        <v>42936</v>
      </c>
      <c r="AI62" s="310">
        <v>42937</v>
      </c>
      <c r="AJ62" s="310">
        <v>42970</v>
      </c>
      <c r="AK62" s="306">
        <v>42973</v>
      </c>
      <c r="AL62" s="306">
        <v>42943</v>
      </c>
      <c r="AM62" s="349">
        <v>1</v>
      </c>
    </row>
    <row r="63" spans="1:39" ht="22.5" hidden="1" outlineLevel="1" x14ac:dyDescent="0.25">
      <c r="A63" s="332">
        <v>62</v>
      </c>
      <c r="B63" s="652" t="s">
        <v>1</v>
      </c>
      <c r="C63" s="312" t="s">
        <v>67</v>
      </c>
      <c r="D63" s="657" t="s">
        <v>421</v>
      </c>
      <c r="E63" s="312" t="str">
        <f t="shared" si="0"/>
        <v>B3</v>
      </c>
      <c r="F63" s="312">
        <v>2050</v>
      </c>
      <c r="G63" s="313">
        <v>7500</v>
      </c>
      <c r="H63" s="333" t="s">
        <v>672</v>
      </c>
      <c r="I63" s="661" t="s">
        <v>673</v>
      </c>
      <c r="J63" s="334">
        <v>1</v>
      </c>
      <c r="K63" s="335" t="s">
        <v>669</v>
      </c>
      <c r="L63" s="335">
        <v>1</v>
      </c>
      <c r="M63" s="336">
        <v>1</v>
      </c>
      <c r="N63" s="337" t="s">
        <v>521</v>
      </c>
      <c r="O63" s="338" t="s">
        <v>434</v>
      </c>
      <c r="P63" s="339">
        <v>100</v>
      </c>
      <c r="Q63" s="339">
        <v>75</v>
      </c>
      <c r="R63" s="340" t="s">
        <v>427</v>
      </c>
      <c r="S63" s="350">
        <v>7370</v>
      </c>
      <c r="T63" s="334" t="s">
        <v>674</v>
      </c>
      <c r="U63" s="340" t="s">
        <v>429</v>
      </c>
      <c r="V63" s="337" t="s">
        <v>671</v>
      </c>
      <c r="W63" s="304">
        <f t="shared" si="4"/>
        <v>41505</v>
      </c>
      <c r="X63" s="323">
        <f t="shared" si="4"/>
        <v>41505</v>
      </c>
      <c r="Y63" s="304">
        <f t="shared" si="4"/>
        <v>41505</v>
      </c>
      <c r="Z63" s="305">
        <f t="shared" si="4"/>
        <v>41505</v>
      </c>
      <c r="AA63" s="342">
        <v>42830</v>
      </c>
      <c r="AB63" s="342">
        <v>42830</v>
      </c>
      <c r="AC63" s="343">
        <v>42845</v>
      </c>
      <c r="AD63" s="344">
        <v>42846</v>
      </c>
      <c r="AE63" s="351">
        <v>42915</v>
      </c>
      <c r="AF63" s="343">
        <v>42932</v>
      </c>
      <c r="AG63" s="343">
        <v>42933</v>
      </c>
      <c r="AH63" s="345">
        <v>42936</v>
      </c>
      <c r="AI63" s="346">
        <v>42938</v>
      </c>
      <c r="AJ63" s="346">
        <v>42970</v>
      </c>
      <c r="AK63" s="342">
        <v>42973</v>
      </c>
      <c r="AL63" s="342">
        <v>42943</v>
      </c>
      <c r="AM63" s="353">
        <v>1</v>
      </c>
    </row>
    <row r="64" spans="1:39" ht="22.5" hidden="1" outlineLevel="1" x14ac:dyDescent="0.25">
      <c r="A64" s="293">
        <v>63</v>
      </c>
      <c r="B64" s="651" t="s">
        <v>1</v>
      </c>
      <c r="C64" s="293" t="s">
        <v>67</v>
      </c>
      <c r="D64" s="656" t="s">
        <v>421</v>
      </c>
      <c r="E64" s="293" t="str">
        <f t="shared" si="0"/>
        <v>B3</v>
      </c>
      <c r="F64" s="293">
        <v>2050</v>
      </c>
      <c r="G64" s="294">
        <v>7500</v>
      </c>
      <c r="H64" s="295" t="s">
        <v>675</v>
      </c>
      <c r="I64" s="659" t="s">
        <v>676</v>
      </c>
      <c r="J64" s="296">
        <v>1</v>
      </c>
      <c r="K64" s="297" t="s">
        <v>677</v>
      </c>
      <c r="L64" s="297">
        <v>1</v>
      </c>
      <c r="M64" s="298">
        <v>1</v>
      </c>
      <c r="N64" s="299" t="s">
        <v>678</v>
      </c>
      <c r="O64" s="300" t="s">
        <v>504</v>
      </c>
      <c r="P64" s="301">
        <v>100</v>
      </c>
      <c r="Q64" s="301">
        <v>75</v>
      </c>
      <c r="R64" s="302" t="s">
        <v>427</v>
      </c>
      <c r="S64" s="458">
        <v>7045</v>
      </c>
      <c r="T64" s="296" t="s">
        <v>679</v>
      </c>
      <c r="U64" s="302" t="s">
        <v>429</v>
      </c>
      <c r="V64" s="299" t="s">
        <v>680</v>
      </c>
      <c r="W64" s="304">
        <f t="shared" si="4"/>
        <v>41505</v>
      </c>
      <c r="X64" s="304">
        <f t="shared" si="4"/>
        <v>41505</v>
      </c>
      <c r="Y64" s="304">
        <f t="shared" si="4"/>
        <v>41505</v>
      </c>
      <c r="Z64" s="305">
        <f t="shared" si="4"/>
        <v>41505</v>
      </c>
      <c r="AA64" s="306">
        <v>42860</v>
      </c>
      <c r="AB64" s="306">
        <v>42860</v>
      </c>
      <c r="AC64" s="307">
        <v>42887</v>
      </c>
      <c r="AD64" s="308">
        <v>42889</v>
      </c>
      <c r="AE64" s="347">
        <v>42965</v>
      </c>
      <c r="AF64" s="307">
        <v>42979</v>
      </c>
      <c r="AG64" s="307">
        <v>42980</v>
      </c>
      <c r="AH64" s="309">
        <v>42983</v>
      </c>
      <c r="AI64" s="310">
        <v>42984</v>
      </c>
      <c r="AJ64" s="310">
        <v>43013</v>
      </c>
      <c r="AK64" s="306">
        <v>43037</v>
      </c>
      <c r="AL64" s="306">
        <v>43007</v>
      </c>
      <c r="AM64" s="349">
        <v>1</v>
      </c>
    </row>
    <row r="65" spans="1:39" ht="22.5" hidden="1" outlineLevel="1" x14ac:dyDescent="0.25">
      <c r="A65" s="332">
        <v>64</v>
      </c>
      <c r="B65" s="652" t="s">
        <v>1</v>
      </c>
      <c r="C65" s="312" t="s">
        <v>67</v>
      </c>
      <c r="D65" s="657" t="s">
        <v>421</v>
      </c>
      <c r="E65" s="312" t="str">
        <f t="shared" si="0"/>
        <v>B3</v>
      </c>
      <c r="F65" s="312">
        <v>2050</v>
      </c>
      <c r="G65" s="313">
        <v>7500</v>
      </c>
      <c r="H65" s="333" t="s">
        <v>681</v>
      </c>
      <c r="I65" s="661" t="s">
        <v>682</v>
      </c>
      <c r="J65" s="334">
        <v>1</v>
      </c>
      <c r="K65" s="335" t="s">
        <v>677</v>
      </c>
      <c r="L65" s="335">
        <v>1</v>
      </c>
      <c r="M65" s="336">
        <v>1</v>
      </c>
      <c r="N65" s="337" t="s">
        <v>479</v>
      </c>
      <c r="O65" s="338" t="s">
        <v>504</v>
      </c>
      <c r="P65" s="339">
        <v>100</v>
      </c>
      <c r="Q65" s="339">
        <v>75</v>
      </c>
      <c r="R65" s="340" t="s">
        <v>427</v>
      </c>
      <c r="S65" s="350">
        <v>7165</v>
      </c>
      <c r="T65" s="334" t="s">
        <v>683</v>
      </c>
      <c r="U65" s="340" t="s">
        <v>429</v>
      </c>
      <c r="V65" s="337" t="s">
        <v>680</v>
      </c>
      <c r="W65" s="304">
        <f t="shared" si="4"/>
        <v>41505</v>
      </c>
      <c r="X65" s="323">
        <f t="shared" si="4"/>
        <v>41505</v>
      </c>
      <c r="Y65" s="304">
        <f t="shared" si="4"/>
        <v>41505</v>
      </c>
      <c r="Z65" s="305">
        <f t="shared" si="4"/>
        <v>41505</v>
      </c>
      <c r="AA65" s="342">
        <v>42862</v>
      </c>
      <c r="AB65" s="342">
        <v>42862</v>
      </c>
      <c r="AC65" s="343">
        <v>42876</v>
      </c>
      <c r="AD65" s="344">
        <v>42878</v>
      </c>
      <c r="AE65" s="351">
        <v>42965</v>
      </c>
      <c r="AF65" s="343">
        <v>42979</v>
      </c>
      <c r="AG65" s="343">
        <v>42980</v>
      </c>
      <c r="AH65" s="345">
        <v>42983</v>
      </c>
      <c r="AI65" s="346">
        <v>42982</v>
      </c>
      <c r="AJ65" s="346">
        <v>43011</v>
      </c>
      <c r="AK65" s="342">
        <v>43019</v>
      </c>
      <c r="AL65" s="342">
        <v>42989</v>
      </c>
      <c r="AM65" s="353">
        <v>1</v>
      </c>
    </row>
    <row r="66" spans="1:39" ht="22.5" hidden="1" outlineLevel="1" x14ac:dyDescent="0.25">
      <c r="A66" s="293">
        <v>65</v>
      </c>
      <c r="B66" s="651" t="s">
        <v>1</v>
      </c>
      <c r="C66" s="293" t="s">
        <v>67</v>
      </c>
      <c r="D66" s="656" t="s">
        <v>421</v>
      </c>
      <c r="E66" s="293" t="str">
        <f t="shared" ref="E66:E129" si="5">+IF(
OR(ISERROR(FIND("B3",N66))=FALSE,ISERROR(FIND("C1",N66))=FALSE),
"B3",
IF(OR(ISERROR(FIND("B1",N66))=FALSE,ISERROR(FIND("A1",N66))=FALSE),
"B1","GENERIC"))</f>
        <v>B1</v>
      </c>
      <c r="F66" s="293">
        <v>2050</v>
      </c>
      <c r="G66" s="294">
        <v>7500</v>
      </c>
      <c r="H66" s="295" t="s">
        <v>684</v>
      </c>
      <c r="I66" s="659" t="s">
        <v>685</v>
      </c>
      <c r="J66" s="296">
        <v>1</v>
      </c>
      <c r="K66" s="297" t="s">
        <v>686</v>
      </c>
      <c r="L66" s="297">
        <v>1</v>
      </c>
      <c r="M66" s="298">
        <v>1</v>
      </c>
      <c r="N66" s="299" t="s">
        <v>464</v>
      </c>
      <c r="O66" s="300" t="s">
        <v>504</v>
      </c>
      <c r="P66" s="301">
        <v>100</v>
      </c>
      <c r="Q66" s="301">
        <v>75</v>
      </c>
      <c r="R66" s="302" t="s">
        <v>427</v>
      </c>
      <c r="S66" s="458">
        <v>7136</v>
      </c>
      <c r="T66" s="296" t="s">
        <v>687</v>
      </c>
      <c r="U66" s="302" t="s">
        <v>429</v>
      </c>
      <c r="V66" s="299" t="s">
        <v>680</v>
      </c>
      <c r="W66" s="304">
        <f t="shared" si="4"/>
        <v>41505</v>
      </c>
      <c r="X66" s="304">
        <f t="shared" si="4"/>
        <v>41505</v>
      </c>
      <c r="Y66" s="304">
        <f t="shared" si="4"/>
        <v>41505</v>
      </c>
      <c r="Z66" s="305">
        <f t="shared" si="4"/>
        <v>41505</v>
      </c>
      <c r="AA66" s="306">
        <v>42892</v>
      </c>
      <c r="AB66" s="306">
        <v>42892</v>
      </c>
      <c r="AC66" s="307">
        <v>42916</v>
      </c>
      <c r="AD66" s="308">
        <v>42906</v>
      </c>
      <c r="AE66" s="347">
        <v>42983</v>
      </c>
      <c r="AF66" s="307">
        <v>43000</v>
      </c>
      <c r="AG66" s="307">
        <v>43001</v>
      </c>
      <c r="AH66" s="309">
        <v>43004</v>
      </c>
      <c r="AI66" s="310">
        <v>43004</v>
      </c>
      <c r="AJ66" s="310">
        <v>43037</v>
      </c>
      <c r="AK66" s="306">
        <v>43044</v>
      </c>
      <c r="AL66" s="306">
        <v>43014</v>
      </c>
      <c r="AM66" s="349">
        <v>1</v>
      </c>
    </row>
    <row r="67" spans="1:39" ht="22.5" hidden="1" outlineLevel="1" x14ac:dyDescent="0.25">
      <c r="A67" s="332">
        <v>66</v>
      </c>
      <c r="B67" s="652" t="s">
        <v>1</v>
      </c>
      <c r="C67" s="312" t="s">
        <v>67</v>
      </c>
      <c r="D67" s="657" t="s">
        <v>421</v>
      </c>
      <c r="E67" s="312" t="str">
        <f t="shared" si="5"/>
        <v>B3</v>
      </c>
      <c r="F67" s="312">
        <v>2050</v>
      </c>
      <c r="G67" s="313">
        <v>7500</v>
      </c>
      <c r="H67" s="333" t="s">
        <v>688</v>
      </c>
      <c r="I67" s="661" t="s">
        <v>689</v>
      </c>
      <c r="J67" s="334">
        <v>1</v>
      </c>
      <c r="K67" s="335" t="s">
        <v>686</v>
      </c>
      <c r="L67" s="335">
        <v>1</v>
      </c>
      <c r="M67" s="336">
        <v>1</v>
      </c>
      <c r="N67" s="337" t="s">
        <v>479</v>
      </c>
      <c r="O67" s="338" t="s">
        <v>504</v>
      </c>
      <c r="P67" s="339">
        <v>100</v>
      </c>
      <c r="Q67" s="339">
        <v>75</v>
      </c>
      <c r="R67" s="340" t="s">
        <v>427</v>
      </c>
      <c r="S67" s="350">
        <v>6905</v>
      </c>
      <c r="T67" s="334" t="s">
        <v>690</v>
      </c>
      <c r="U67" s="340" t="s">
        <v>429</v>
      </c>
      <c r="V67" s="337" t="s">
        <v>680</v>
      </c>
      <c r="W67" s="304">
        <f t="shared" si="4"/>
        <v>41505</v>
      </c>
      <c r="X67" s="323">
        <f t="shared" si="4"/>
        <v>41505</v>
      </c>
      <c r="Y67" s="304">
        <f t="shared" si="4"/>
        <v>41505</v>
      </c>
      <c r="Z67" s="305">
        <f t="shared" si="4"/>
        <v>41505</v>
      </c>
      <c r="AA67" s="342">
        <v>42894</v>
      </c>
      <c r="AB67" s="342">
        <v>42894</v>
      </c>
      <c r="AC67" s="343">
        <v>42904</v>
      </c>
      <c r="AD67" s="344">
        <v>42919</v>
      </c>
      <c r="AE67" s="351">
        <v>42983</v>
      </c>
      <c r="AF67" s="343">
        <v>43001</v>
      </c>
      <c r="AG67" s="343">
        <v>43002</v>
      </c>
      <c r="AH67" s="345">
        <v>43005</v>
      </c>
      <c r="AI67" s="346">
        <v>43005</v>
      </c>
      <c r="AJ67" s="346">
        <v>43037</v>
      </c>
      <c r="AK67" s="342">
        <v>43040</v>
      </c>
      <c r="AL67" s="342">
        <v>43010</v>
      </c>
      <c r="AM67" s="353">
        <v>1</v>
      </c>
    </row>
    <row r="68" spans="1:39" ht="22.5" hidden="1" outlineLevel="1" x14ac:dyDescent="0.25">
      <c r="A68" s="293">
        <v>67</v>
      </c>
      <c r="B68" s="651" t="s">
        <v>1</v>
      </c>
      <c r="C68" s="293" t="s">
        <v>67</v>
      </c>
      <c r="D68" s="656" t="s">
        <v>421</v>
      </c>
      <c r="E68" s="293" t="str">
        <f t="shared" si="5"/>
        <v>B3</v>
      </c>
      <c r="F68" s="293">
        <v>2050</v>
      </c>
      <c r="G68" s="294">
        <v>7500</v>
      </c>
      <c r="H68" s="295" t="s">
        <v>691</v>
      </c>
      <c r="I68" s="659" t="s">
        <v>692</v>
      </c>
      <c r="J68" s="296">
        <v>1</v>
      </c>
      <c r="K68" s="297" t="s">
        <v>693</v>
      </c>
      <c r="L68" s="297">
        <v>1</v>
      </c>
      <c r="M68" s="298">
        <v>1</v>
      </c>
      <c r="N68" s="299" t="s">
        <v>479</v>
      </c>
      <c r="O68" s="300" t="s">
        <v>465</v>
      </c>
      <c r="P68" s="301">
        <v>100</v>
      </c>
      <c r="Q68" s="301">
        <v>73.333819000000005</v>
      </c>
      <c r="R68" s="302" t="s">
        <v>427</v>
      </c>
      <c r="S68" s="458">
        <v>5301</v>
      </c>
      <c r="T68" s="296" t="s">
        <v>694</v>
      </c>
      <c r="U68" s="302" t="s">
        <v>429</v>
      </c>
      <c r="V68" s="299" t="s">
        <v>655</v>
      </c>
      <c r="W68" s="304">
        <f t="shared" si="4"/>
        <v>41505</v>
      </c>
      <c r="X68" s="304">
        <f t="shared" si="4"/>
        <v>41505</v>
      </c>
      <c r="Y68" s="304">
        <f t="shared" si="4"/>
        <v>41505</v>
      </c>
      <c r="Z68" s="305">
        <f t="shared" si="4"/>
        <v>41505</v>
      </c>
      <c r="AA68" s="306">
        <v>42951</v>
      </c>
      <c r="AB68" s="306">
        <v>42951</v>
      </c>
      <c r="AC68" s="307">
        <v>42975</v>
      </c>
      <c r="AD68" s="308">
        <v>42993</v>
      </c>
      <c r="AE68" s="347">
        <v>43155</v>
      </c>
      <c r="AF68" s="307">
        <v>43171</v>
      </c>
      <c r="AG68" s="307">
        <v>43172</v>
      </c>
      <c r="AH68" s="309">
        <v>43175</v>
      </c>
      <c r="AI68" s="310">
        <v>43186</v>
      </c>
      <c r="AJ68" s="310">
        <v>43202</v>
      </c>
      <c r="AK68" s="306">
        <v>43219</v>
      </c>
      <c r="AL68" s="306">
        <v>43189</v>
      </c>
      <c r="AM68" s="349">
        <v>1</v>
      </c>
    </row>
    <row r="69" spans="1:39" ht="22.5" hidden="1" outlineLevel="1" x14ac:dyDescent="0.25">
      <c r="A69" s="332">
        <v>68</v>
      </c>
      <c r="B69" s="652" t="s">
        <v>1</v>
      </c>
      <c r="C69" s="312" t="s">
        <v>67</v>
      </c>
      <c r="D69" s="657" t="s">
        <v>421</v>
      </c>
      <c r="E69" s="312" t="str">
        <f t="shared" si="5"/>
        <v>B1</v>
      </c>
      <c r="F69" s="312">
        <v>2050</v>
      </c>
      <c r="G69" s="313">
        <v>7500</v>
      </c>
      <c r="H69" s="333" t="s">
        <v>695</v>
      </c>
      <c r="I69" s="661" t="s">
        <v>696</v>
      </c>
      <c r="J69" s="334">
        <v>1</v>
      </c>
      <c r="K69" s="335" t="s">
        <v>693</v>
      </c>
      <c r="L69" s="335">
        <v>1</v>
      </c>
      <c r="M69" s="336">
        <v>1</v>
      </c>
      <c r="N69" s="337" t="s">
        <v>464</v>
      </c>
      <c r="O69" s="338" t="s">
        <v>465</v>
      </c>
      <c r="P69" s="339">
        <v>100</v>
      </c>
      <c r="Q69" s="339">
        <v>73.333819000000005</v>
      </c>
      <c r="R69" s="340" t="s">
        <v>427</v>
      </c>
      <c r="S69" s="350">
        <v>7448</v>
      </c>
      <c r="T69" s="334" t="s">
        <v>697</v>
      </c>
      <c r="U69" s="340" t="s">
        <v>429</v>
      </c>
      <c r="V69" s="337" t="s">
        <v>655</v>
      </c>
      <c r="W69" s="304">
        <f t="shared" si="4"/>
        <v>41505</v>
      </c>
      <c r="X69" s="323">
        <f t="shared" si="4"/>
        <v>41505</v>
      </c>
      <c r="Y69" s="304">
        <f t="shared" si="4"/>
        <v>41505</v>
      </c>
      <c r="Z69" s="305">
        <f t="shared" si="4"/>
        <v>41505</v>
      </c>
      <c r="AA69" s="342">
        <v>42952</v>
      </c>
      <c r="AB69" s="342">
        <v>42952</v>
      </c>
      <c r="AC69" s="343">
        <v>42962</v>
      </c>
      <c r="AD69" s="344">
        <v>42965</v>
      </c>
      <c r="AE69" s="351">
        <v>43155</v>
      </c>
      <c r="AF69" s="343">
        <v>43170</v>
      </c>
      <c r="AG69" s="343">
        <v>43171</v>
      </c>
      <c r="AH69" s="345">
        <v>43174</v>
      </c>
      <c r="AI69" s="346">
        <v>43186</v>
      </c>
      <c r="AJ69" s="346">
        <v>43199</v>
      </c>
      <c r="AK69" s="342">
        <v>43217</v>
      </c>
      <c r="AL69" s="342">
        <v>43187</v>
      </c>
      <c r="AM69" s="353">
        <v>1</v>
      </c>
    </row>
    <row r="70" spans="1:39" ht="22.5" hidden="1" outlineLevel="1" x14ac:dyDescent="0.25">
      <c r="A70" s="293">
        <v>69</v>
      </c>
      <c r="B70" s="651" t="s">
        <v>1</v>
      </c>
      <c r="C70" s="293" t="s">
        <v>67</v>
      </c>
      <c r="D70" s="656" t="s">
        <v>421</v>
      </c>
      <c r="E70" s="293" t="str">
        <f t="shared" si="5"/>
        <v>B3</v>
      </c>
      <c r="F70" s="293">
        <v>2050</v>
      </c>
      <c r="G70" s="294">
        <v>7500</v>
      </c>
      <c r="H70" s="295" t="s">
        <v>698</v>
      </c>
      <c r="I70" s="659" t="s">
        <v>699</v>
      </c>
      <c r="J70" s="296">
        <v>1</v>
      </c>
      <c r="K70" s="297" t="s">
        <v>700</v>
      </c>
      <c r="L70" s="297">
        <v>1</v>
      </c>
      <c r="M70" s="298">
        <v>1</v>
      </c>
      <c r="N70" s="299" t="s">
        <v>479</v>
      </c>
      <c r="O70" s="300">
        <v>89</v>
      </c>
      <c r="P70" s="301">
        <v>100</v>
      </c>
      <c r="Q70" s="301">
        <v>74.164823999999996</v>
      </c>
      <c r="R70" s="302" t="s">
        <v>427</v>
      </c>
      <c r="S70" s="458">
        <v>7112</v>
      </c>
      <c r="T70" s="296" t="s">
        <v>701</v>
      </c>
      <c r="U70" s="302" t="s">
        <v>429</v>
      </c>
      <c r="V70" s="299" t="s">
        <v>514</v>
      </c>
      <c r="W70" s="304">
        <f t="shared" si="4"/>
        <v>41505</v>
      </c>
      <c r="X70" s="304">
        <f t="shared" si="4"/>
        <v>41505</v>
      </c>
      <c r="Y70" s="304">
        <f t="shared" si="4"/>
        <v>41505</v>
      </c>
      <c r="Z70" s="305">
        <f t="shared" si="4"/>
        <v>41505</v>
      </c>
      <c r="AA70" s="306">
        <v>43112</v>
      </c>
      <c r="AB70" s="306">
        <v>43112</v>
      </c>
      <c r="AC70" s="307">
        <v>43136</v>
      </c>
      <c r="AD70" s="308">
        <v>43140</v>
      </c>
      <c r="AE70" s="347">
        <v>43205</v>
      </c>
      <c r="AF70" s="307">
        <v>43220</v>
      </c>
      <c r="AG70" s="307">
        <v>43221</v>
      </c>
      <c r="AH70" s="309">
        <v>43224</v>
      </c>
      <c r="AI70" s="310">
        <v>43230</v>
      </c>
      <c r="AJ70" s="310">
        <v>43278</v>
      </c>
      <c r="AK70" s="306">
        <v>43262</v>
      </c>
      <c r="AL70" s="306">
        <v>43232</v>
      </c>
      <c r="AM70" s="349">
        <v>1</v>
      </c>
    </row>
    <row r="71" spans="1:39" ht="22.5" hidden="1" outlineLevel="1" x14ac:dyDescent="0.25">
      <c r="A71" s="332">
        <v>70</v>
      </c>
      <c r="B71" s="652" t="s">
        <v>1</v>
      </c>
      <c r="C71" s="312" t="s">
        <v>67</v>
      </c>
      <c r="D71" s="657" t="s">
        <v>421</v>
      </c>
      <c r="E71" s="312" t="str">
        <f t="shared" si="5"/>
        <v>B1</v>
      </c>
      <c r="F71" s="312">
        <v>2050</v>
      </c>
      <c r="G71" s="313">
        <v>7500</v>
      </c>
      <c r="H71" s="333" t="s">
        <v>702</v>
      </c>
      <c r="I71" s="661" t="s">
        <v>703</v>
      </c>
      <c r="J71" s="334">
        <v>1</v>
      </c>
      <c r="K71" s="335" t="s">
        <v>700</v>
      </c>
      <c r="L71" s="335">
        <v>1</v>
      </c>
      <c r="M71" s="336">
        <v>1</v>
      </c>
      <c r="N71" s="337" t="s">
        <v>464</v>
      </c>
      <c r="O71" s="338">
        <v>89</v>
      </c>
      <c r="P71" s="339">
        <v>100</v>
      </c>
      <c r="Q71" s="339">
        <v>74.164823999999996</v>
      </c>
      <c r="R71" s="340" t="s">
        <v>427</v>
      </c>
      <c r="S71" s="350">
        <v>7151</v>
      </c>
      <c r="T71" s="334" t="s">
        <v>704</v>
      </c>
      <c r="U71" s="340" t="s">
        <v>429</v>
      </c>
      <c r="V71" s="337" t="s">
        <v>514</v>
      </c>
      <c r="W71" s="304">
        <f t="shared" si="4"/>
        <v>41505</v>
      </c>
      <c r="X71" s="323">
        <f t="shared" si="4"/>
        <v>41505</v>
      </c>
      <c r="Y71" s="304">
        <f t="shared" si="4"/>
        <v>41505</v>
      </c>
      <c r="Z71" s="305">
        <f t="shared" si="4"/>
        <v>41505</v>
      </c>
      <c r="AA71" s="342">
        <v>43114</v>
      </c>
      <c r="AB71" s="342">
        <v>43114</v>
      </c>
      <c r="AC71" s="343">
        <v>43124</v>
      </c>
      <c r="AD71" s="344">
        <v>43126</v>
      </c>
      <c r="AE71" s="351">
        <v>43205</v>
      </c>
      <c r="AF71" s="343">
        <v>43220</v>
      </c>
      <c r="AG71" s="343">
        <v>43221</v>
      </c>
      <c r="AH71" s="345">
        <v>43224</v>
      </c>
      <c r="AI71" s="346">
        <v>43230</v>
      </c>
      <c r="AJ71" s="346">
        <v>43278</v>
      </c>
      <c r="AK71" s="342">
        <v>43262</v>
      </c>
      <c r="AL71" s="342">
        <v>43232</v>
      </c>
      <c r="AM71" s="353">
        <v>1</v>
      </c>
    </row>
    <row r="72" spans="1:39" ht="22.5" hidden="1" outlineLevel="1" x14ac:dyDescent="0.25">
      <c r="A72" s="293">
        <v>71</v>
      </c>
      <c r="B72" s="651" t="s">
        <v>1</v>
      </c>
      <c r="C72" s="293" t="s">
        <v>67</v>
      </c>
      <c r="D72" s="656" t="s">
        <v>421</v>
      </c>
      <c r="E72" s="293" t="str">
        <f t="shared" si="5"/>
        <v>B1</v>
      </c>
      <c r="F72" s="293">
        <v>2050</v>
      </c>
      <c r="G72" s="294">
        <v>7500</v>
      </c>
      <c r="H72" s="295" t="s">
        <v>705</v>
      </c>
      <c r="I72" s="659" t="s">
        <v>706</v>
      </c>
      <c r="J72" s="296">
        <v>1</v>
      </c>
      <c r="K72" s="297" t="s">
        <v>707</v>
      </c>
      <c r="L72" s="297">
        <v>2</v>
      </c>
      <c r="M72" s="298">
        <v>1</v>
      </c>
      <c r="N72" s="299" t="s">
        <v>425</v>
      </c>
      <c r="O72" s="300" t="s">
        <v>624</v>
      </c>
      <c r="P72" s="301">
        <v>100</v>
      </c>
      <c r="Q72" s="301">
        <v>75</v>
      </c>
      <c r="R72" s="302" t="s">
        <v>427</v>
      </c>
      <c r="S72" s="458">
        <v>7989</v>
      </c>
      <c r="T72" s="296" t="s">
        <v>708</v>
      </c>
      <c r="U72" s="302" t="s">
        <v>429</v>
      </c>
      <c r="V72" s="299" t="s">
        <v>626</v>
      </c>
      <c r="W72" s="304">
        <f t="shared" si="4"/>
        <v>41505</v>
      </c>
      <c r="X72" s="304">
        <f t="shared" si="4"/>
        <v>41505</v>
      </c>
      <c r="Y72" s="304">
        <f t="shared" si="4"/>
        <v>41505</v>
      </c>
      <c r="Z72" s="305">
        <f t="shared" si="4"/>
        <v>41505</v>
      </c>
      <c r="AA72" s="306">
        <v>42921</v>
      </c>
      <c r="AB72" s="306">
        <v>42921</v>
      </c>
      <c r="AC72" s="307">
        <v>42935</v>
      </c>
      <c r="AD72" s="308">
        <v>42936</v>
      </c>
      <c r="AE72" s="347">
        <v>43224</v>
      </c>
      <c r="AF72" s="307">
        <v>43244</v>
      </c>
      <c r="AG72" s="307">
        <v>43245</v>
      </c>
      <c r="AH72" s="309">
        <v>43248</v>
      </c>
      <c r="AI72" s="310">
        <v>43252</v>
      </c>
      <c r="AJ72" s="310">
        <v>43315</v>
      </c>
      <c r="AK72" s="306">
        <v>43293</v>
      </c>
      <c r="AL72" s="306">
        <v>43263</v>
      </c>
      <c r="AM72" s="349">
        <v>1</v>
      </c>
    </row>
    <row r="73" spans="1:39" ht="22.5" hidden="1" outlineLevel="1" x14ac:dyDescent="0.25">
      <c r="A73" s="332">
        <v>72</v>
      </c>
      <c r="B73" s="652" t="s">
        <v>1</v>
      </c>
      <c r="C73" s="312" t="s">
        <v>67</v>
      </c>
      <c r="D73" s="657" t="s">
        <v>421</v>
      </c>
      <c r="E73" s="312" t="str">
        <f t="shared" si="5"/>
        <v>B3</v>
      </c>
      <c r="F73" s="312">
        <v>2050</v>
      </c>
      <c r="G73" s="313">
        <v>7500</v>
      </c>
      <c r="H73" s="333" t="s">
        <v>709</v>
      </c>
      <c r="I73" s="661" t="s">
        <v>710</v>
      </c>
      <c r="J73" s="334">
        <v>1</v>
      </c>
      <c r="K73" s="335" t="s">
        <v>707</v>
      </c>
      <c r="L73" s="335">
        <v>2</v>
      </c>
      <c r="M73" s="336">
        <v>2</v>
      </c>
      <c r="N73" s="337" t="s">
        <v>521</v>
      </c>
      <c r="O73" s="338" t="s">
        <v>624</v>
      </c>
      <c r="P73" s="339">
        <v>100</v>
      </c>
      <c r="Q73" s="339">
        <v>75</v>
      </c>
      <c r="R73" s="340" t="s">
        <v>427</v>
      </c>
      <c r="S73" s="350">
        <v>7954</v>
      </c>
      <c r="T73" s="334" t="s">
        <v>711</v>
      </c>
      <c r="U73" s="340" t="s">
        <v>429</v>
      </c>
      <c r="V73" s="337" t="s">
        <v>626</v>
      </c>
      <c r="W73" s="304">
        <f t="shared" si="4"/>
        <v>41505</v>
      </c>
      <c r="X73" s="323">
        <f t="shared" si="4"/>
        <v>41505</v>
      </c>
      <c r="Y73" s="304">
        <f t="shared" si="4"/>
        <v>41505</v>
      </c>
      <c r="Z73" s="305">
        <f t="shared" si="4"/>
        <v>41505</v>
      </c>
      <c r="AA73" s="342">
        <v>42922</v>
      </c>
      <c r="AB73" s="342">
        <v>42922</v>
      </c>
      <c r="AC73" s="343">
        <v>42945</v>
      </c>
      <c r="AD73" s="344">
        <v>42948</v>
      </c>
      <c r="AE73" s="351">
        <v>43224</v>
      </c>
      <c r="AF73" s="343">
        <v>43244</v>
      </c>
      <c r="AG73" s="343">
        <v>43245</v>
      </c>
      <c r="AH73" s="345">
        <v>43248</v>
      </c>
      <c r="AI73" s="346">
        <v>43252</v>
      </c>
      <c r="AJ73" s="346">
        <v>43315</v>
      </c>
      <c r="AK73" s="342">
        <v>43293</v>
      </c>
      <c r="AL73" s="342">
        <v>43263</v>
      </c>
      <c r="AM73" s="353">
        <v>1</v>
      </c>
    </row>
    <row r="74" spans="1:39" ht="22.5" hidden="1" outlineLevel="1" x14ac:dyDescent="0.25">
      <c r="A74" s="293">
        <v>73</v>
      </c>
      <c r="B74" s="651" t="s">
        <v>1</v>
      </c>
      <c r="C74" s="293" t="s">
        <v>67</v>
      </c>
      <c r="D74" s="656" t="s">
        <v>421</v>
      </c>
      <c r="E74" s="293" t="str">
        <f t="shared" si="5"/>
        <v>B3</v>
      </c>
      <c r="F74" s="293">
        <v>2050</v>
      </c>
      <c r="G74" s="294">
        <v>7500</v>
      </c>
      <c r="H74" s="295" t="s">
        <v>712</v>
      </c>
      <c r="I74" s="659" t="s">
        <v>713</v>
      </c>
      <c r="J74" s="296">
        <v>1</v>
      </c>
      <c r="K74" s="297" t="s">
        <v>714</v>
      </c>
      <c r="L74" s="297">
        <v>4</v>
      </c>
      <c r="M74" s="298">
        <v>1</v>
      </c>
      <c r="N74" s="299" t="s">
        <v>521</v>
      </c>
      <c r="O74" s="300" t="s">
        <v>434</v>
      </c>
      <c r="P74" s="301">
        <v>100</v>
      </c>
      <c r="Q74" s="301">
        <v>75</v>
      </c>
      <c r="R74" s="302" t="s">
        <v>427</v>
      </c>
      <c r="S74" s="458">
        <v>7490</v>
      </c>
      <c r="T74" s="296" t="s">
        <v>715</v>
      </c>
      <c r="U74" s="302" t="s">
        <v>429</v>
      </c>
      <c r="V74" s="299" t="s">
        <v>430</v>
      </c>
      <c r="W74" s="304">
        <f t="shared" si="4"/>
        <v>41505</v>
      </c>
      <c r="X74" s="304">
        <f t="shared" si="4"/>
        <v>41505</v>
      </c>
      <c r="Y74" s="304">
        <f t="shared" si="4"/>
        <v>41505</v>
      </c>
      <c r="Z74" s="305">
        <f t="shared" si="4"/>
        <v>41505</v>
      </c>
      <c r="AA74" s="306">
        <v>42998</v>
      </c>
      <c r="AB74" s="306">
        <v>42998</v>
      </c>
      <c r="AC74" s="307">
        <v>43013</v>
      </c>
      <c r="AD74" s="308">
        <v>43014</v>
      </c>
      <c r="AE74" s="347">
        <v>43302</v>
      </c>
      <c r="AF74" s="307">
        <v>43322</v>
      </c>
      <c r="AG74" s="307">
        <v>43363</v>
      </c>
      <c r="AH74" s="309">
        <v>43366</v>
      </c>
      <c r="AI74" s="310">
        <v>43373</v>
      </c>
      <c r="AJ74" s="310">
        <v>43412</v>
      </c>
      <c r="AK74" s="306">
        <v>43407</v>
      </c>
      <c r="AL74" s="306">
        <v>43383</v>
      </c>
      <c r="AM74" s="349">
        <v>1</v>
      </c>
    </row>
    <row r="75" spans="1:39" ht="22.5" hidden="1" outlineLevel="1" x14ac:dyDescent="0.25">
      <c r="A75" s="332">
        <v>74</v>
      </c>
      <c r="B75" s="652" t="s">
        <v>1</v>
      </c>
      <c r="C75" s="312" t="s">
        <v>67</v>
      </c>
      <c r="D75" s="657" t="s">
        <v>421</v>
      </c>
      <c r="E75" s="312" t="str">
        <f t="shared" si="5"/>
        <v>B3</v>
      </c>
      <c r="F75" s="312">
        <v>2050</v>
      </c>
      <c r="G75" s="313">
        <v>7500</v>
      </c>
      <c r="H75" s="333" t="s">
        <v>716</v>
      </c>
      <c r="I75" s="661" t="s">
        <v>717</v>
      </c>
      <c r="J75" s="334">
        <v>1</v>
      </c>
      <c r="K75" s="335" t="s">
        <v>714</v>
      </c>
      <c r="L75" s="335">
        <v>4</v>
      </c>
      <c r="M75" s="336">
        <v>2</v>
      </c>
      <c r="N75" s="337" t="s">
        <v>521</v>
      </c>
      <c r="O75" s="338" t="s">
        <v>434</v>
      </c>
      <c r="P75" s="339">
        <v>100</v>
      </c>
      <c r="Q75" s="339">
        <v>75</v>
      </c>
      <c r="R75" s="340" t="s">
        <v>427</v>
      </c>
      <c r="S75" s="350">
        <v>7565</v>
      </c>
      <c r="T75" s="334" t="s">
        <v>718</v>
      </c>
      <c r="U75" s="340" t="s">
        <v>429</v>
      </c>
      <c r="V75" s="337" t="s">
        <v>430</v>
      </c>
      <c r="W75" s="304">
        <f t="shared" si="4"/>
        <v>41505</v>
      </c>
      <c r="X75" s="323">
        <f t="shared" si="4"/>
        <v>41505</v>
      </c>
      <c r="Y75" s="304">
        <f t="shared" si="4"/>
        <v>41505</v>
      </c>
      <c r="Z75" s="305">
        <f t="shared" si="4"/>
        <v>41505</v>
      </c>
      <c r="AA75" s="342">
        <v>43239</v>
      </c>
      <c r="AB75" s="342">
        <v>43239</v>
      </c>
      <c r="AC75" s="343">
        <v>43271</v>
      </c>
      <c r="AD75" s="344">
        <v>43274</v>
      </c>
      <c r="AE75" s="351">
        <v>43302</v>
      </c>
      <c r="AF75" s="343">
        <v>43319</v>
      </c>
      <c r="AG75" s="343">
        <v>43356</v>
      </c>
      <c r="AH75" s="345">
        <v>43359</v>
      </c>
      <c r="AI75" s="346">
        <v>43373</v>
      </c>
      <c r="AJ75" s="346">
        <v>43412</v>
      </c>
      <c r="AK75" s="342">
        <v>43407</v>
      </c>
      <c r="AL75" s="342">
        <v>43375</v>
      </c>
      <c r="AM75" s="353">
        <v>1</v>
      </c>
    </row>
    <row r="76" spans="1:39" ht="22.5" hidden="1" outlineLevel="1" x14ac:dyDescent="0.25">
      <c r="A76" s="293">
        <v>75</v>
      </c>
      <c r="B76" s="651" t="s">
        <v>1</v>
      </c>
      <c r="C76" s="293" t="s">
        <v>67</v>
      </c>
      <c r="D76" s="656" t="s">
        <v>421</v>
      </c>
      <c r="E76" s="293" t="str">
        <f t="shared" si="5"/>
        <v>B1</v>
      </c>
      <c r="F76" s="293">
        <v>2050</v>
      </c>
      <c r="G76" s="294">
        <v>7500</v>
      </c>
      <c r="H76" s="295" t="s">
        <v>719</v>
      </c>
      <c r="I76" s="659" t="s">
        <v>720</v>
      </c>
      <c r="J76" s="296">
        <v>1</v>
      </c>
      <c r="K76" s="297" t="s">
        <v>714</v>
      </c>
      <c r="L76" s="297">
        <v>4</v>
      </c>
      <c r="M76" s="298">
        <v>3</v>
      </c>
      <c r="N76" s="299" t="s">
        <v>425</v>
      </c>
      <c r="O76" s="300" t="s">
        <v>434</v>
      </c>
      <c r="P76" s="301">
        <v>100</v>
      </c>
      <c r="Q76" s="301">
        <v>75</v>
      </c>
      <c r="R76" s="302" t="s">
        <v>427</v>
      </c>
      <c r="S76" s="458">
        <v>7440</v>
      </c>
      <c r="T76" s="296" t="s">
        <v>721</v>
      </c>
      <c r="U76" s="302" t="s">
        <v>429</v>
      </c>
      <c r="V76" s="299" t="s">
        <v>430</v>
      </c>
      <c r="W76" s="304">
        <f t="shared" si="4"/>
        <v>41505</v>
      </c>
      <c r="X76" s="304">
        <f t="shared" si="4"/>
        <v>41505</v>
      </c>
      <c r="Y76" s="304">
        <f t="shared" si="4"/>
        <v>41505</v>
      </c>
      <c r="Z76" s="305">
        <f t="shared" si="4"/>
        <v>41505</v>
      </c>
      <c r="AA76" s="306">
        <v>42997</v>
      </c>
      <c r="AB76" s="306">
        <v>42997</v>
      </c>
      <c r="AC76" s="307">
        <v>43023</v>
      </c>
      <c r="AD76" s="308">
        <v>43025</v>
      </c>
      <c r="AE76" s="347">
        <v>43325</v>
      </c>
      <c r="AF76" s="307">
        <v>43338</v>
      </c>
      <c r="AG76" s="307">
        <v>43346</v>
      </c>
      <c r="AH76" s="309">
        <v>43349</v>
      </c>
      <c r="AI76" s="310">
        <v>43373</v>
      </c>
      <c r="AJ76" s="310">
        <v>43412</v>
      </c>
      <c r="AK76" s="306">
        <v>43407</v>
      </c>
      <c r="AL76" s="306">
        <v>43376</v>
      </c>
      <c r="AM76" s="349">
        <v>1</v>
      </c>
    </row>
    <row r="77" spans="1:39" ht="22.5" hidden="1" outlineLevel="1" x14ac:dyDescent="0.25">
      <c r="A77" s="332">
        <v>76</v>
      </c>
      <c r="B77" s="652" t="s">
        <v>1</v>
      </c>
      <c r="C77" s="312" t="s">
        <v>67</v>
      </c>
      <c r="D77" s="657" t="s">
        <v>421</v>
      </c>
      <c r="E77" s="312" t="str">
        <f t="shared" si="5"/>
        <v>B1</v>
      </c>
      <c r="F77" s="312">
        <v>2050</v>
      </c>
      <c r="G77" s="313">
        <v>7500</v>
      </c>
      <c r="H77" s="333" t="s">
        <v>722</v>
      </c>
      <c r="I77" s="661" t="s">
        <v>723</v>
      </c>
      <c r="J77" s="334">
        <v>1</v>
      </c>
      <c r="K77" s="335" t="s">
        <v>714</v>
      </c>
      <c r="L77" s="335">
        <v>4</v>
      </c>
      <c r="M77" s="336">
        <v>4</v>
      </c>
      <c r="N77" s="337" t="s">
        <v>425</v>
      </c>
      <c r="O77" s="338" t="s">
        <v>434</v>
      </c>
      <c r="P77" s="339">
        <v>100</v>
      </c>
      <c r="Q77" s="339">
        <v>75</v>
      </c>
      <c r="R77" s="340" t="s">
        <v>427</v>
      </c>
      <c r="S77" s="350">
        <v>7577</v>
      </c>
      <c r="T77" s="334" t="s">
        <v>724</v>
      </c>
      <c r="U77" s="340" t="s">
        <v>429</v>
      </c>
      <c r="V77" s="337" t="s">
        <v>430</v>
      </c>
      <c r="W77" s="304">
        <f t="shared" si="4"/>
        <v>41505</v>
      </c>
      <c r="X77" s="323">
        <f t="shared" si="4"/>
        <v>41505</v>
      </c>
      <c r="Y77" s="304">
        <f t="shared" si="4"/>
        <v>41505</v>
      </c>
      <c r="Z77" s="305">
        <f t="shared" si="4"/>
        <v>41505</v>
      </c>
      <c r="AA77" s="342">
        <v>43240</v>
      </c>
      <c r="AB77" s="342">
        <v>43240</v>
      </c>
      <c r="AC77" s="343">
        <v>43251</v>
      </c>
      <c r="AD77" s="344">
        <v>43253</v>
      </c>
      <c r="AE77" s="351">
        <v>43325</v>
      </c>
      <c r="AF77" s="343">
        <v>43338</v>
      </c>
      <c r="AG77" s="343">
        <v>43354</v>
      </c>
      <c r="AH77" s="345">
        <v>43357</v>
      </c>
      <c r="AI77" s="346">
        <v>43373</v>
      </c>
      <c r="AJ77" s="346">
        <v>43412</v>
      </c>
      <c r="AK77" s="342">
        <v>43407</v>
      </c>
      <c r="AL77" s="342">
        <v>43374</v>
      </c>
      <c r="AM77" s="353">
        <v>1</v>
      </c>
    </row>
    <row r="78" spans="1:39" ht="22.5" hidden="1" outlineLevel="1" x14ac:dyDescent="0.25">
      <c r="A78" s="293">
        <v>77</v>
      </c>
      <c r="B78" s="651" t="s">
        <v>1</v>
      </c>
      <c r="C78" s="293" t="s">
        <v>67</v>
      </c>
      <c r="D78" s="656" t="s">
        <v>421</v>
      </c>
      <c r="E78" s="293" t="str">
        <f t="shared" si="5"/>
        <v>B1</v>
      </c>
      <c r="F78" s="293">
        <v>2050</v>
      </c>
      <c r="G78" s="294">
        <v>7500</v>
      </c>
      <c r="H78" s="295" t="s">
        <v>725</v>
      </c>
      <c r="I78" s="659" t="s">
        <v>726</v>
      </c>
      <c r="J78" s="296">
        <v>1</v>
      </c>
      <c r="K78" s="297" t="s">
        <v>727</v>
      </c>
      <c r="L78" s="297">
        <v>1</v>
      </c>
      <c r="M78" s="298">
        <v>1</v>
      </c>
      <c r="N78" s="299" t="s">
        <v>728</v>
      </c>
      <c r="O78" s="300" t="s">
        <v>540</v>
      </c>
      <c r="P78" s="301">
        <v>100</v>
      </c>
      <c r="Q78" s="301">
        <v>75</v>
      </c>
      <c r="R78" s="302" t="s">
        <v>427</v>
      </c>
      <c r="S78" s="458">
        <v>7041</v>
      </c>
      <c r="T78" s="296" t="s">
        <v>729</v>
      </c>
      <c r="U78" s="302" t="s">
        <v>429</v>
      </c>
      <c r="V78" s="299" t="s">
        <v>730</v>
      </c>
      <c r="W78" s="304">
        <f t="shared" si="4"/>
        <v>41505</v>
      </c>
      <c r="X78" s="304">
        <f t="shared" si="4"/>
        <v>41505</v>
      </c>
      <c r="Y78" s="304">
        <f t="shared" si="4"/>
        <v>41505</v>
      </c>
      <c r="Z78" s="305">
        <f t="shared" si="4"/>
        <v>41505</v>
      </c>
      <c r="AA78" s="306">
        <v>43317</v>
      </c>
      <c r="AB78" s="306">
        <v>43317</v>
      </c>
      <c r="AC78" s="307">
        <v>43340</v>
      </c>
      <c r="AD78" s="308">
        <v>43342</v>
      </c>
      <c r="AE78" s="347">
        <v>43371</v>
      </c>
      <c r="AF78" s="307">
        <v>43388</v>
      </c>
      <c r="AG78" s="307">
        <v>43391</v>
      </c>
      <c r="AH78" s="309">
        <v>43397</v>
      </c>
      <c r="AI78" s="310">
        <v>43419</v>
      </c>
      <c r="AJ78" s="310">
        <v>43447</v>
      </c>
      <c r="AK78" s="306">
        <v>43457</v>
      </c>
      <c r="AL78" s="306">
        <v>43427</v>
      </c>
      <c r="AM78" s="349">
        <v>1</v>
      </c>
    </row>
    <row r="79" spans="1:39" ht="22.5" hidden="1" outlineLevel="1" x14ac:dyDescent="0.25">
      <c r="A79" s="332">
        <v>78</v>
      </c>
      <c r="B79" s="652" t="s">
        <v>1</v>
      </c>
      <c r="C79" s="312" t="s">
        <v>67</v>
      </c>
      <c r="D79" s="657" t="s">
        <v>421</v>
      </c>
      <c r="E79" s="312" t="str">
        <f t="shared" si="5"/>
        <v>B3</v>
      </c>
      <c r="F79" s="312">
        <v>2050</v>
      </c>
      <c r="G79" s="313">
        <v>7500</v>
      </c>
      <c r="H79" s="333" t="s">
        <v>731</v>
      </c>
      <c r="I79" s="661" t="s">
        <v>732</v>
      </c>
      <c r="J79" s="334">
        <v>1</v>
      </c>
      <c r="K79" s="335" t="s">
        <v>727</v>
      </c>
      <c r="L79" s="335">
        <v>1</v>
      </c>
      <c r="M79" s="336">
        <v>1</v>
      </c>
      <c r="N79" s="337" t="s">
        <v>733</v>
      </c>
      <c r="O79" s="338" t="s">
        <v>540</v>
      </c>
      <c r="P79" s="339">
        <v>100</v>
      </c>
      <c r="Q79" s="339">
        <v>74.166250000000005</v>
      </c>
      <c r="R79" s="340" t="s">
        <v>427</v>
      </c>
      <c r="S79" s="350">
        <v>7639</v>
      </c>
      <c r="T79" s="334" t="s">
        <v>734</v>
      </c>
      <c r="U79" s="340" t="s">
        <v>429</v>
      </c>
      <c r="V79" s="337" t="s">
        <v>542</v>
      </c>
      <c r="W79" s="304">
        <f t="shared" si="4"/>
        <v>41505</v>
      </c>
      <c r="X79" s="323">
        <f t="shared" si="4"/>
        <v>41505</v>
      </c>
      <c r="Y79" s="304">
        <f t="shared" si="4"/>
        <v>41505</v>
      </c>
      <c r="Z79" s="305">
        <f t="shared" si="4"/>
        <v>41505</v>
      </c>
      <c r="AA79" s="342">
        <v>43318</v>
      </c>
      <c r="AB79" s="342">
        <v>43317</v>
      </c>
      <c r="AC79" s="343">
        <v>43331</v>
      </c>
      <c r="AD79" s="344">
        <v>43333</v>
      </c>
      <c r="AE79" s="351">
        <v>43371</v>
      </c>
      <c r="AF79" s="343">
        <v>43388</v>
      </c>
      <c r="AG79" s="343">
        <v>43391</v>
      </c>
      <c r="AH79" s="345">
        <v>43397</v>
      </c>
      <c r="AI79" s="346">
        <v>43407</v>
      </c>
      <c r="AJ79" s="346">
        <v>43438</v>
      </c>
      <c r="AK79" s="342">
        <v>43448</v>
      </c>
      <c r="AL79" s="342">
        <v>43407</v>
      </c>
      <c r="AM79" s="353">
        <v>1</v>
      </c>
    </row>
    <row r="80" spans="1:39" ht="22.5" hidden="1" outlineLevel="1" x14ac:dyDescent="0.25">
      <c r="A80" s="293">
        <v>79</v>
      </c>
      <c r="B80" s="651" t="s">
        <v>1</v>
      </c>
      <c r="C80" s="293" t="s">
        <v>67</v>
      </c>
      <c r="D80" s="656" t="s">
        <v>421</v>
      </c>
      <c r="E80" s="293" t="str">
        <f t="shared" si="5"/>
        <v>B3</v>
      </c>
      <c r="F80" s="293">
        <v>2050</v>
      </c>
      <c r="G80" s="294">
        <v>7500</v>
      </c>
      <c r="H80" s="295" t="s">
        <v>735</v>
      </c>
      <c r="I80" s="659" t="s">
        <v>736</v>
      </c>
      <c r="J80" s="296">
        <v>1</v>
      </c>
      <c r="K80" s="297" t="s">
        <v>737</v>
      </c>
      <c r="L80" s="297">
        <v>2</v>
      </c>
      <c r="M80" s="298">
        <v>1</v>
      </c>
      <c r="N80" s="299" t="s">
        <v>521</v>
      </c>
      <c r="O80" s="300" t="s">
        <v>426</v>
      </c>
      <c r="P80" s="301">
        <v>100</v>
      </c>
      <c r="Q80" s="301">
        <v>75</v>
      </c>
      <c r="R80" s="302" t="s">
        <v>427</v>
      </c>
      <c r="S80" s="458">
        <v>7643</v>
      </c>
      <c r="T80" s="296" t="s">
        <v>738</v>
      </c>
      <c r="U80" s="302" t="s">
        <v>429</v>
      </c>
      <c r="V80" s="299" t="s">
        <v>440</v>
      </c>
      <c r="W80" s="304">
        <f t="shared" si="4"/>
        <v>41505</v>
      </c>
      <c r="X80" s="304">
        <f t="shared" si="4"/>
        <v>41505</v>
      </c>
      <c r="Y80" s="304">
        <f t="shared" si="4"/>
        <v>41505</v>
      </c>
      <c r="Z80" s="305">
        <f t="shared" si="4"/>
        <v>41505</v>
      </c>
      <c r="AA80" s="306">
        <v>43348</v>
      </c>
      <c r="AB80" s="306">
        <v>43348</v>
      </c>
      <c r="AC80" s="307">
        <v>43374</v>
      </c>
      <c r="AD80" s="308">
        <v>43376</v>
      </c>
      <c r="AE80" s="347">
        <v>43406</v>
      </c>
      <c r="AF80" s="307">
        <v>43421</v>
      </c>
      <c r="AG80" s="307">
        <v>43422</v>
      </c>
      <c r="AH80" s="309">
        <v>43428</v>
      </c>
      <c r="AI80" s="310">
        <v>43433</v>
      </c>
      <c r="AJ80" s="310">
        <v>43461</v>
      </c>
      <c r="AK80" s="306">
        <v>43471</v>
      </c>
      <c r="AL80" s="306">
        <v>43435</v>
      </c>
      <c r="AM80" s="349">
        <v>1</v>
      </c>
    </row>
    <row r="81" spans="1:39" ht="22.5" hidden="1" outlineLevel="1" x14ac:dyDescent="0.25">
      <c r="A81" s="332">
        <v>80</v>
      </c>
      <c r="B81" s="652" t="s">
        <v>1</v>
      </c>
      <c r="C81" s="312" t="s">
        <v>67</v>
      </c>
      <c r="D81" s="657" t="s">
        <v>421</v>
      </c>
      <c r="E81" s="312" t="str">
        <f t="shared" si="5"/>
        <v>B3</v>
      </c>
      <c r="F81" s="312">
        <v>2050</v>
      </c>
      <c r="G81" s="313">
        <v>7500</v>
      </c>
      <c r="H81" s="333" t="s">
        <v>739</v>
      </c>
      <c r="I81" s="661" t="s">
        <v>740</v>
      </c>
      <c r="J81" s="334">
        <v>1</v>
      </c>
      <c r="K81" s="335" t="s">
        <v>737</v>
      </c>
      <c r="L81" s="335">
        <v>2</v>
      </c>
      <c r="M81" s="336">
        <v>2</v>
      </c>
      <c r="N81" s="337" t="s">
        <v>521</v>
      </c>
      <c r="O81" s="338" t="s">
        <v>426</v>
      </c>
      <c r="P81" s="339">
        <v>100</v>
      </c>
      <c r="Q81" s="339">
        <v>75</v>
      </c>
      <c r="R81" s="340" t="s">
        <v>427</v>
      </c>
      <c r="S81" s="350">
        <v>7577</v>
      </c>
      <c r="T81" s="334" t="s">
        <v>741</v>
      </c>
      <c r="U81" s="340" t="s">
        <v>429</v>
      </c>
      <c r="V81" s="337" t="s">
        <v>440</v>
      </c>
      <c r="W81" s="304">
        <f t="shared" si="4"/>
        <v>41505</v>
      </c>
      <c r="X81" s="323">
        <f t="shared" si="4"/>
        <v>41505</v>
      </c>
      <c r="Y81" s="304">
        <f t="shared" si="4"/>
        <v>41505</v>
      </c>
      <c r="Z81" s="305">
        <f t="shared" si="4"/>
        <v>41505</v>
      </c>
      <c r="AA81" s="342">
        <v>43349</v>
      </c>
      <c r="AB81" s="342">
        <v>43348</v>
      </c>
      <c r="AC81" s="343">
        <v>43360</v>
      </c>
      <c r="AD81" s="344">
        <v>43376</v>
      </c>
      <c r="AE81" s="351">
        <v>43406</v>
      </c>
      <c r="AF81" s="343">
        <v>43421</v>
      </c>
      <c r="AG81" s="343">
        <v>43422</v>
      </c>
      <c r="AH81" s="345">
        <v>43428</v>
      </c>
      <c r="AI81" s="346">
        <v>43434</v>
      </c>
      <c r="AJ81" s="346">
        <v>43461</v>
      </c>
      <c r="AK81" s="342">
        <v>43471</v>
      </c>
      <c r="AL81" s="342">
        <v>43436</v>
      </c>
      <c r="AM81" s="353">
        <v>1</v>
      </c>
    </row>
    <row r="82" spans="1:39" ht="22.5" hidden="1" outlineLevel="1" x14ac:dyDescent="0.25">
      <c r="A82" s="293">
        <v>81</v>
      </c>
      <c r="B82" s="651" t="s">
        <v>1</v>
      </c>
      <c r="C82" s="293" t="s">
        <v>67</v>
      </c>
      <c r="D82" s="656" t="s">
        <v>421</v>
      </c>
      <c r="E82" s="293" t="str">
        <f t="shared" si="5"/>
        <v>B3</v>
      </c>
      <c r="F82" s="293">
        <v>2050</v>
      </c>
      <c r="G82" s="294">
        <v>7500</v>
      </c>
      <c r="H82" s="295" t="s">
        <v>742</v>
      </c>
      <c r="I82" s="659" t="s">
        <v>743</v>
      </c>
      <c r="J82" s="296">
        <v>1</v>
      </c>
      <c r="K82" s="297" t="s">
        <v>744</v>
      </c>
      <c r="L82" s="297">
        <v>2</v>
      </c>
      <c r="M82" s="298">
        <v>1</v>
      </c>
      <c r="N82" s="299" t="s">
        <v>521</v>
      </c>
      <c r="O82" s="300" t="s">
        <v>624</v>
      </c>
      <c r="P82" s="301">
        <v>100</v>
      </c>
      <c r="Q82" s="301">
        <v>75</v>
      </c>
      <c r="R82" s="302" t="s">
        <v>427</v>
      </c>
      <c r="S82" s="458">
        <v>7733</v>
      </c>
      <c r="T82" s="296" t="s">
        <v>745</v>
      </c>
      <c r="U82" s="302" t="s">
        <v>429</v>
      </c>
      <c r="V82" s="299" t="s">
        <v>746</v>
      </c>
      <c r="W82" s="304">
        <f t="shared" si="4"/>
        <v>41505</v>
      </c>
      <c r="X82" s="304">
        <f t="shared" si="4"/>
        <v>41505</v>
      </c>
      <c r="Y82" s="304">
        <f t="shared" si="4"/>
        <v>41505</v>
      </c>
      <c r="Z82" s="305">
        <f t="shared" si="4"/>
        <v>41505</v>
      </c>
      <c r="AA82" s="306">
        <v>43374</v>
      </c>
      <c r="AB82" s="306">
        <v>43374</v>
      </c>
      <c r="AC82" s="307">
        <v>43405</v>
      </c>
      <c r="AD82" s="308">
        <v>43432</v>
      </c>
      <c r="AE82" s="347">
        <v>43452</v>
      </c>
      <c r="AF82" s="307">
        <v>43470</v>
      </c>
      <c r="AG82" s="307">
        <v>43474</v>
      </c>
      <c r="AH82" s="309">
        <v>43480</v>
      </c>
      <c r="AI82" s="310">
        <v>43483</v>
      </c>
      <c r="AJ82" s="310">
        <v>43495</v>
      </c>
      <c r="AK82" s="306">
        <v>43585</v>
      </c>
      <c r="AL82" s="306">
        <v>43488</v>
      </c>
      <c r="AM82" s="349">
        <v>1</v>
      </c>
    </row>
    <row r="83" spans="1:39" ht="22.5" hidden="1" outlineLevel="1" x14ac:dyDescent="0.25">
      <c r="A83" s="332">
        <v>82</v>
      </c>
      <c r="B83" s="652" t="s">
        <v>1</v>
      </c>
      <c r="C83" s="312" t="s">
        <v>67</v>
      </c>
      <c r="D83" s="657" t="s">
        <v>421</v>
      </c>
      <c r="E83" s="312" t="str">
        <f t="shared" si="5"/>
        <v>B3</v>
      </c>
      <c r="F83" s="312">
        <v>2050</v>
      </c>
      <c r="G83" s="313">
        <v>10000</v>
      </c>
      <c r="H83" s="333" t="s">
        <v>747</v>
      </c>
      <c r="I83" s="661" t="s">
        <v>748</v>
      </c>
      <c r="J83" s="334">
        <v>1</v>
      </c>
      <c r="K83" s="335" t="s">
        <v>744</v>
      </c>
      <c r="L83" s="335">
        <v>2</v>
      </c>
      <c r="M83" s="336">
        <v>2</v>
      </c>
      <c r="N83" s="337" t="s">
        <v>521</v>
      </c>
      <c r="O83" s="338" t="s">
        <v>624</v>
      </c>
      <c r="P83" s="339">
        <v>100</v>
      </c>
      <c r="Q83" s="339">
        <v>75</v>
      </c>
      <c r="R83" s="340" t="s">
        <v>427</v>
      </c>
      <c r="S83" s="350">
        <v>10241</v>
      </c>
      <c r="T83" s="334" t="s">
        <v>749</v>
      </c>
      <c r="U83" s="340" t="s">
        <v>429</v>
      </c>
      <c r="V83" s="337" t="s">
        <v>746</v>
      </c>
      <c r="W83" s="304">
        <f t="shared" si="4"/>
        <v>41505</v>
      </c>
      <c r="X83" s="323">
        <f t="shared" si="4"/>
        <v>41505</v>
      </c>
      <c r="Y83" s="304">
        <f t="shared" si="4"/>
        <v>41505</v>
      </c>
      <c r="Z83" s="305">
        <f t="shared" si="4"/>
        <v>41505</v>
      </c>
      <c r="AA83" s="342">
        <v>43375</v>
      </c>
      <c r="AB83" s="342">
        <v>43374</v>
      </c>
      <c r="AC83" s="343">
        <v>43398</v>
      </c>
      <c r="AD83" s="344">
        <v>43432</v>
      </c>
      <c r="AE83" s="351">
        <v>43452</v>
      </c>
      <c r="AF83" s="343">
        <v>43470</v>
      </c>
      <c r="AG83" s="343">
        <v>43474</v>
      </c>
      <c r="AH83" s="345">
        <v>43480</v>
      </c>
      <c r="AI83" s="346">
        <v>43483</v>
      </c>
      <c r="AJ83" s="346">
        <v>43489</v>
      </c>
      <c r="AK83" s="342">
        <v>43580</v>
      </c>
      <c r="AL83" s="342">
        <v>43488</v>
      </c>
      <c r="AM83" s="353">
        <v>1</v>
      </c>
    </row>
    <row r="84" spans="1:39" ht="22.5" hidden="1" outlineLevel="1" x14ac:dyDescent="0.25">
      <c r="A84" s="293">
        <v>83</v>
      </c>
      <c r="B84" s="651" t="s">
        <v>1</v>
      </c>
      <c r="C84" s="293" t="s">
        <v>67</v>
      </c>
      <c r="D84" s="656" t="s">
        <v>421</v>
      </c>
      <c r="E84" s="293" t="str">
        <f t="shared" si="5"/>
        <v>B3</v>
      </c>
      <c r="F84" s="293">
        <v>2050</v>
      </c>
      <c r="G84" s="294">
        <v>7500</v>
      </c>
      <c r="H84" s="295" t="s">
        <v>750</v>
      </c>
      <c r="I84" s="659" t="s">
        <v>751</v>
      </c>
      <c r="J84" s="296">
        <v>1</v>
      </c>
      <c r="K84" s="297" t="s">
        <v>752</v>
      </c>
      <c r="L84" s="297">
        <v>2</v>
      </c>
      <c r="M84" s="298">
        <v>1</v>
      </c>
      <c r="N84" s="299" t="s">
        <v>521</v>
      </c>
      <c r="O84" s="300" t="s">
        <v>569</v>
      </c>
      <c r="P84" s="301">
        <v>100</v>
      </c>
      <c r="Q84" s="301">
        <v>75</v>
      </c>
      <c r="R84" s="302" t="s">
        <v>427</v>
      </c>
      <c r="S84" s="458">
        <v>6548</v>
      </c>
      <c r="T84" s="296" t="s">
        <v>753</v>
      </c>
      <c r="U84" s="302" t="s">
        <v>429</v>
      </c>
      <c r="V84" s="299" t="s">
        <v>571</v>
      </c>
      <c r="W84" s="304">
        <f t="shared" si="4"/>
        <v>41505</v>
      </c>
      <c r="X84" s="304">
        <f t="shared" si="4"/>
        <v>41505</v>
      </c>
      <c r="Y84" s="304">
        <f t="shared" si="4"/>
        <v>41505</v>
      </c>
      <c r="Z84" s="305">
        <f t="shared" si="4"/>
        <v>41505</v>
      </c>
      <c r="AA84" s="306">
        <v>43280</v>
      </c>
      <c r="AB84" s="306">
        <v>43280</v>
      </c>
      <c r="AC84" s="307">
        <v>43311</v>
      </c>
      <c r="AD84" s="308">
        <v>43312</v>
      </c>
      <c r="AE84" s="347">
        <v>43482</v>
      </c>
      <c r="AF84" s="306">
        <v>43493</v>
      </c>
      <c r="AG84" s="306">
        <v>43496</v>
      </c>
      <c r="AH84" s="348">
        <v>43504</v>
      </c>
      <c r="AI84" s="310">
        <v>43509</v>
      </c>
      <c r="AJ84" s="310">
        <v>43531</v>
      </c>
      <c r="AK84" s="306">
        <v>43481</v>
      </c>
      <c r="AL84" s="306">
        <v>43512</v>
      </c>
      <c r="AM84" s="349">
        <v>1</v>
      </c>
    </row>
    <row r="85" spans="1:39" ht="22.5" hidden="1" outlineLevel="1" x14ac:dyDescent="0.25">
      <c r="A85" s="332">
        <v>84</v>
      </c>
      <c r="B85" s="652" t="s">
        <v>1</v>
      </c>
      <c r="C85" s="312" t="s">
        <v>67</v>
      </c>
      <c r="D85" s="657" t="s">
        <v>421</v>
      </c>
      <c r="E85" s="312" t="str">
        <f t="shared" si="5"/>
        <v>B1</v>
      </c>
      <c r="F85" s="312">
        <v>2050</v>
      </c>
      <c r="G85" s="313">
        <v>7500</v>
      </c>
      <c r="H85" s="333" t="s">
        <v>754</v>
      </c>
      <c r="I85" s="661" t="s">
        <v>755</v>
      </c>
      <c r="J85" s="334">
        <v>1</v>
      </c>
      <c r="K85" s="335" t="s">
        <v>752</v>
      </c>
      <c r="L85" s="335">
        <v>2</v>
      </c>
      <c r="M85" s="336">
        <v>2</v>
      </c>
      <c r="N85" s="337" t="s">
        <v>425</v>
      </c>
      <c r="O85" s="338" t="s">
        <v>569</v>
      </c>
      <c r="P85" s="339">
        <v>100</v>
      </c>
      <c r="Q85" s="339">
        <v>75</v>
      </c>
      <c r="R85" s="340" t="s">
        <v>427</v>
      </c>
      <c r="S85" s="350">
        <v>6700</v>
      </c>
      <c r="T85" s="334" t="s">
        <v>756</v>
      </c>
      <c r="U85" s="340" t="s">
        <v>429</v>
      </c>
      <c r="V85" s="337" t="s">
        <v>571</v>
      </c>
      <c r="W85" s="304">
        <f t="shared" si="4"/>
        <v>41505</v>
      </c>
      <c r="X85" s="323">
        <f t="shared" si="4"/>
        <v>41505</v>
      </c>
      <c r="Y85" s="304">
        <f t="shared" si="4"/>
        <v>41505</v>
      </c>
      <c r="Z85" s="305">
        <f t="shared" si="4"/>
        <v>41505</v>
      </c>
      <c r="AA85" s="342">
        <v>43281</v>
      </c>
      <c r="AB85" s="342">
        <v>43280</v>
      </c>
      <c r="AC85" s="343">
        <v>43293</v>
      </c>
      <c r="AD85" s="344">
        <v>43312</v>
      </c>
      <c r="AE85" s="351">
        <v>43482</v>
      </c>
      <c r="AF85" s="342">
        <v>43493</v>
      </c>
      <c r="AG85" s="342">
        <v>43496</v>
      </c>
      <c r="AH85" s="352">
        <v>43504</v>
      </c>
      <c r="AI85" s="346">
        <v>43509</v>
      </c>
      <c r="AJ85" s="346">
        <v>43531</v>
      </c>
      <c r="AK85" s="342">
        <v>43480</v>
      </c>
      <c r="AL85" s="342">
        <v>43510</v>
      </c>
      <c r="AM85" s="353">
        <v>1</v>
      </c>
    </row>
    <row r="86" spans="1:39" ht="22.5" hidden="1" outlineLevel="1" x14ac:dyDescent="0.25">
      <c r="A86" s="293">
        <v>85</v>
      </c>
      <c r="B86" s="651" t="s">
        <v>1</v>
      </c>
      <c r="C86" s="293" t="s">
        <v>67</v>
      </c>
      <c r="D86" s="656" t="s">
        <v>421</v>
      </c>
      <c r="E86" s="293" t="str">
        <f t="shared" si="5"/>
        <v>B3</v>
      </c>
      <c r="F86" s="293">
        <v>2050</v>
      </c>
      <c r="G86" s="294">
        <v>7500</v>
      </c>
      <c r="H86" s="295" t="s">
        <v>757</v>
      </c>
      <c r="I86" s="659" t="s">
        <v>758</v>
      </c>
      <c r="J86" s="296">
        <v>1</v>
      </c>
      <c r="K86" s="297" t="s">
        <v>759</v>
      </c>
      <c r="L86" s="297">
        <v>2</v>
      </c>
      <c r="M86" s="298">
        <v>1</v>
      </c>
      <c r="N86" s="299" t="s">
        <v>521</v>
      </c>
      <c r="O86" s="300" t="s">
        <v>569</v>
      </c>
      <c r="P86" s="301">
        <v>100</v>
      </c>
      <c r="Q86" s="301">
        <v>75</v>
      </c>
      <c r="R86" s="302" t="s">
        <v>427</v>
      </c>
      <c r="S86" s="303">
        <v>7024</v>
      </c>
      <c r="T86" s="296" t="s">
        <v>760</v>
      </c>
      <c r="U86" s="302" t="s">
        <v>429</v>
      </c>
      <c r="V86" s="299" t="s">
        <v>647</v>
      </c>
      <c r="W86" s="304">
        <f t="shared" si="4"/>
        <v>41505</v>
      </c>
      <c r="X86" s="304">
        <f t="shared" si="4"/>
        <v>41505</v>
      </c>
      <c r="Y86" s="304">
        <f t="shared" si="4"/>
        <v>41505</v>
      </c>
      <c r="Z86" s="305">
        <f t="shared" si="4"/>
        <v>41505</v>
      </c>
      <c r="AA86" s="310">
        <v>43437</v>
      </c>
      <c r="AB86" s="310">
        <v>43437</v>
      </c>
      <c r="AC86" s="310">
        <v>43452</v>
      </c>
      <c r="AD86" s="348">
        <v>43468</v>
      </c>
      <c r="AE86" s="354">
        <v>43488</v>
      </c>
      <c r="AF86" s="310">
        <v>43504</v>
      </c>
      <c r="AG86" s="310">
        <v>43510</v>
      </c>
      <c r="AH86" s="306">
        <v>43515</v>
      </c>
      <c r="AI86" s="354">
        <v>43515</v>
      </c>
      <c r="AJ86" s="310">
        <v>43531</v>
      </c>
      <c r="AK86" s="306">
        <v>43595</v>
      </c>
      <c r="AL86" s="306">
        <v>43520</v>
      </c>
      <c r="AM86" s="349">
        <v>1</v>
      </c>
    </row>
    <row r="87" spans="1:39" ht="22.5" hidden="1" outlineLevel="1" x14ac:dyDescent="0.25">
      <c r="A87" s="332">
        <v>86</v>
      </c>
      <c r="B87" s="652" t="s">
        <v>1</v>
      </c>
      <c r="C87" s="312" t="s">
        <v>67</v>
      </c>
      <c r="D87" s="657" t="s">
        <v>421</v>
      </c>
      <c r="E87" s="312" t="str">
        <f t="shared" si="5"/>
        <v>B3</v>
      </c>
      <c r="F87" s="312">
        <v>2050</v>
      </c>
      <c r="G87" s="313">
        <v>7500</v>
      </c>
      <c r="H87" s="333" t="s">
        <v>761</v>
      </c>
      <c r="I87" s="661" t="s">
        <v>762</v>
      </c>
      <c r="J87" s="334">
        <v>1</v>
      </c>
      <c r="K87" s="335" t="s">
        <v>759</v>
      </c>
      <c r="L87" s="335">
        <v>2</v>
      </c>
      <c r="M87" s="336">
        <v>2</v>
      </c>
      <c r="N87" s="337" t="s">
        <v>521</v>
      </c>
      <c r="O87" s="338" t="s">
        <v>569</v>
      </c>
      <c r="P87" s="339">
        <v>100</v>
      </c>
      <c r="Q87" s="339">
        <v>75</v>
      </c>
      <c r="R87" s="340" t="s">
        <v>427</v>
      </c>
      <c r="S87" s="341">
        <v>6847</v>
      </c>
      <c r="T87" s="334" t="s">
        <v>763</v>
      </c>
      <c r="U87" s="340" t="s">
        <v>429</v>
      </c>
      <c r="V87" s="337" t="s">
        <v>571</v>
      </c>
      <c r="W87" s="355">
        <v>43389</v>
      </c>
      <c r="X87" s="323">
        <f t="shared" ref="X87:X96" si="6">+$AA$2</f>
        <v>41505</v>
      </c>
      <c r="Y87" s="355">
        <v>43383</v>
      </c>
      <c r="Z87" s="305">
        <f t="shared" ref="Z87:Z94" si="7">+$AA$2</f>
        <v>41505</v>
      </c>
      <c r="AA87" s="346">
        <v>43454</v>
      </c>
      <c r="AB87" s="346">
        <v>43437</v>
      </c>
      <c r="AC87" s="346">
        <v>43468</v>
      </c>
      <c r="AD87" s="352">
        <v>43468</v>
      </c>
      <c r="AE87" s="356">
        <v>43488</v>
      </c>
      <c r="AF87" s="346">
        <v>43504</v>
      </c>
      <c r="AG87" s="346">
        <v>43509</v>
      </c>
      <c r="AH87" s="342">
        <v>43515</v>
      </c>
      <c r="AI87" s="356">
        <v>43515</v>
      </c>
      <c r="AJ87" s="346">
        <v>43531</v>
      </c>
      <c r="AK87" s="342">
        <v>43580</v>
      </c>
      <c r="AL87" s="342">
        <v>43520</v>
      </c>
      <c r="AM87" s="353">
        <v>1</v>
      </c>
    </row>
    <row r="88" spans="1:39" ht="22.5" hidden="1" outlineLevel="1" x14ac:dyDescent="0.25">
      <c r="A88" s="293">
        <v>87</v>
      </c>
      <c r="B88" s="651" t="s">
        <v>1</v>
      </c>
      <c r="C88" s="293" t="s">
        <v>67</v>
      </c>
      <c r="D88" s="656" t="s">
        <v>421</v>
      </c>
      <c r="E88" s="293" t="str">
        <f t="shared" si="5"/>
        <v>B1</v>
      </c>
      <c r="F88" s="293">
        <v>2050</v>
      </c>
      <c r="G88" s="294">
        <v>7500</v>
      </c>
      <c r="H88" s="295" t="s">
        <v>764</v>
      </c>
      <c r="I88" s="659" t="s">
        <v>765</v>
      </c>
      <c r="J88" s="296">
        <v>1</v>
      </c>
      <c r="K88" s="297" t="s">
        <v>766</v>
      </c>
      <c r="L88" s="297">
        <v>3</v>
      </c>
      <c r="M88" s="298">
        <v>1</v>
      </c>
      <c r="N88" s="299" t="s">
        <v>425</v>
      </c>
      <c r="O88" s="300" t="s">
        <v>434</v>
      </c>
      <c r="P88" s="301">
        <v>100</v>
      </c>
      <c r="Q88" s="301">
        <v>75</v>
      </c>
      <c r="R88" s="302" t="s">
        <v>427</v>
      </c>
      <c r="S88" s="303">
        <v>7711</v>
      </c>
      <c r="T88" s="296" t="s">
        <v>767</v>
      </c>
      <c r="U88" s="302" t="s">
        <v>429</v>
      </c>
      <c r="V88" s="299" t="s">
        <v>671</v>
      </c>
      <c r="W88" s="310">
        <v>43445</v>
      </c>
      <c r="X88" s="357">
        <f t="shared" si="6"/>
        <v>41505</v>
      </c>
      <c r="Y88" s="310">
        <v>43294</v>
      </c>
      <c r="Z88" s="358">
        <f t="shared" si="7"/>
        <v>41505</v>
      </c>
      <c r="AA88" s="310">
        <v>43471</v>
      </c>
      <c r="AB88" s="310">
        <v>43471</v>
      </c>
      <c r="AC88" s="310">
        <v>43479</v>
      </c>
      <c r="AD88" s="348">
        <v>43500</v>
      </c>
      <c r="AE88" s="347">
        <v>43525</v>
      </c>
      <c r="AF88" s="306">
        <v>43542</v>
      </c>
      <c r="AG88" s="306">
        <v>43544</v>
      </c>
      <c r="AH88" s="348">
        <v>43553</v>
      </c>
      <c r="AI88" s="310">
        <v>43558</v>
      </c>
      <c r="AJ88" s="310">
        <v>43577</v>
      </c>
      <c r="AK88" s="359">
        <v>43643</v>
      </c>
      <c r="AL88" s="306">
        <v>43569</v>
      </c>
      <c r="AM88" s="349">
        <v>1</v>
      </c>
    </row>
    <row r="89" spans="1:39" ht="22.5" hidden="1" outlineLevel="1" x14ac:dyDescent="0.25">
      <c r="A89" s="332">
        <v>88</v>
      </c>
      <c r="B89" s="652" t="s">
        <v>1</v>
      </c>
      <c r="C89" s="312" t="s">
        <v>67</v>
      </c>
      <c r="D89" s="657" t="s">
        <v>421</v>
      </c>
      <c r="E89" s="312" t="str">
        <f t="shared" si="5"/>
        <v>B1</v>
      </c>
      <c r="F89" s="312">
        <v>2050</v>
      </c>
      <c r="G89" s="313">
        <v>7500</v>
      </c>
      <c r="H89" s="333" t="s">
        <v>768</v>
      </c>
      <c r="I89" s="661" t="s">
        <v>769</v>
      </c>
      <c r="J89" s="334">
        <v>1</v>
      </c>
      <c r="K89" s="335" t="s">
        <v>766</v>
      </c>
      <c r="L89" s="335">
        <v>3</v>
      </c>
      <c r="M89" s="336">
        <v>2</v>
      </c>
      <c r="N89" s="337" t="s">
        <v>425</v>
      </c>
      <c r="O89" s="338" t="s">
        <v>434</v>
      </c>
      <c r="P89" s="339">
        <v>100</v>
      </c>
      <c r="Q89" s="339">
        <v>75</v>
      </c>
      <c r="R89" s="340" t="s">
        <v>427</v>
      </c>
      <c r="S89" s="341">
        <v>7682</v>
      </c>
      <c r="T89" s="334" t="s">
        <v>770</v>
      </c>
      <c r="U89" s="340" t="s">
        <v>429</v>
      </c>
      <c r="V89" s="337" t="s">
        <v>671</v>
      </c>
      <c r="W89" s="346">
        <v>43445</v>
      </c>
      <c r="X89" s="360">
        <f t="shared" si="6"/>
        <v>41505</v>
      </c>
      <c r="Y89" s="346">
        <v>43441</v>
      </c>
      <c r="Z89" s="358">
        <f t="shared" si="7"/>
        <v>41505</v>
      </c>
      <c r="AA89" s="346">
        <v>43480</v>
      </c>
      <c r="AB89" s="346">
        <v>43471</v>
      </c>
      <c r="AC89" s="346">
        <v>43487</v>
      </c>
      <c r="AD89" s="352">
        <v>43500</v>
      </c>
      <c r="AE89" s="351">
        <v>43525</v>
      </c>
      <c r="AF89" s="342">
        <v>43542</v>
      </c>
      <c r="AG89" s="342">
        <v>43544</v>
      </c>
      <c r="AH89" s="352">
        <v>43553</v>
      </c>
      <c r="AI89" s="346">
        <v>43558</v>
      </c>
      <c r="AJ89" s="346">
        <v>43577</v>
      </c>
      <c r="AK89" s="361">
        <v>43643</v>
      </c>
      <c r="AL89" s="342">
        <v>43570</v>
      </c>
      <c r="AM89" s="353">
        <v>1</v>
      </c>
    </row>
    <row r="90" spans="1:39" ht="22.5" hidden="1" outlineLevel="1" x14ac:dyDescent="0.25">
      <c r="A90" s="293">
        <v>89</v>
      </c>
      <c r="B90" s="651" t="s">
        <v>1</v>
      </c>
      <c r="C90" s="293" t="s">
        <v>67</v>
      </c>
      <c r="D90" s="656" t="s">
        <v>421</v>
      </c>
      <c r="E90" s="293" t="str">
        <f t="shared" si="5"/>
        <v>B1</v>
      </c>
      <c r="F90" s="293">
        <v>2050</v>
      </c>
      <c r="G90" s="294">
        <v>7500</v>
      </c>
      <c r="H90" s="295" t="s">
        <v>771</v>
      </c>
      <c r="I90" s="659" t="s">
        <v>772</v>
      </c>
      <c r="J90" s="296">
        <v>1</v>
      </c>
      <c r="K90" s="297" t="s">
        <v>766</v>
      </c>
      <c r="L90" s="297">
        <v>3</v>
      </c>
      <c r="M90" s="298">
        <v>3</v>
      </c>
      <c r="N90" s="299" t="s">
        <v>425</v>
      </c>
      <c r="O90" s="300" t="s">
        <v>434</v>
      </c>
      <c r="P90" s="301">
        <v>100</v>
      </c>
      <c r="Q90" s="301">
        <v>75</v>
      </c>
      <c r="R90" s="302" t="s">
        <v>427</v>
      </c>
      <c r="S90" s="303">
        <v>7646</v>
      </c>
      <c r="T90" s="296" t="s">
        <v>773</v>
      </c>
      <c r="U90" s="302" t="s">
        <v>429</v>
      </c>
      <c r="V90" s="299" t="s">
        <v>671</v>
      </c>
      <c r="W90" s="310">
        <v>43445</v>
      </c>
      <c r="X90" s="357">
        <f t="shared" si="6"/>
        <v>41505</v>
      </c>
      <c r="Y90" s="310">
        <v>43294</v>
      </c>
      <c r="Z90" s="358">
        <f t="shared" si="7"/>
        <v>41505</v>
      </c>
      <c r="AA90" s="310">
        <v>43488</v>
      </c>
      <c r="AB90" s="310">
        <v>43471</v>
      </c>
      <c r="AC90" s="310">
        <v>43500</v>
      </c>
      <c r="AD90" s="348">
        <v>43500</v>
      </c>
      <c r="AE90" s="347">
        <v>43525</v>
      </c>
      <c r="AF90" s="306">
        <v>43542</v>
      </c>
      <c r="AG90" s="306">
        <v>43544</v>
      </c>
      <c r="AH90" s="348">
        <v>43553</v>
      </c>
      <c r="AI90" s="310">
        <v>43558</v>
      </c>
      <c r="AJ90" s="310">
        <v>43577</v>
      </c>
      <c r="AK90" s="359">
        <v>43643</v>
      </c>
      <c r="AL90" s="306">
        <v>43574</v>
      </c>
      <c r="AM90" s="349">
        <v>1</v>
      </c>
    </row>
    <row r="91" spans="1:39" ht="22.5" hidden="1" outlineLevel="1" x14ac:dyDescent="0.25">
      <c r="A91" s="332">
        <v>90</v>
      </c>
      <c r="B91" s="652" t="s">
        <v>1</v>
      </c>
      <c r="C91" s="312" t="s">
        <v>67</v>
      </c>
      <c r="D91" s="657" t="s">
        <v>421</v>
      </c>
      <c r="E91" s="312" t="str">
        <f t="shared" si="5"/>
        <v>B3</v>
      </c>
      <c r="F91" s="312">
        <v>2050</v>
      </c>
      <c r="G91" s="313">
        <v>7500</v>
      </c>
      <c r="H91" s="333" t="s">
        <v>774</v>
      </c>
      <c r="I91" s="661" t="s">
        <v>775</v>
      </c>
      <c r="J91" s="334">
        <v>1</v>
      </c>
      <c r="K91" s="335" t="s">
        <v>776</v>
      </c>
      <c r="L91" s="335">
        <v>4</v>
      </c>
      <c r="M91" s="336">
        <v>1</v>
      </c>
      <c r="N91" s="337" t="s">
        <v>637</v>
      </c>
      <c r="O91" s="338" t="s">
        <v>426</v>
      </c>
      <c r="P91" s="339">
        <v>100</v>
      </c>
      <c r="Q91" s="339">
        <v>75</v>
      </c>
      <c r="R91" s="340" t="s">
        <v>427</v>
      </c>
      <c r="S91" s="341">
        <v>7624</v>
      </c>
      <c r="T91" s="334" t="s">
        <v>777</v>
      </c>
      <c r="U91" s="340" t="s">
        <v>429</v>
      </c>
      <c r="V91" s="337" t="s">
        <v>778</v>
      </c>
      <c r="W91" s="346">
        <v>43492</v>
      </c>
      <c r="X91" s="362">
        <f t="shared" si="6"/>
        <v>41505</v>
      </c>
      <c r="Y91" s="346">
        <v>43472</v>
      </c>
      <c r="Z91" s="358">
        <f t="shared" si="7"/>
        <v>41505</v>
      </c>
      <c r="AA91" s="346">
        <v>43503</v>
      </c>
      <c r="AB91" s="346">
        <v>43502</v>
      </c>
      <c r="AC91" s="342">
        <v>43514</v>
      </c>
      <c r="AD91" s="345">
        <v>43555</v>
      </c>
      <c r="AE91" s="351">
        <v>43596</v>
      </c>
      <c r="AF91" s="363">
        <v>43621</v>
      </c>
      <c r="AG91" s="363">
        <v>43622</v>
      </c>
      <c r="AH91" s="352">
        <v>43638</v>
      </c>
      <c r="AI91" s="346">
        <v>43642</v>
      </c>
      <c r="AJ91" s="364">
        <v>43671</v>
      </c>
      <c r="AK91" s="361">
        <v>43705</v>
      </c>
      <c r="AL91" s="365">
        <v>43657</v>
      </c>
      <c r="AM91" s="353">
        <v>1</v>
      </c>
    </row>
    <row r="92" spans="1:39" ht="22.5" hidden="1" outlineLevel="1" x14ac:dyDescent="0.25">
      <c r="A92" s="293">
        <v>91</v>
      </c>
      <c r="B92" s="651" t="s">
        <v>1</v>
      </c>
      <c r="C92" s="293" t="s">
        <v>67</v>
      </c>
      <c r="D92" s="656" t="s">
        <v>421</v>
      </c>
      <c r="E92" s="293" t="str">
        <f t="shared" si="5"/>
        <v>B3</v>
      </c>
      <c r="F92" s="293">
        <v>2050</v>
      </c>
      <c r="G92" s="294">
        <v>7500</v>
      </c>
      <c r="H92" s="295" t="s">
        <v>779</v>
      </c>
      <c r="I92" s="659" t="s">
        <v>780</v>
      </c>
      <c r="J92" s="296">
        <v>1</v>
      </c>
      <c r="K92" s="297" t="s">
        <v>776</v>
      </c>
      <c r="L92" s="297">
        <v>4</v>
      </c>
      <c r="M92" s="298">
        <v>2</v>
      </c>
      <c r="N92" s="299" t="s">
        <v>521</v>
      </c>
      <c r="O92" s="300" t="s">
        <v>426</v>
      </c>
      <c r="P92" s="301">
        <v>100</v>
      </c>
      <c r="Q92" s="301">
        <v>75</v>
      </c>
      <c r="R92" s="302" t="s">
        <v>427</v>
      </c>
      <c r="S92" s="303">
        <v>7605</v>
      </c>
      <c r="T92" s="296" t="s">
        <v>781</v>
      </c>
      <c r="U92" s="302" t="s">
        <v>429</v>
      </c>
      <c r="V92" s="299" t="s">
        <v>778</v>
      </c>
      <c r="W92" s="310">
        <v>43492</v>
      </c>
      <c r="X92" s="366">
        <f t="shared" si="6"/>
        <v>41505</v>
      </c>
      <c r="Y92" s="310">
        <v>43473</v>
      </c>
      <c r="Z92" s="358">
        <f t="shared" si="7"/>
        <v>41505</v>
      </c>
      <c r="AA92" s="310">
        <v>43517</v>
      </c>
      <c r="AB92" s="310">
        <v>43502</v>
      </c>
      <c r="AC92" s="306">
        <v>43528</v>
      </c>
      <c r="AD92" s="309">
        <v>43555</v>
      </c>
      <c r="AE92" s="347">
        <v>43596</v>
      </c>
      <c r="AF92" s="367">
        <v>43621</v>
      </c>
      <c r="AG92" s="367">
        <v>43622</v>
      </c>
      <c r="AH92" s="348">
        <v>43638</v>
      </c>
      <c r="AI92" s="310">
        <v>43642</v>
      </c>
      <c r="AJ92" s="368">
        <v>43671</v>
      </c>
      <c r="AK92" s="359">
        <v>43705</v>
      </c>
      <c r="AL92" s="369">
        <v>43661</v>
      </c>
      <c r="AM92" s="349">
        <v>1</v>
      </c>
    </row>
    <row r="93" spans="1:39" ht="22.5" hidden="1" outlineLevel="1" x14ac:dyDescent="0.25">
      <c r="A93" s="332">
        <v>92</v>
      </c>
      <c r="B93" s="652" t="s">
        <v>1</v>
      </c>
      <c r="C93" s="312" t="s">
        <v>67</v>
      </c>
      <c r="D93" s="657" t="s">
        <v>421</v>
      </c>
      <c r="E93" s="312" t="str">
        <f t="shared" si="5"/>
        <v>B1</v>
      </c>
      <c r="F93" s="312">
        <v>2050</v>
      </c>
      <c r="G93" s="313">
        <v>7500</v>
      </c>
      <c r="H93" s="333" t="s">
        <v>782</v>
      </c>
      <c r="I93" s="661" t="s">
        <v>783</v>
      </c>
      <c r="J93" s="334">
        <v>1</v>
      </c>
      <c r="K93" s="335" t="s">
        <v>776</v>
      </c>
      <c r="L93" s="335">
        <v>4</v>
      </c>
      <c r="M93" s="336">
        <v>3</v>
      </c>
      <c r="N93" s="337" t="s">
        <v>728</v>
      </c>
      <c r="O93" s="338" t="s">
        <v>426</v>
      </c>
      <c r="P93" s="339">
        <v>100</v>
      </c>
      <c r="Q93" s="339">
        <v>75</v>
      </c>
      <c r="R93" s="340" t="s">
        <v>427</v>
      </c>
      <c r="S93" s="341">
        <v>7396</v>
      </c>
      <c r="T93" s="334" t="s">
        <v>784</v>
      </c>
      <c r="U93" s="340" t="s">
        <v>429</v>
      </c>
      <c r="V93" s="337" t="s">
        <v>778</v>
      </c>
      <c r="W93" s="346">
        <v>43492</v>
      </c>
      <c r="X93" s="360">
        <f t="shared" si="6"/>
        <v>41505</v>
      </c>
      <c r="Y93" s="346">
        <v>43472</v>
      </c>
      <c r="Z93" s="358">
        <f t="shared" si="7"/>
        <v>41505</v>
      </c>
      <c r="AA93" s="346">
        <v>43531</v>
      </c>
      <c r="AB93" s="346">
        <v>43502</v>
      </c>
      <c r="AC93" s="342">
        <v>43538</v>
      </c>
      <c r="AD93" s="345">
        <v>43555</v>
      </c>
      <c r="AE93" s="351">
        <v>43596</v>
      </c>
      <c r="AF93" s="363">
        <v>43621</v>
      </c>
      <c r="AG93" s="363">
        <v>43622</v>
      </c>
      <c r="AH93" s="352">
        <v>43638</v>
      </c>
      <c r="AI93" s="346">
        <v>43642</v>
      </c>
      <c r="AJ93" s="364">
        <v>43671</v>
      </c>
      <c r="AK93" s="361">
        <v>43705</v>
      </c>
      <c r="AL93" s="342">
        <v>43654</v>
      </c>
      <c r="AM93" s="353">
        <v>1</v>
      </c>
    </row>
    <row r="94" spans="1:39" ht="22.5" hidden="1" outlineLevel="1" x14ac:dyDescent="0.25">
      <c r="A94" s="293">
        <v>93</v>
      </c>
      <c r="B94" s="651" t="s">
        <v>1</v>
      </c>
      <c r="C94" s="293" t="s">
        <v>67</v>
      </c>
      <c r="D94" s="656" t="s">
        <v>421</v>
      </c>
      <c r="E94" s="293" t="str">
        <f t="shared" si="5"/>
        <v>B3</v>
      </c>
      <c r="F94" s="293">
        <v>2050</v>
      </c>
      <c r="G94" s="294">
        <v>7500</v>
      </c>
      <c r="H94" s="295" t="s">
        <v>785</v>
      </c>
      <c r="I94" s="659" t="s">
        <v>786</v>
      </c>
      <c r="J94" s="296">
        <v>1</v>
      </c>
      <c r="K94" s="297" t="s">
        <v>776</v>
      </c>
      <c r="L94" s="297">
        <v>4</v>
      </c>
      <c r="M94" s="298">
        <v>4</v>
      </c>
      <c r="N94" s="299" t="s">
        <v>521</v>
      </c>
      <c r="O94" s="300" t="s">
        <v>426</v>
      </c>
      <c r="P94" s="301">
        <v>100</v>
      </c>
      <c r="Q94" s="301">
        <v>75</v>
      </c>
      <c r="R94" s="302" t="s">
        <v>427</v>
      </c>
      <c r="S94" s="303">
        <v>7605</v>
      </c>
      <c r="T94" s="296" t="s">
        <v>787</v>
      </c>
      <c r="U94" s="302" t="s">
        <v>429</v>
      </c>
      <c r="V94" s="299" t="s">
        <v>778</v>
      </c>
      <c r="W94" s="310">
        <v>43492</v>
      </c>
      <c r="X94" s="357">
        <f t="shared" si="6"/>
        <v>41505</v>
      </c>
      <c r="Y94" s="310">
        <v>43472</v>
      </c>
      <c r="Z94" s="358">
        <f t="shared" si="7"/>
        <v>41505</v>
      </c>
      <c r="AA94" s="310">
        <v>43541</v>
      </c>
      <c r="AB94" s="310">
        <v>43502</v>
      </c>
      <c r="AC94" s="307">
        <v>43555</v>
      </c>
      <c r="AD94" s="309">
        <v>43555</v>
      </c>
      <c r="AE94" s="347">
        <v>43596</v>
      </c>
      <c r="AF94" s="367">
        <v>43621</v>
      </c>
      <c r="AG94" s="367">
        <v>43622</v>
      </c>
      <c r="AH94" s="348">
        <v>43638</v>
      </c>
      <c r="AI94" s="310">
        <v>43642</v>
      </c>
      <c r="AJ94" s="368">
        <v>43671</v>
      </c>
      <c r="AK94" s="359">
        <v>43705</v>
      </c>
      <c r="AL94" s="369">
        <v>43658</v>
      </c>
      <c r="AM94" s="349">
        <v>1</v>
      </c>
    </row>
    <row r="95" spans="1:39" ht="33.75" hidden="1" outlineLevel="1" x14ac:dyDescent="0.25">
      <c r="A95" s="332">
        <v>94</v>
      </c>
      <c r="B95" s="652" t="s">
        <v>1</v>
      </c>
      <c r="C95" s="312" t="s">
        <v>67</v>
      </c>
      <c r="D95" s="657" t="s">
        <v>788</v>
      </c>
      <c r="E95" s="312" t="str">
        <f t="shared" si="5"/>
        <v>B1</v>
      </c>
      <c r="F95" s="312">
        <v>2050</v>
      </c>
      <c r="G95" s="313">
        <v>10000</v>
      </c>
      <c r="H95" s="333" t="s">
        <v>789</v>
      </c>
      <c r="I95" s="661" t="s">
        <v>790</v>
      </c>
      <c r="J95" s="334">
        <v>1</v>
      </c>
      <c r="K95" s="335" t="s">
        <v>791</v>
      </c>
      <c r="L95" s="335">
        <v>2</v>
      </c>
      <c r="M95" s="336">
        <v>1</v>
      </c>
      <c r="N95" s="337" t="s">
        <v>792</v>
      </c>
      <c r="O95" s="338" t="s">
        <v>624</v>
      </c>
      <c r="P95" s="339">
        <v>100</v>
      </c>
      <c r="Q95" s="339">
        <v>75</v>
      </c>
      <c r="R95" s="340" t="s">
        <v>427</v>
      </c>
      <c r="S95" s="341">
        <v>10100</v>
      </c>
      <c r="T95" s="334" t="s">
        <v>793</v>
      </c>
      <c r="U95" s="340" t="s">
        <v>429</v>
      </c>
      <c r="V95" s="337" t="s">
        <v>746</v>
      </c>
      <c r="W95" s="346">
        <v>43514</v>
      </c>
      <c r="X95" s="370">
        <f t="shared" si="6"/>
        <v>41505</v>
      </c>
      <c r="Y95" s="346">
        <v>43482</v>
      </c>
      <c r="Z95" s="352">
        <v>43527.6</v>
      </c>
      <c r="AA95" s="346">
        <v>43558</v>
      </c>
      <c r="AB95" s="346">
        <v>43558</v>
      </c>
      <c r="AC95" s="343">
        <v>43567</v>
      </c>
      <c r="AD95" s="345">
        <v>43581</v>
      </c>
      <c r="AE95" s="371">
        <v>43760</v>
      </c>
      <c r="AF95" s="361">
        <v>43772</v>
      </c>
      <c r="AG95" s="361">
        <v>43774</v>
      </c>
      <c r="AH95" s="372">
        <v>43778</v>
      </c>
      <c r="AI95" s="364">
        <v>43783</v>
      </c>
      <c r="AJ95" s="364">
        <v>43804</v>
      </c>
      <c r="AK95" s="361">
        <v>43731</v>
      </c>
      <c r="AL95" s="365">
        <v>43784</v>
      </c>
      <c r="AM95" s="353">
        <v>1</v>
      </c>
    </row>
    <row r="96" spans="1:39" ht="33.75" hidden="1" outlineLevel="1" x14ac:dyDescent="0.25">
      <c r="A96" s="293">
        <v>95</v>
      </c>
      <c r="B96" s="651" t="s">
        <v>1</v>
      </c>
      <c r="C96" s="293" t="s">
        <v>67</v>
      </c>
      <c r="D96" s="656" t="s">
        <v>788</v>
      </c>
      <c r="E96" s="293" t="str">
        <f t="shared" si="5"/>
        <v>B1</v>
      </c>
      <c r="F96" s="293">
        <v>2050</v>
      </c>
      <c r="G96" s="294">
        <v>10000</v>
      </c>
      <c r="H96" s="295" t="s">
        <v>794</v>
      </c>
      <c r="I96" s="659" t="s">
        <v>795</v>
      </c>
      <c r="J96" s="296">
        <v>1</v>
      </c>
      <c r="K96" s="297" t="s">
        <v>791</v>
      </c>
      <c r="L96" s="297">
        <v>2</v>
      </c>
      <c r="M96" s="298">
        <v>2</v>
      </c>
      <c r="N96" s="299" t="s">
        <v>792</v>
      </c>
      <c r="O96" s="300" t="s">
        <v>624</v>
      </c>
      <c r="P96" s="301">
        <v>100</v>
      </c>
      <c r="Q96" s="301">
        <v>75</v>
      </c>
      <c r="R96" s="302" t="s">
        <v>427</v>
      </c>
      <c r="S96" s="303">
        <v>10100</v>
      </c>
      <c r="T96" s="296" t="s">
        <v>793</v>
      </c>
      <c r="U96" s="302" t="s">
        <v>429</v>
      </c>
      <c r="V96" s="299" t="s">
        <v>746</v>
      </c>
      <c r="W96" s="310">
        <v>43514</v>
      </c>
      <c r="X96" s="373">
        <f t="shared" si="6"/>
        <v>41505</v>
      </c>
      <c r="Y96" s="310">
        <v>43482</v>
      </c>
      <c r="Z96" s="348">
        <v>43527.6</v>
      </c>
      <c r="AA96" s="310">
        <v>43569</v>
      </c>
      <c r="AB96" s="310">
        <v>43558</v>
      </c>
      <c r="AC96" s="307">
        <v>43581</v>
      </c>
      <c r="AD96" s="309">
        <v>43581</v>
      </c>
      <c r="AE96" s="374">
        <v>43760</v>
      </c>
      <c r="AF96" s="359">
        <v>43772</v>
      </c>
      <c r="AG96" s="359">
        <v>43773</v>
      </c>
      <c r="AH96" s="375">
        <v>43781</v>
      </c>
      <c r="AI96" s="368">
        <v>43783</v>
      </c>
      <c r="AJ96" s="368">
        <v>43804</v>
      </c>
      <c r="AK96" s="359">
        <v>43731</v>
      </c>
      <c r="AL96" s="369">
        <v>43784</v>
      </c>
      <c r="AM96" s="349">
        <v>1</v>
      </c>
    </row>
    <row r="97" spans="1:41" ht="33.75" hidden="1" outlineLevel="1" x14ac:dyDescent="0.25">
      <c r="A97" s="332">
        <v>96</v>
      </c>
      <c r="B97" s="652" t="s">
        <v>1</v>
      </c>
      <c r="C97" s="312" t="s">
        <v>67</v>
      </c>
      <c r="D97" s="657" t="s">
        <v>788</v>
      </c>
      <c r="E97" s="312" t="str">
        <f t="shared" si="5"/>
        <v>B1</v>
      </c>
      <c r="F97" s="312">
        <v>2050</v>
      </c>
      <c r="G97" s="313">
        <v>10000</v>
      </c>
      <c r="H97" s="333" t="s">
        <v>796</v>
      </c>
      <c r="I97" s="661" t="s">
        <v>797</v>
      </c>
      <c r="J97" s="334">
        <v>1</v>
      </c>
      <c r="K97" s="335" t="s">
        <v>798</v>
      </c>
      <c r="L97" s="335">
        <v>4</v>
      </c>
      <c r="M97" s="336">
        <v>1</v>
      </c>
      <c r="N97" s="337" t="s">
        <v>425</v>
      </c>
      <c r="O97" s="338" t="s">
        <v>492</v>
      </c>
      <c r="P97" s="339">
        <v>100</v>
      </c>
      <c r="Q97" s="339">
        <v>75</v>
      </c>
      <c r="R97" s="340" t="s">
        <v>427</v>
      </c>
      <c r="S97" s="341">
        <v>11700</v>
      </c>
      <c r="T97" s="334" t="s">
        <v>793</v>
      </c>
      <c r="U97" s="340" t="s">
        <v>429</v>
      </c>
      <c r="V97" s="337" t="s">
        <v>799</v>
      </c>
      <c r="W97" s="346">
        <v>43570</v>
      </c>
      <c r="X97" s="346">
        <v>43464.4</v>
      </c>
      <c r="Y97" s="346">
        <v>43494.8</v>
      </c>
      <c r="Z97" s="352">
        <v>43555.6</v>
      </c>
      <c r="AA97" s="346">
        <v>43586</v>
      </c>
      <c r="AB97" s="346">
        <v>43586</v>
      </c>
      <c r="AC97" s="343">
        <v>43598</v>
      </c>
      <c r="AD97" s="345">
        <v>43650</v>
      </c>
      <c r="AE97" s="371">
        <v>43664</v>
      </c>
      <c r="AF97" s="361">
        <v>43695</v>
      </c>
      <c r="AG97" s="361">
        <v>43701</v>
      </c>
      <c r="AH97" s="372">
        <v>43712</v>
      </c>
      <c r="AI97" s="364">
        <v>43717</v>
      </c>
      <c r="AJ97" s="364">
        <v>43766</v>
      </c>
      <c r="AK97" s="361">
        <v>43800</v>
      </c>
      <c r="AL97" s="365">
        <v>43721</v>
      </c>
      <c r="AM97" s="353">
        <v>1</v>
      </c>
    </row>
    <row r="98" spans="1:41" ht="33.75" hidden="1" outlineLevel="1" x14ac:dyDescent="0.25">
      <c r="A98" s="293">
        <v>97</v>
      </c>
      <c r="B98" s="651" t="s">
        <v>1</v>
      </c>
      <c r="C98" s="293" t="s">
        <v>67</v>
      </c>
      <c r="D98" s="656" t="s">
        <v>788</v>
      </c>
      <c r="E98" s="293" t="str">
        <f t="shared" si="5"/>
        <v>B3</v>
      </c>
      <c r="F98" s="293">
        <v>2050</v>
      </c>
      <c r="G98" s="294">
        <v>10000</v>
      </c>
      <c r="H98" s="295" t="s">
        <v>800</v>
      </c>
      <c r="I98" s="659" t="s">
        <v>801</v>
      </c>
      <c r="J98" s="296">
        <v>1</v>
      </c>
      <c r="K98" s="297" t="s">
        <v>798</v>
      </c>
      <c r="L98" s="297">
        <v>4</v>
      </c>
      <c r="M98" s="298">
        <v>2</v>
      </c>
      <c r="N98" s="299" t="s">
        <v>521</v>
      </c>
      <c r="O98" s="300" t="s">
        <v>492</v>
      </c>
      <c r="P98" s="301">
        <v>100</v>
      </c>
      <c r="Q98" s="301">
        <v>75</v>
      </c>
      <c r="R98" s="302" t="s">
        <v>427</v>
      </c>
      <c r="S98" s="303">
        <v>11700</v>
      </c>
      <c r="T98" s="296" t="s">
        <v>793</v>
      </c>
      <c r="U98" s="302" t="s">
        <v>429</v>
      </c>
      <c r="V98" s="299" t="s">
        <v>799</v>
      </c>
      <c r="W98" s="310">
        <v>43570</v>
      </c>
      <c r="X98" s="310">
        <v>43464.4</v>
      </c>
      <c r="Y98" s="310">
        <v>43494.8</v>
      </c>
      <c r="Z98" s="348">
        <v>43555.6</v>
      </c>
      <c r="AA98" s="310">
        <v>43598</v>
      </c>
      <c r="AB98" s="310">
        <v>43586</v>
      </c>
      <c r="AC98" s="307">
        <v>43613</v>
      </c>
      <c r="AD98" s="309">
        <v>43650</v>
      </c>
      <c r="AE98" s="374">
        <v>43664</v>
      </c>
      <c r="AF98" s="359">
        <v>43695</v>
      </c>
      <c r="AG98" s="359">
        <v>43696</v>
      </c>
      <c r="AH98" s="375">
        <v>43712</v>
      </c>
      <c r="AI98" s="368">
        <v>43717</v>
      </c>
      <c r="AJ98" s="368">
        <v>43766</v>
      </c>
      <c r="AK98" s="359">
        <v>43800</v>
      </c>
      <c r="AL98" s="369">
        <v>43718</v>
      </c>
      <c r="AM98" s="349">
        <v>1</v>
      </c>
    </row>
    <row r="99" spans="1:41" ht="33.75" hidden="1" outlineLevel="1" collapsed="1" x14ac:dyDescent="0.25">
      <c r="A99" s="376">
        <v>98</v>
      </c>
      <c r="B99" s="653" t="s">
        <v>1</v>
      </c>
      <c r="C99" s="377" t="s">
        <v>67</v>
      </c>
      <c r="D99" s="657" t="s">
        <v>788</v>
      </c>
      <c r="E99" s="377" t="str">
        <f t="shared" si="5"/>
        <v>B3</v>
      </c>
      <c r="F99" s="377">
        <v>2050</v>
      </c>
      <c r="G99" s="378">
        <v>10000</v>
      </c>
      <c r="H99" s="379" t="s">
        <v>802</v>
      </c>
      <c r="I99" s="662" t="s">
        <v>803</v>
      </c>
      <c r="J99" s="380">
        <v>1</v>
      </c>
      <c r="K99" s="381" t="s">
        <v>798</v>
      </c>
      <c r="L99" s="381">
        <v>4</v>
      </c>
      <c r="M99" s="382">
        <v>3</v>
      </c>
      <c r="N99" s="383" t="s">
        <v>521</v>
      </c>
      <c r="O99" s="384" t="s">
        <v>492</v>
      </c>
      <c r="P99" s="385">
        <v>100</v>
      </c>
      <c r="Q99" s="385">
        <v>75</v>
      </c>
      <c r="R99" s="386" t="s">
        <v>427</v>
      </c>
      <c r="S99" s="387">
        <v>11700</v>
      </c>
      <c r="T99" s="380" t="s">
        <v>793</v>
      </c>
      <c r="U99" s="386" t="s">
        <v>429</v>
      </c>
      <c r="V99" s="383" t="s">
        <v>799</v>
      </c>
      <c r="W99" s="388">
        <v>43570</v>
      </c>
      <c r="X99" s="388">
        <v>43464.4</v>
      </c>
      <c r="Y99" s="388">
        <v>43494.8</v>
      </c>
      <c r="Z99" s="389">
        <v>43555.6</v>
      </c>
      <c r="AA99" s="388">
        <v>43614</v>
      </c>
      <c r="AB99" s="388">
        <v>43586</v>
      </c>
      <c r="AC99" s="390">
        <v>43629</v>
      </c>
      <c r="AD99" s="390">
        <v>43650</v>
      </c>
      <c r="AE99" s="391">
        <v>43664</v>
      </c>
      <c r="AF99" s="392">
        <v>43695</v>
      </c>
      <c r="AG99" s="392">
        <v>43706</v>
      </c>
      <c r="AH99" s="393">
        <v>43709</v>
      </c>
      <c r="AI99" s="394">
        <v>43717</v>
      </c>
      <c r="AJ99" s="394">
        <v>43766</v>
      </c>
      <c r="AK99" s="392">
        <v>43799</v>
      </c>
      <c r="AL99" s="365">
        <v>43718</v>
      </c>
      <c r="AM99" s="353">
        <v>1</v>
      </c>
    </row>
    <row r="100" spans="1:41" ht="33.75" hidden="1" outlineLevel="1" x14ac:dyDescent="0.25">
      <c r="A100" s="293">
        <v>99</v>
      </c>
      <c r="B100" s="651" t="s">
        <v>1</v>
      </c>
      <c r="C100" s="293" t="s">
        <v>67</v>
      </c>
      <c r="D100" s="656" t="s">
        <v>788</v>
      </c>
      <c r="E100" s="293" t="str">
        <f t="shared" si="5"/>
        <v>B3</v>
      </c>
      <c r="F100" s="293">
        <v>2050</v>
      </c>
      <c r="G100" s="294">
        <v>10000</v>
      </c>
      <c r="H100" s="295" t="s">
        <v>804</v>
      </c>
      <c r="I100" s="659" t="s">
        <v>805</v>
      </c>
      <c r="J100" s="296">
        <v>1</v>
      </c>
      <c r="K100" s="297" t="s">
        <v>798</v>
      </c>
      <c r="L100" s="297">
        <v>4</v>
      </c>
      <c r="M100" s="298">
        <v>4</v>
      </c>
      <c r="N100" s="299" t="s">
        <v>521</v>
      </c>
      <c r="O100" s="300" t="s">
        <v>492</v>
      </c>
      <c r="P100" s="301">
        <v>100</v>
      </c>
      <c r="Q100" s="301">
        <v>75</v>
      </c>
      <c r="R100" s="302" t="s">
        <v>427</v>
      </c>
      <c r="S100" s="303">
        <v>11700</v>
      </c>
      <c r="T100" s="296" t="s">
        <v>793</v>
      </c>
      <c r="U100" s="302" t="s">
        <v>429</v>
      </c>
      <c r="V100" s="299" t="s">
        <v>799</v>
      </c>
      <c r="W100" s="310">
        <v>43570</v>
      </c>
      <c r="X100" s="306">
        <v>43464.4</v>
      </c>
      <c r="Y100" s="310">
        <v>43494.8</v>
      </c>
      <c r="Z100" s="348">
        <v>43555.6</v>
      </c>
      <c r="AA100" s="310">
        <v>43630</v>
      </c>
      <c r="AB100" s="310">
        <v>43586</v>
      </c>
      <c r="AC100" s="307">
        <v>43642</v>
      </c>
      <c r="AD100" s="307">
        <v>43650</v>
      </c>
      <c r="AE100" s="374">
        <v>43664</v>
      </c>
      <c r="AF100" s="359">
        <v>43695</v>
      </c>
      <c r="AG100" s="359">
        <v>43709</v>
      </c>
      <c r="AH100" s="375">
        <v>43714</v>
      </c>
      <c r="AI100" s="368">
        <v>43717</v>
      </c>
      <c r="AJ100" s="368">
        <v>43766</v>
      </c>
      <c r="AK100" s="359">
        <v>43800</v>
      </c>
      <c r="AL100" s="369">
        <v>43718</v>
      </c>
      <c r="AM100" s="349">
        <v>1</v>
      </c>
    </row>
    <row r="101" spans="1:41" collapsed="1" x14ac:dyDescent="0.25">
      <c r="A101" s="332">
        <v>100</v>
      </c>
      <c r="B101" s="652" t="s">
        <v>1</v>
      </c>
      <c r="C101" s="312" t="s">
        <v>67</v>
      </c>
      <c r="D101" s="646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12" t="str">
        <f t="shared" si="5"/>
        <v>GENERIC</v>
      </c>
      <c r="F101" s="312">
        <v>2050</v>
      </c>
      <c r="G101" s="395">
        <f>+INDEX(dnc_capex_drivers!$C$2:$C$1048576,MATCH(live_ds!$D101,dnc_capex_drivers!$B$2:$B$1048576,0),1)</f>
        <v>10100</v>
      </c>
      <c r="H101" s="333" t="s">
        <v>806</v>
      </c>
      <c r="I101" s="661" t="s">
        <v>21</v>
      </c>
      <c r="J101" s="380">
        <v>1</v>
      </c>
      <c r="K101" s="396" t="s">
        <v>807</v>
      </c>
      <c r="L101" s="335">
        <v>3</v>
      </c>
      <c r="M101" s="336">
        <v>1</v>
      </c>
      <c r="N101" s="383" t="s">
        <v>808</v>
      </c>
      <c r="O101" s="338" t="s">
        <v>624</v>
      </c>
      <c r="P101" s="339">
        <v>100</v>
      </c>
      <c r="Q101" s="339">
        <v>75</v>
      </c>
      <c r="R101" s="340" t="s">
        <v>427</v>
      </c>
      <c r="S101" s="341">
        <v>10100</v>
      </c>
      <c r="T101" s="334" t="s">
        <v>793</v>
      </c>
      <c r="U101" s="340" t="s">
        <v>429</v>
      </c>
      <c r="V101" s="337" t="s">
        <v>663</v>
      </c>
      <c r="W101" s="397">
        <v>43733</v>
      </c>
      <c r="X101" s="397">
        <v>43661</v>
      </c>
      <c r="Y101" s="397">
        <v>43698</v>
      </c>
      <c r="Z101" s="398">
        <v>43693</v>
      </c>
      <c r="AA101" s="399">
        <v>43767</v>
      </c>
      <c r="AB101" s="399">
        <v>43767</v>
      </c>
      <c r="AC101" s="400">
        <v>43785</v>
      </c>
      <c r="AD101" s="401">
        <v>43825</v>
      </c>
      <c r="AE101" s="402">
        <v>43832</v>
      </c>
      <c r="AF101" s="397">
        <v>43854</v>
      </c>
      <c r="AG101" s="397">
        <v>43857</v>
      </c>
      <c r="AH101" s="398">
        <v>43871</v>
      </c>
      <c r="AI101" s="403">
        <v>43873</v>
      </c>
      <c r="AJ101" s="399">
        <v>43891</v>
      </c>
      <c r="AK101" s="397">
        <v>43961</v>
      </c>
      <c r="AL101" s="397">
        <v>43874</v>
      </c>
      <c r="AM101" s="353">
        <v>1</v>
      </c>
    </row>
    <row r="102" spans="1:41" x14ac:dyDescent="0.25">
      <c r="A102" s="293">
        <v>101</v>
      </c>
      <c r="B102" s="651" t="s">
        <v>1</v>
      </c>
      <c r="C102" s="293" t="s">
        <v>67</v>
      </c>
      <c r="D102" s="647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293" t="str">
        <f t="shared" si="5"/>
        <v>GENERIC</v>
      </c>
      <c r="F102" s="293">
        <v>2050</v>
      </c>
      <c r="G102" s="404">
        <f>+INDEX(dnc_capex_drivers!$C$2:$C$1048576,MATCH(live_ds!$D102,dnc_capex_drivers!$B$2:$B$1048576,0),1)</f>
        <v>10100</v>
      </c>
      <c r="H102" s="295" t="s">
        <v>809</v>
      </c>
      <c r="I102" s="659" t="s">
        <v>273</v>
      </c>
      <c r="J102" s="405">
        <v>1</v>
      </c>
      <c r="K102" s="406" t="s">
        <v>807</v>
      </c>
      <c r="L102" s="297">
        <v>3</v>
      </c>
      <c r="M102" s="298">
        <v>2</v>
      </c>
      <c r="N102" s="407" t="s">
        <v>808</v>
      </c>
      <c r="O102" s="300" t="s">
        <v>624</v>
      </c>
      <c r="P102" s="301">
        <v>100</v>
      </c>
      <c r="Q102" s="301">
        <v>75</v>
      </c>
      <c r="R102" s="302" t="s">
        <v>427</v>
      </c>
      <c r="S102" s="303">
        <v>10100</v>
      </c>
      <c r="T102" s="296" t="s">
        <v>793</v>
      </c>
      <c r="U102" s="302" t="s">
        <v>429</v>
      </c>
      <c r="V102" s="299" t="s">
        <v>663</v>
      </c>
      <c r="W102" s="408">
        <v>43733</v>
      </c>
      <c r="X102" s="408">
        <v>43661</v>
      </c>
      <c r="Y102" s="409">
        <v>43699</v>
      </c>
      <c r="Z102" s="410">
        <v>43693</v>
      </c>
      <c r="AA102" s="409">
        <v>43789</v>
      </c>
      <c r="AB102" s="409">
        <v>43767</v>
      </c>
      <c r="AC102" s="411">
        <v>43805</v>
      </c>
      <c r="AD102" s="411">
        <v>43825</v>
      </c>
      <c r="AE102" s="412">
        <v>43832</v>
      </c>
      <c r="AF102" s="408">
        <v>43854</v>
      </c>
      <c r="AG102" s="408">
        <v>43857</v>
      </c>
      <c r="AH102" s="410">
        <v>43871</v>
      </c>
      <c r="AI102" s="403">
        <v>43873</v>
      </c>
      <c r="AJ102" s="409">
        <v>43891</v>
      </c>
      <c r="AK102" s="408">
        <v>43961</v>
      </c>
      <c r="AL102" s="408">
        <v>43874</v>
      </c>
      <c r="AM102" s="349">
        <v>1</v>
      </c>
    </row>
    <row r="103" spans="1:41" x14ac:dyDescent="0.25">
      <c r="A103" s="332">
        <v>102</v>
      </c>
      <c r="B103" s="652" t="s">
        <v>1</v>
      </c>
      <c r="C103" s="312" t="s">
        <v>67</v>
      </c>
      <c r="D103" s="646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12" t="str">
        <f t="shared" si="5"/>
        <v>GENERIC</v>
      </c>
      <c r="F103" s="312">
        <v>2050</v>
      </c>
      <c r="G103" s="395">
        <f>+INDEX(dnc_capex_drivers!$C$2:$C$1048576,MATCH(live_ds!$D103,dnc_capex_drivers!$B$2:$B$1048576,0),1)</f>
        <v>10100</v>
      </c>
      <c r="H103" s="333" t="s">
        <v>810</v>
      </c>
      <c r="I103" s="661" t="s">
        <v>274</v>
      </c>
      <c r="J103" s="380">
        <v>1</v>
      </c>
      <c r="K103" s="396" t="s">
        <v>807</v>
      </c>
      <c r="L103" s="335">
        <v>3</v>
      </c>
      <c r="M103" s="336">
        <v>3</v>
      </c>
      <c r="N103" s="383" t="s">
        <v>808</v>
      </c>
      <c r="O103" s="338" t="s">
        <v>624</v>
      </c>
      <c r="P103" s="339">
        <v>100</v>
      </c>
      <c r="Q103" s="339">
        <v>75</v>
      </c>
      <c r="R103" s="340" t="s">
        <v>427</v>
      </c>
      <c r="S103" s="341">
        <v>10100</v>
      </c>
      <c r="T103" s="334" t="s">
        <v>793</v>
      </c>
      <c r="U103" s="340" t="s">
        <v>429</v>
      </c>
      <c r="V103" s="337" t="s">
        <v>663</v>
      </c>
      <c r="W103" s="397">
        <v>43733</v>
      </c>
      <c r="X103" s="397">
        <v>43661</v>
      </c>
      <c r="Y103" s="397">
        <v>43699</v>
      </c>
      <c r="Z103" s="398">
        <v>43693</v>
      </c>
      <c r="AA103" s="399">
        <v>43809</v>
      </c>
      <c r="AB103" s="399">
        <v>43767</v>
      </c>
      <c r="AC103" s="400">
        <v>43822</v>
      </c>
      <c r="AD103" s="401">
        <v>43825</v>
      </c>
      <c r="AE103" s="402">
        <v>43832</v>
      </c>
      <c r="AF103" s="397">
        <v>43854</v>
      </c>
      <c r="AG103" s="397">
        <v>43857</v>
      </c>
      <c r="AH103" s="398">
        <v>43871</v>
      </c>
      <c r="AI103" s="403">
        <v>43873</v>
      </c>
      <c r="AJ103" s="399">
        <v>43891</v>
      </c>
      <c r="AK103" s="397">
        <v>43961</v>
      </c>
      <c r="AL103" s="397">
        <v>43873</v>
      </c>
      <c r="AM103" s="353">
        <v>1</v>
      </c>
    </row>
    <row r="104" spans="1:41" x14ac:dyDescent="0.25">
      <c r="A104" s="293">
        <v>104</v>
      </c>
      <c r="B104" s="651" t="s">
        <v>1</v>
      </c>
      <c r="C104" s="293" t="s">
        <v>67</v>
      </c>
      <c r="D104" s="647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293" t="str">
        <f t="shared" si="5"/>
        <v>GENERIC</v>
      </c>
      <c r="F104" s="293">
        <v>2050</v>
      </c>
      <c r="G104" s="404">
        <f>+INDEX(dnc_capex_drivers!$C$2:$C$1048576,MATCH(live_ds!$D104,dnc_capex_drivers!$B$2:$B$1048576,0),1)</f>
        <v>10300</v>
      </c>
      <c r="H104" s="295" t="s">
        <v>811</v>
      </c>
      <c r="I104" s="659" t="s">
        <v>275</v>
      </c>
      <c r="J104" s="380">
        <v>1</v>
      </c>
      <c r="K104" s="459" t="s">
        <v>812</v>
      </c>
      <c r="L104" s="460">
        <v>2</v>
      </c>
      <c r="M104" s="461">
        <v>1</v>
      </c>
      <c r="N104" s="462" t="s">
        <v>808</v>
      </c>
      <c r="O104" s="300" t="s">
        <v>624</v>
      </c>
      <c r="P104" s="301">
        <v>100</v>
      </c>
      <c r="Q104" s="301">
        <v>75</v>
      </c>
      <c r="R104" s="463" t="s">
        <v>427</v>
      </c>
      <c r="S104" s="303">
        <v>10300</v>
      </c>
      <c r="T104" s="296" t="s">
        <v>793</v>
      </c>
      <c r="U104" s="302" t="s">
        <v>429</v>
      </c>
      <c r="V104" s="299" t="s">
        <v>626</v>
      </c>
      <c r="W104" s="408">
        <v>43804</v>
      </c>
      <c r="X104" s="408">
        <v>43707.4</v>
      </c>
      <c r="Y104" s="409">
        <v>43725</v>
      </c>
      <c r="Z104" s="410">
        <v>43798.6</v>
      </c>
      <c r="AA104" s="409">
        <v>43829</v>
      </c>
      <c r="AB104" s="409">
        <v>43829</v>
      </c>
      <c r="AC104" s="411">
        <v>43837</v>
      </c>
      <c r="AD104" s="411">
        <v>43869</v>
      </c>
      <c r="AE104" s="412">
        <v>44048</v>
      </c>
      <c r="AF104" s="408">
        <v>44060</v>
      </c>
      <c r="AG104" s="408">
        <v>44062</v>
      </c>
      <c r="AH104" s="410">
        <v>44068</v>
      </c>
      <c r="AI104" s="403">
        <v>44083</v>
      </c>
      <c r="AJ104" s="409">
        <v>44097</v>
      </c>
      <c r="AK104" s="408">
        <v>44019</v>
      </c>
      <c r="AL104" s="408">
        <v>44097</v>
      </c>
      <c r="AM104" s="349">
        <v>1</v>
      </c>
    </row>
    <row r="105" spans="1:41" x14ac:dyDescent="0.25">
      <c r="A105" s="332">
        <v>106</v>
      </c>
      <c r="B105" s="652" t="s">
        <v>1</v>
      </c>
      <c r="C105" s="312" t="s">
        <v>67</v>
      </c>
      <c r="D105" s="646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12" t="str">
        <f t="shared" si="5"/>
        <v>GENERIC</v>
      </c>
      <c r="F105" s="312">
        <v>2050</v>
      </c>
      <c r="G105" s="395">
        <f>+INDEX(dnc_capex_drivers!$C$2:$C$1048576,MATCH(live_ds!$D105,dnc_capex_drivers!$B$2:$B$1048576,0),1)</f>
        <v>8900</v>
      </c>
      <c r="H105" s="333" t="s">
        <v>813</v>
      </c>
      <c r="I105" s="661" t="s">
        <v>276</v>
      </c>
      <c r="J105" s="405">
        <v>1</v>
      </c>
      <c r="K105" s="396" t="s">
        <v>812</v>
      </c>
      <c r="L105" s="335">
        <v>2</v>
      </c>
      <c r="M105" s="336">
        <v>2</v>
      </c>
      <c r="N105" s="407" t="s">
        <v>808</v>
      </c>
      <c r="O105" s="338" t="s">
        <v>624</v>
      </c>
      <c r="P105" s="339">
        <v>100</v>
      </c>
      <c r="Q105" s="339">
        <v>75</v>
      </c>
      <c r="R105" s="386" t="s">
        <v>427</v>
      </c>
      <c r="S105" s="341">
        <v>8900</v>
      </c>
      <c r="T105" s="334" t="s">
        <v>793</v>
      </c>
      <c r="U105" s="340" t="s">
        <v>429</v>
      </c>
      <c r="V105" s="337" t="s">
        <v>626</v>
      </c>
      <c r="W105" s="397">
        <v>43804</v>
      </c>
      <c r="X105" s="397">
        <v>43707.4</v>
      </c>
      <c r="Y105" s="397">
        <v>43725</v>
      </c>
      <c r="Z105" s="398">
        <v>43798.6</v>
      </c>
      <c r="AA105" s="399">
        <v>43838</v>
      </c>
      <c r="AB105" s="399">
        <v>43829</v>
      </c>
      <c r="AC105" s="400">
        <v>43849</v>
      </c>
      <c r="AD105" s="401">
        <v>43869</v>
      </c>
      <c r="AE105" s="402">
        <v>43904</v>
      </c>
      <c r="AF105" s="397">
        <v>43914</v>
      </c>
      <c r="AG105" s="397">
        <v>43917</v>
      </c>
      <c r="AH105" s="398">
        <v>43923</v>
      </c>
      <c r="AI105" s="403">
        <v>43924</v>
      </c>
      <c r="AJ105" s="399">
        <v>43938</v>
      </c>
      <c r="AK105" s="397">
        <v>44013</v>
      </c>
      <c r="AL105" s="397">
        <v>43925</v>
      </c>
      <c r="AM105" s="353">
        <v>1</v>
      </c>
    </row>
    <row r="106" spans="1:41" x14ac:dyDescent="0.25">
      <c r="A106" s="293">
        <v>110</v>
      </c>
      <c r="B106" s="651" t="s">
        <v>1</v>
      </c>
      <c r="C106" s="293" t="s">
        <v>67</v>
      </c>
      <c r="D106" s="647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293" t="str">
        <f t="shared" si="5"/>
        <v>GENERIC</v>
      </c>
      <c r="F106" s="293">
        <v>2050</v>
      </c>
      <c r="G106" s="404">
        <f>+INDEX(dnc_capex_drivers!$C$2:$C$1048576,MATCH(live_ds!$D106,dnc_capex_drivers!$B$2:$B$1048576,0),1)</f>
        <v>8900</v>
      </c>
      <c r="H106" s="295" t="s">
        <v>814</v>
      </c>
      <c r="I106" s="659" t="s">
        <v>277</v>
      </c>
      <c r="J106" s="380">
        <v>1</v>
      </c>
      <c r="K106" s="459" t="s">
        <v>812</v>
      </c>
      <c r="L106" s="460">
        <v>2</v>
      </c>
      <c r="M106" s="461">
        <v>1</v>
      </c>
      <c r="N106" s="462" t="s">
        <v>808</v>
      </c>
      <c r="O106" s="300" t="s">
        <v>624</v>
      </c>
      <c r="P106" s="301">
        <v>100</v>
      </c>
      <c r="Q106" s="301">
        <v>75</v>
      </c>
      <c r="R106" s="463" t="s">
        <v>427</v>
      </c>
      <c r="S106" s="303">
        <v>8900</v>
      </c>
      <c r="T106" s="296" t="s">
        <v>793</v>
      </c>
      <c r="U106" s="302" t="s">
        <v>429</v>
      </c>
      <c r="V106" s="299" t="s">
        <v>626</v>
      </c>
      <c r="W106" s="408">
        <v>43804</v>
      </c>
      <c r="X106" s="408">
        <v>43707.4</v>
      </c>
      <c r="Y106" s="409">
        <v>43725</v>
      </c>
      <c r="Z106" s="410">
        <v>43798.6</v>
      </c>
      <c r="AA106" s="409">
        <v>43851</v>
      </c>
      <c r="AB106" s="409">
        <v>43829</v>
      </c>
      <c r="AC106" s="411">
        <v>43856</v>
      </c>
      <c r="AD106" s="411">
        <v>43869</v>
      </c>
      <c r="AE106" s="412">
        <v>44048</v>
      </c>
      <c r="AF106" s="408">
        <v>44060</v>
      </c>
      <c r="AG106" s="408">
        <v>44062</v>
      </c>
      <c r="AH106" s="410">
        <v>44068</v>
      </c>
      <c r="AI106" s="403">
        <v>44070</v>
      </c>
      <c r="AJ106" s="409">
        <v>44097</v>
      </c>
      <c r="AK106" s="408">
        <v>44019</v>
      </c>
      <c r="AL106" s="408">
        <v>44071</v>
      </c>
      <c r="AM106" s="349">
        <v>1</v>
      </c>
    </row>
    <row r="107" spans="1:41" x14ac:dyDescent="0.25">
      <c r="A107" s="332">
        <v>111</v>
      </c>
      <c r="B107" s="652" t="s">
        <v>1</v>
      </c>
      <c r="C107" s="312" t="s">
        <v>67</v>
      </c>
      <c r="D107" s="646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12" t="str">
        <f t="shared" si="5"/>
        <v>GENERIC</v>
      </c>
      <c r="F107" s="312">
        <v>2050</v>
      </c>
      <c r="G107" s="395">
        <f>+INDEX(dnc_capex_drivers!$C$2:$C$1048576,MATCH(live_ds!$D107,dnc_capex_drivers!$B$2:$B$1048576,0),1)</f>
        <v>8900</v>
      </c>
      <c r="H107" s="333" t="s">
        <v>815</v>
      </c>
      <c r="I107" s="661" t="s">
        <v>278</v>
      </c>
      <c r="J107" s="405">
        <v>1</v>
      </c>
      <c r="K107" s="396" t="s">
        <v>812</v>
      </c>
      <c r="L107" s="335">
        <v>2</v>
      </c>
      <c r="M107" s="336">
        <v>2</v>
      </c>
      <c r="N107" s="407" t="s">
        <v>808</v>
      </c>
      <c r="O107" s="338" t="s">
        <v>624</v>
      </c>
      <c r="P107" s="339">
        <v>100</v>
      </c>
      <c r="Q107" s="339">
        <v>75</v>
      </c>
      <c r="R107" s="386" t="s">
        <v>427</v>
      </c>
      <c r="S107" s="341">
        <v>8900</v>
      </c>
      <c r="T107" s="334" t="s">
        <v>793</v>
      </c>
      <c r="U107" s="340" t="s">
        <v>429</v>
      </c>
      <c r="V107" s="337" t="s">
        <v>626</v>
      </c>
      <c r="W107" s="397">
        <v>43804</v>
      </c>
      <c r="X107" s="397">
        <v>43707.4</v>
      </c>
      <c r="Y107" s="397">
        <v>43725</v>
      </c>
      <c r="Z107" s="398">
        <v>43798.6</v>
      </c>
      <c r="AA107" s="399">
        <v>43859</v>
      </c>
      <c r="AB107" s="399">
        <v>43829</v>
      </c>
      <c r="AC107" s="400">
        <v>43866</v>
      </c>
      <c r="AD107" s="401">
        <v>43869</v>
      </c>
      <c r="AE107" s="402">
        <v>43904</v>
      </c>
      <c r="AF107" s="397">
        <v>43914</v>
      </c>
      <c r="AG107" s="397">
        <v>43917</v>
      </c>
      <c r="AH107" s="398">
        <v>43923</v>
      </c>
      <c r="AI107" s="403">
        <v>43924</v>
      </c>
      <c r="AJ107" s="399">
        <v>43938</v>
      </c>
      <c r="AK107" s="397">
        <v>44013</v>
      </c>
      <c r="AL107" s="397">
        <v>43925</v>
      </c>
      <c r="AM107" s="353">
        <v>1</v>
      </c>
    </row>
    <row r="108" spans="1:41" x14ac:dyDescent="0.25">
      <c r="A108" s="293">
        <v>112</v>
      </c>
      <c r="B108" s="651" t="s">
        <v>1</v>
      </c>
      <c r="C108" s="293" t="s">
        <v>67</v>
      </c>
      <c r="D108" s="647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293" t="str">
        <f t="shared" si="5"/>
        <v>GENERIC</v>
      </c>
      <c r="F108" s="293">
        <v>2050</v>
      </c>
      <c r="G108" s="404">
        <f>+INDEX(dnc_capex_drivers!$C$2:$C$1048576,MATCH(live_ds!$D108,dnc_capex_drivers!$B$2:$B$1048576,0),1)</f>
        <v>10300</v>
      </c>
      <c r="H108" s="295" t="s">
        <v>816</v>
      </c>
      <c r="I108" s="659" t="s">
        <v>279</v>
      </c>
      <c r="J108" s="380">
        <v>1</v>
      </c>
      <c r="K108" s="406" t="s">
        <v>817</v>
      </c>
      <c r="L108" s="297">
        <v>3</v>
      </c>
      <c r="M108" s="298">
        <v>1</v>
      </c>
      <c r="N108" s="462" t="s">
        <v>808</v>
      </c>
      <c r="O108" s="300" t="s">
        <v>624</v>
      </c>
      <c r="P108" s="301">
        <v>100</v>
      </c>
      <c r="Q108" s="301">
        <v>75</v>
      </c>
      <c r="R108" s="463" t="s">
        <v>427</v>
      </c>
      <c r="S108" s="303">
        <v>10300</v>
      </c>
      <c r="T108" s="296" t="s">
        <v>793</v>
      </c>
      <c r="U108" s="302" t="s">
        <v>429</v>
      </c>
      <c r="V108" s="299" t="s">
        <v>626</v>
      </c>
      <c r="W108" s="408">
        <v>43851</v>
      </c>
      <c r="X108" s="408">
        <v>43751.4</v>
      </c>
      <c r="Y108" s="409">
        <v>43754</v>
      </c>
      <c r="Z108" s="410">
        <v>43842.6</v>
      </c>
      <c r="AA108" s="409">
        <v>43873</v>
      </c>
      <c r="AB108" s="409">
        <v>43873</v>
      </c>
      <c r="AC108" s="411">
        <v>43878</v>
      </c>
      <c r="AD108" s="411">
        <v>43902</v>
      </c>
      <c r="AE108" s="412">
        <v>44063</v>
      </c>
      <c r="AF108" s="408">
        <v>44082</v>
      </c>
      <c r="AG108" s="408">
        <v>44084</v>
      </c>
      <c r="AH108" s="410">
        <v>44094</v>
      </c>
      <c r="AI108" s="403">
        <v>44097</v>
      </c>
      <c r="AJ108" s="409">
        <v>44127</v>
      </c>
      <c r="AK108" s="408">
        <v>44052</v>
      </c>
      <c r="AL108" s="408">
        <v>44098</v>
      </c>
      <c r="AM108" s="349">
        <v>1</v>
      </c>
    </row>
    <row r="109" spans="1:41" x14ac:dyDescent="0.25">
      <c r="A109" s="332">
        <v>113</v>
      </c>
      <c r="B109" s="652" t="s">
        <v>1</v>
      </c>
      <c r="C109" s="312" t="s">
        <v>67</v>
      </c>
      <c r="D109" s="646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12" t="str">
        <f t="shared" si="5"/>
        <v>GENERIC</v>
      </c>
      <c r="F109" s="312">
        <v>2050</v>
      </c>
      <c r="G109" s="395">
        <f>+INDEX(dnc_capex_drivers!$C$2:$C$1048576,MATCH(live_ds!$D109,dnc_capex_drivers!$B$2:$B$1048576,0),1)</f>
        <v>10300</v>
      </c>
      <c r="H109" s="333" t="s">
        <v>818</v>
      </c>
      <c r="I109" s="661" t="s">
        <v>280</v>
      </c>
      <c r="J109" s="506">
        <v>1</v>
      </c>
      <c r="K109" s="396" t="s">
        <v>817</v>
      </c>
      <c r="L109" s="335">
        <v>3</v>
      </c>
      <c r="M109" s="336">
        <v>2</v>
      </c>
      <c r="N109" s="407" t="s">
        <v>808</v>
      </c>
      <c r="O109" s="338" t="s">
        <v>624</v>
      </c>
      <c r="P109" s="339">
        <v>100</v>
      </c>
      <c r="Q109" s="339">
        <v>75</v>
      </c>
      <c r="R109" s="386" t="s">
        <v>427</v>
      </c>
      <c r="S109" s="341">
        <v>10300</v>
      </c>
      <c r="T109" s="334" t="s">
        <v>793</v>
      </c>
      <c r="U109" s="340" t="s">
        <v>429</v>
      </c>
      <c r="V109" s="337" t="s">
        <v>626</v>
      </c>
      <c r="W109" s="397">
        <v>43851</v>
      </c>
      <c r="X109" s="397">
        <v>43751.4</v>
      </c>
      <c r="Y109" s="397">
        <v>43754</v>
      </c>
      <c r="Z109" s="398">
        <v>43842.6</v>
      </c>
      <c r="AA109" s="399">
        <v>43881</v>
      </c>
      <c r="AB109" s="399">
        <v>43873</v>
      </c>
      <c r="AC109" s="400">
        <v>43891</v>
      </c>
      <c r="AD109" s="401">
        <v>43902</v>
      </c>
      <c r="AE109" s="402">
        <v>44063</v>
      </c>
      <c r="AF109" s="397">
        <v>44082</v>
      </c>
      <c r="AG109" s="397">
        <v>44084</v>
      </c>
      <c r="AH109" s="398">
        <v>44090</v>
      </c>
      <c r="AI109" s="403">
        <v>44097</v>
      </c>
      <c r="AJ109" s="399">
        <v>44127</v>
      </c>
      <c r="AK109" s="397">
        <v>44052</v>
      </c>
      <c r="AL109" s="397">
        <v>44097</v>
      </c>
      <c r="AM109" s="353">
        <v>1</v>
      </c>
    </row>
    <row r="110" spans="1:41" x14ac:dyDescent="0.25">
      <c r="A110" s="293">
        <f t="shared" ref="A110:A137" si="8">+A109+1</f>
        <v>114</v>
      </c>
      <c r="B110" s="651" t="s">
        <v>1</v>
      </c>
      <c r="C110" s="293" t="s">
        <v>67</v>
      </c>
      <c r="D110" s="647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293" t="str">
        <f t="shared" si="5"/>
        <v>GENERIC</v>
      </c>
      <c r="F110" s="293">
        <v>2050</v>
      </c>
      <c r="G110" s="404">
        <f>+INDEX(dnc_capex_drivers!$C$2:$C$1048576,MATCH(live_ds!$D110,dnc_capex_drivers!$B$2:$B$1048576,0),1)</f>
        <v>10300</v>
      </c>
      <c r="H110" s="295" t="s">
        <v>819</v>
      </c>
      <c r="I110" s="659" t="s">
        <v>281</v>
      </c>
      <c r="J110" s="506">
        <v>1</v>
      </c>
      <c r="K110" s="406" t="s">
        <v>817</v>
      </c>
      <c r="L110" s="297">
        <v>3</v>
      </c>
      <c r="M110" s="298">
        <v>3</v>
      </c>
      <c r="N110" s="464" t="s">
        <v>808</v>
      </c>
      <c r="O110" s="300" t="s">
        <v>624</v>
      </c>
      <c r="P110" s="301">
        <v>100</v>
      </c>
      <c r="Q110" s="301">
        <v>75</v>
      </c>
      <c r="R110" s="463" t="s">
        <v>427</v>
      </c>
      <c r="S110" s="303">
        <v>10300</v>
      </c>
      <c r="T110" s="296" t="s">
        <v>820</v>
      </c>
      <c r="U110" s="302" t="s">
        <v>429</v>
      </c>
      <c r="V110" s="299" t="s">
        <v>626</v>
      </c>
      <c r="W110" s="408">
        <v>43851</v>
      </c>
      <c r="X110" s="408">
        <v>43751.4</v>
      </c>
      <c r="Y110" s="409">
        <v>43754</v>
      </c>
      <c r="Z110" s="410">
        <v>43842.6</v>
      </c>
      <c r="AA110" s="409">
        <v>43894</v>
      </c>
      <c r="AB110" s="409">
        <v>43873</v>
      </c>
      <c r="AC110" s="411">
        <v>43899</v>
      </c>
      <c r="AD110" s="411">
        <v>43902</v>
      </c>
      <c r="AE110" s="412">
        <v>44063</v>
      </c>
      <c r="AF110" s="408">
        <v>44082</v>
      </c>
      <c r="AG110" s="408">
        <v>44084</v>
      </c>
      <c r="AH110" s="410">
        <v>44087</v>
      </c>
      <c r="AI110" s="403">
        <v>44097</v>
      </c>
      <c r="AJ110" s="409">
        <v>44127</v>
      </c>
      <c r="AK110" s="408">
        <v>44052</v>
      </c>
      <c r="AL110" s="408">
        <v>44125</v>
      </c>
      <c r="AM110" s="349">
        <v>1</v>
      </c>
    </row>
    <row r="111" spans="1:41" x14ac:dyDescent="0.25">
      <c r="A111" s="595">
        <f t="shared" si="8"/>
        <v>115</v>
      </c>
      <c r="B111" s="654" t="s">
        <v>879</v>
      </c>
      <c r="C111" s="596" t="s">
        <v>67</v>
      </c>
      <c r="D111" s="648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596" t="str">
        <f t="shared" si="5"/>
        <v>GENERIC</v>
      </c>
      <c r="F111" s="596">
        <v>2050</v>
      </c>
      <c r="G111" s="597">
        <f>+INDEX(dnc_capex_drivers!$C$2:$C$1048576,MATCH(live_ds!$D111,dnc_capex_drivers!$B$2:$B$1048576,0),1)</f>
        <v>10000</v>
      </c>
      <c r="H111" s="465" t="s">
        <v>821</v>
      </c>
      <c r="I111" s="663" t="s">
        <v>293</v>
      </c>
      <c r="J111" s="466">
        <v>2</v>
      </c>
      <c r="K111" s="467" t="s">
        <v>822</v>
      </c>
      <c r="L111" s="468">
        <v>1</v>
      </c>
      <c r="M111" s="469">
        <v>1</v>
      </c>
      <c r="N111" s="470" t="s">
        <v>873</v>
      </c>
      <c r="O111" s="466" t="s">
        <v>823</v>
      </c>
      <c r="P111" s="470">
        <v>100</v>
      </c>
      <c r="Q111" s="470">
        <v>75</v>
      </c>
      <c r="R111" s="470" t="s">
        <v>824</v>
      </c>
      <c r="S111" s="471">
        <v>10000</v>
      </c>
      <c r="T111" s="472" t="s">
        <v>825</v>
      </c>
      <c r="U111" s="473" t="s">
        <v>826</v>
      </c>
      <c r="V111" s="474" t="s">
        <v>827</v>
      </c>
      <c r="W111" s="475">
        <v>42005</v>
      </c>
      <c r="X111" s="475">
        <v>42005</v>
      </c>
      <c r="Y111" s="475">
        <v>42005</v>
      </c>
      <c r="Z111" s="476">
        <v>42005</v>
      </c>
      <c r="AA111" s="477">
        <v>42005</v>
      </c>
      <c r="AB111" s="477">
        <v>42005</v>
      </c>
      <c r="AC111" s="478">
        <v>42005</v>
      </c>
      <c r="AD111" s="479">
        <v>42005</v>
      </c>
      <c r="AE111" s="480">
        <v>80848</v>
      </c>
      <c r="AF111" s="475">
        <v>80858.5</v>
      </c>
      <c r="AG111" s="475">
        <v>80859.5</v>
      </c>
      <c r="AH111" s="476">
        <v>80862.5</v>
      </c>
      <c r="AI111" s="481">
        <v>80863.5</v>
      </c>
      <c r="AJ111" s="477">
        <v>80893.5</v>
      </c>
      <c r="AK111" s="475">
        <v>42005</v>
      </c>
      <c r="AL111" s="413"/>
      <c r="AM111" s="482">
        <v>1</v>
      </c>
      <c r="AO111" s="541"/>
    </row>
    <row r="112" spans="1:41" x14ac:dyDescent="0.25">
      <c r="A112" s="293">
        <f t="shared" si="8"/>
        <v>116</v>
      </c>
      <c r="B112" s="651" t="s">
        <v>879</v>
      </c>
      <c r="C112" s="293" t="s">
        <v>67</v>
      </c>
      <c r="D112" s="647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293" t="str">
        <f t="shared" si="5"/>
        <v>GENERIC</v>
      </c>
      <c r="F112" s="293">
        <v>2050</v>
      </c>
      <c r="G112" s="404">
        <f>+INDEX(dnc_capex_drivers!$C$2:$C$1048576,MATCH(live_ds!$D112,dnc_capex_drivers!$B$2:$B$1048576,0),1)</f>
        <v>8000</v>
      </c>
      <c r="H112" s="295" t="s">
        <v>828</v>
      </c>
      <c r="I112" s="659" t="s">
        <v>282</v>
      </c>
      <c r="J112" s="380">
        <v>1</v>
      </c>
      <c r="K112" s="406" t="s">
        <v>829</v>
      </c>
      <c r="L112" s="297">
        <v>3</v>
      </c>
      <c r="M112" s="298">
        <v>1</v>
      </c>
      <c r="N112" s="462" t="s">
        <v>808</v>
      </c>
      <c r="O112" s="300" t="s">
        <v>823</v>
      </c>
      <c r="P112" s="301">
        <v>100</v>
      </c>
      <c r="Q112" s="301">
        <v>75</v>
      </c>
      <c r="R112" s="463" t="s">
        <v>427</v>
      </c>
      <c r="S112" s="303">
        <v>8000</v>
      </c>
      <c r="T112" s="296" t="s">
        <v>793</v>
      </c>
      <c r="U112" s="302" t="s">
        <v>838</v>
      </c>
      <c r="V112" s="299" t="s">
        <v>827</v>
      </c>
      <c r="W112" s="408">
        <v>44127</v>
      </c>
      <c r="X112" s="408">
        <v>42005</v>
      </c>
      <c r="Y112" s="409">
        <v>44119</v>
      </c>
      <c r="Z112" s="410">
        <v>42005</v>
      </c>
      <c r="AA112" s="409">
        <v>44139</v>
      </c>
      <c r="AB112" s="409">
        <v>44139</v>
      </c>
      <c r="AC112" s="411">
        <v>44144</v>
      </c>
      <c r="AD112" s="411">
        <v>44159</v>
      </c>
      <c r="AE112" s="412">
        <v>44163</v>
      </c>
      <c r="AF112" s="408">
        <v>44183</v>
      </c>
      <c r="AG112" s="408">
        <v>44185</v>
      </c>
      <c r="AH112" s="410">
        <v>44201</v>
      </c>
      <c r="AI112" s="403">
        <v>44204</v>
      </c>
      <c r="AJ112" s="409">
        <v>44228</v>
      </c>
      <c r="AK112" s="408">
        <v>44291</v>
      </c>
      <c r="AL112" s="408">
        <v>44205</v>
      </c>
      <c r="AM112" s="349">
        <v>1</v>
      </c>
    </row>
    <row r="113" spans="1:41" x14ac:dyDescent="0.25">
      <c r="A113" s="332">
        <f t="shared" si="8"/>
        <v>117</v>
      </c>
      <c r="B113" s="652" t="s">
        <v>879</v>
      </c>
      <c r="C113" s="312" t="s">
        <v>67</v>
      </c>
      <c r="D113" s="646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12" t="str">
        <f t="shared" si="5"/>
        <v>GENERIC</v>
      </c>
      <c r="F113" s="312">
        <v>2050</v>
      </c>
      <c r="G113" s="395">
        <f>+INDEX(dnc_capex_drivers!$C$2:$C$1048576,MATCH(live_ds!$D113,dnc_capex_drivers!$B$2:$B$1048576,0),1)</f>
        <v>8000</v>
      </c>
      <c r="H113" s="333" t="s">
        <v>831</v>
      </c>
      <c r="I113" s="661" t="s">
        <v>283</v>
      </c>
      <c r="J113" s="506">
        <v>1</v>
      </c>
      <c r="K113" s="396" t="s">
        <v>829</v>
      </c>
      <c r="L113" s="335">
        <v>3</v>
      </c>
      <c r="M113" s="336">
        <v>2</v>
      </c>
      <c r="N113" s="407" t="s">
        <v>808</v>
      </c>
      <c r="O113" s="338" t="s">
        <v>823</v>
      </c>
      <c r="P113" s="339">
        <v>100</v>
      </c>
      <c r="Q113" s="339">
        <v>75</v>
      </c>
      <c r="R113" s="386" t="s">
        <v>427</v>
      </c>
      <c r="S113" s="341">
        <v>8000</v>
      </c>
      <c r="T113" s="334" t="s">
        <v>793</v>
      </c>
      <c r="U113" s="340" t="s">
        <v>838</v>
      </c>
      <c r="V113" s="337" t="s">
        <v>827</v>
      </c>
      <c r="W113" s="397">
        <v>44127</v>
      </c>
      <c r="X113" s="397">
        <v>42005</v>
      </c>
      <c r="Y113" s="397">
        <v>44119</v>
      </c>
      <c r="Z113" s="398">
        <v>42005</v>
      </c>
      <c r="AA113" s="399">
        <v>44147</v>
      </c>
      <c r="AB113" s="399">
        <v>44139</v>
      </c>
      <c r="AC113" s="400">
        <v>44150</v>
      </c>
      <c r="AD113" s="401">
        <v>44159</v>
      </c>
      <c r="AE113" s="402">
        <v>44163</v>
      </c>
      <c r="AF113" s="397">
        <v>44183</v>
      </c>
      <c r="AG113" s="397">
        <v>44185</v>
      </c>
      <c r="AH113" s="398">
        <v>44201</v>
      </c>
      <c r="AI113" s="403">
        <v>44204</v>
      </c>
      <c r="AJ113" s="399">
        <v>44228</v>
      </c>
      <c r="AK113" s="397">
        <v>44291</v>
      </c>
      <c r="AL113" s="397">
        <v>44205</v>
      </c>
      <c r="AM113" s="353">
        <v>1</v>
      </c>
    </row>
    <row r="114" spans="1:41" x14ac:dyDescent="0.25">
      <c r="A114" s="593">
        <f t="shared" si="8"/>
        <v>118</v>
      </c>
      <c r="B114" s="655" t="s">
        <v>879</v>
      </c>
      <c r="C114" s="593" t="s">
        <v>67</v>
      </c>
      <c r="D114" s="649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593" t="str">
        <f t="shared" si="5"/>
        <v>GENERIC</v>
      </c>
      <c r="F114" s="593">
        <v>2050</v>
      </c>
      <c r="G114" s="594">
        <f>+INDEX(dnc_capex_drivers!$C$2:$C$1048576,MATCH(live_ds!$D114,dnc_capex_drivers!$B$2:$B$1048576,0),1)</f>
        <v>8000</v>
      </c>
      <c r="H114" s="512" t="s">
        <v>832</v>
      </c>
      <c r="I114" s="666" t="s">
        <v>284</v>
      </c>
      <c r="J114" s="717">
        <v>1</v>
      </c>
      <c r="K114" s="514" t="s">
        <v>829</v>
      </c>
      <c r="L114" s="515">
        <v>3</v>
      </c>
      <c r="M114" s="516">
        <v>3</v>
      </c>
      <c r="N114" s="462" t="s">
        <v>808</v>
      </c>
      <c r="O114" s="513" t="s">
        <v>823</v>
      </c>
      <c r="P114" s="517">
        <v>100</v>
      </c>
      <c r="Q114" s="517">
        <v>75</v>
      </c>
      <c r="R114" s="718" t="s">
        <v>427</v>
      </c>
      <c r="S114" s="518">
        <v>8000</v>
      </c>
      <c r="T114" s="519" t="s">
        <v>793</v>
      </c>
      <c r="U114" s="520" t="s">
        <v>838</v>
      </c>
      <c r="V114" s="521" t="s">
        <v>827</v>
      </c>
      <c r="W114" s="523">
        <v>44127</v>
      </c>
      <c r="X114" s="523">
        <v>42005</v>
      </c>
      <c r="Y114" s="719">
        <v>44119</v>
      </c>
      <c r="Z114" s="720">
        <v>42005</v>
      </c>
      <c r="AA114" s="719">
        <v>44152</v>
      </c>
      <c r="AB114" s="719">
        <v>44139</v>
      </c>
      <c r="AC114" s="721">
        <v>44157</v>
      </c>
      <c r="AD114" s="721">
        <v>44159</v>
      </c>
      <c r="AE114" s="522">
        <v>44163</v>
      </c>
      <c r="AF114" s="523">
        <v>44183</v>
      </c>
      <c r="AG114" s="523">
        <v>44185</v>
      </c>
      <c r="AH114" s="720">
        <v>44201</v>
      </c>
      <c r="AI114" s="572">
        <v>44204</v>
      </c>
      <c r="AJ114" s="719">
        <v>44228</v>
      </c>
      <c r="AK114" s="523">
        <v>44291</v>
      </c>
      <c r="AL114" s="523">
        <v>44206</v>
      </c>
      <c r="AM114" s="722">
        <v>1</v>
      </c>
    </row>
    <row r="115" spans="1:41" x14ac:dyDescent="0.25">
      <c r="A115" s="710">
        <f t="shared" si="8"/>
        <v>119</v>
      </c>
      <c r="B115" s="711" t="s">
        <v>1</v>
      </c>
      <c r="C115" s="712" t="s">
        <v>67</v>
      </c>
      <c r="D115" s="713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12" t="str">
        <f t="shared" si="5"/>
        <v>GENERIC</v>
      </c>
      <c r="F115" s="712">
        <v>2050</v>
      </c>
      <c r="G115" s="395">
        <f>+INDEX(dnc_capex_drivers!$C$2:$C$1048576,MATCH(live_ds!$D115,dnc_capex_drivers!$B$2:$B$1048576,0),1)</f>
        <v>9400</v>
      </c>
      <c r="H115" s="333" t="s">
        <v>833</v>
      </c>
      <c r="I115" s="661" t="s">
        <v>285</v>
      </c>
      <c r="J115" s="714">
        <v>1</v>
      </c>
      <c r="K115" s="396" t="s">
        <v>834</v>
      </c>
      <c r="L115" s="335">
        <v>4</v>
      </c>
      <c r="M115" s="336">
        <v>4</v>
      </c>
      <c r="N115" s="715" t="s">
        <v>808</v>
      </c>
      <c r="O115" s="338" t="s">
        <v>426</v>
      </c>
      <c r="P115" s="339">
        <v>100</v>
      </c>
      <c r="Q115" s="339">
        <v>75</v>
      </c>
      <c r="R115" s="716" t="s">
        <v>427</v>
      </c>
      <c r="S115" s="341">
        <v>9400</v>
      </c>
      <c r="T115" s="334" t="s">
        <v>793</v>
      </c>
      <c r="U115" s="340" t="s">
        <v>429</v>
      </c>
      <c r="V115" s="337" t="s">
        <v>836</v>
      </c>
      <c r="W115" s="397">
        <v>43902</v>
      </c>
      <c r="X115" s="397">
        <v>43784.4</v>
      </c>
      <c r="Y115" s="397">
        <v>43859</v>
      </c>
      <c r="Z115" s="398">
        <v>43875.6</v>
      </c>
      <c r="AA115" s="399">
        <v>43906</v>
      </c>
      <c r="AB115" s="399">
        <v>43906</v>
      </c>
      <c r="AC115" s="400">
        <v>43917</v>
      </c>
      <c r="AD115" s="401">
        <v>43920</v>
      </c>
      <c r="AE115" s="507">
        <v>44252</v>
      </c>
      <c r="AF115" s="508">
        <v>44277</v>
      </c>
      <c r="AG115" s="508">
        <v>44282</v>
      </c>
      <c r="AH115" s="509">
        <v>44294</v>
      </c>
      <c r="AI115" s="403">
        <v>44298</v>
      </c>
      <c r="AJ115" s="510">
        <v>44322</v>
      </c>
      <c r="AK115" s="508">
        <v>44070</v>
      </c>
      <c r="AL115" s="397">
        <v>44302</v>
      </c>
      <c r="AM115" s="353">
        <v>1</v>
      </c>
    </row>
    <row r="116" spans="1:41" x14ac:dyDescent="0.25">
      <c r="A116" s="293">
        <f t="shared" si="8"/>
        <v>120</v>
      </c>
      <c r="B116" s="651" t="s">
        <v>1</v>
      </c>
      <c r="C116" s="293" t="s">
        <v>67</v>
      </c>
      <c r="D116" s="647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293" t="str">
        <f t="shared" si="5"/>
        <v>GENERIC</v>
      </c>
      <c r="F116" s="293">
        <v>2050</v>
      </c>
      <c r="G116" s="404">
        <f>+INDEX(dnc_capex_drivers!$C$2:$C$1048576,MATCH(live_ds!$D116,dnc_capex_drivers!$B$2:$B$1048576,0),1)</f>
        <v>9400</v>
      </c>
      <c r="H116" s="295" t="s">
        <v>837</v>
      </c>
      <c r="I116" s="659" t="s">
        <v>286</v>
      </c>
      <c r="J116" s="506">
        <v>1</v>
      </c>
      <c r="K116" s="406" t="s">
        <v>834</v>
      </c>
      <c r="L116" s="297">
        <v>4</v>
      </c>
      <c r="M116" s="298">
        <v>3</v>
      </c>
      <c r="N116" s="462" t="s">
        <v>808</v>
      </c>
      <c r="O116" s="300" t="s">
        <v>426</v>
      </c>
      <c r="P116" s="301">
        <v>100</v>
      </c>
      <c r="Q116" s="301">
        <v>75</v>
      </c>
      <c r="R116" s="301" t="s">
        <v>427</v>
      </c>
      <c r="S116" s="303">
        <v>9400</v>
      </c>
      <c r="T116" s="296" t="s">
        <v>793</v>
      </c>
      <c r="U116" s="302" t="s">
        <v>429</v>
      </c>
      <c r="V116" s="299" t="s">
        <v>836</v>
      </c>
      <c r="W116" s="408">
        <v>43902</v>
      </c>
      <c r="X116" s="408">
        <v>44041.4</v>
      </c>
      <c r="Y116" s="409">
        <v>43859</v>
      </c>
      <c r="Z116" s="410">
        <v>44132.6</v>
      </c>
      <c r="AA116" s="409">
        <v>44163</v>
      </c>
      <c r="AB116" s="409">
        <v>44163</v>
      </c>
      <c r="AC116" s="411">
        <v>44169</v>
      </c>
      <c r="AD116" s="411">
        <v>44189</v>
      </c>
      <c r="AE116" s="511">
        <v>44252</v>
      </c>
      <c r="AF116" s="508">
        <v>44277</v>
      </c>
      <c r="AG116" s="508">
        <v>44282</v>
      </c>
      <c r="AH116" s="509">
        <v>44294</v>
      </c>
      <c r="AI116" s="403">
        <v>44298</v>
      </c>
      <c r="AJ116" s="510">
        <v>44322</v>
      </c>
      <c r="AK116" s="508">
        <v>44339</v>
      </c>
      <c r="AL116" s="408">
        <v>44307</v>
      </c>
      <c r="AM116" s="349">
        <v>1</v>
      </c>
    </row>
    <row r="117" spans="1:41" x14ac:dyDescent="0.25">
      <c r="A117" s="332">
        <f t="shared" si="8"/>
        <v>121</v>
      </c>
      <c r="B117" s="652" t="s">
        <v>1</v>
      </c>
      <c r="C117" s="312" t="s">
        <v>67</v>
      </c>
      <c r="D117" s="646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12" t="str">
        <f t="shared" si="5"/>
        <v>GENERIC</v>
      </c>
      <c r="F117" s="312">
        <v>2050</v>
      </c>
      <c r="G117" s="395">
        <f>+INDEX(dnc_capex_drivers!$C$2:$C$1048576,MATCH(live_ds!$D117,dnc_capex_drivers!$B$2:$B$1048576,0),1)</f>
        <v>9400</v>
      </c>
      <c r="H117" s="333" t="s">
        <v>839</v>
      </c>
      <c r="I117" s="661" t="s">
        <v>287</v>
      </c>
      <c r="J117" s="506">
        <v>1</v>
      </c>
      <c r="K117" s="396" t="s">
        <v>834</v>
      </c>
      <c r="L117" s="335">
        <v>4</v>
      </c>
      <c r="M117" s="336">
        <v>2</v>
      </c>
      <c r="N117" s="462" t="s">
        <v>808</v>
      </c>
      <c r="O117" s="338" t="s">
        <v>426</v>
      </c>
      <c r="P117" s="339">
        <v>100</v>
      </c>
      <c r="Q117" s="339">
        <v>75</v>
      </c>
      <c r="R117" s="339" t="s">
        <v>427</v>
      </c>
      <c r="S117" s="341">
        <v>9400</v>
      </c>
      <c r="T117" s="334" t="s">
        <v>793</v>
      </c>
      <c r="U117" s="340" t="s">
        <v>429</v>
      </c>
      <c r="V117" s="337" t="s">
        <v>836</v>
      </c>
      <c r="W117" s="397">
        <v>43902</v>
      </c>
      <c r="X117" s="397">
        <v>44041.4</v>
      </c>
      <c r="Y117" s="397">
        <v>43859</v>
      </c>
      <c r="Z117" s="398">
        <v>44132.6</v>
      </c>
      <c r="AA117" s="399">
        <v>44171</v>
      </c>
      <c r="AB117" s="399">
        <v>44163</v>
      </c>
      <c r="AC117" s="400">
        <v>44175</v>
      </c>
      <c r="AD117" s="401">
        <v>44189</v>
      </c>
      <c r="AE117" s="511">
        <v>44263</v>
      </c>
      <c r="AF117" s="508">
        <v>44277</v>
      </c>
      <c r="AG117" s="508">
        <v>44282</v>
      </c>
      <c r="AH117" s="509">
        <v>44294</v>
      </c>
      <c r="AI117" s="403">
        <v>44298</v>
      </c>
      <c r="AJ117" s="510">
        <v>44322</v>
      </c>
      <c r="AK117" s="508">
        <v>44339</v>
      </c>
      <c r="AL117" s="397">
        <v>44304</v>
      </c>
      <c r="AM117" s="353">
        <v>1</v>
      </c>
    </row>
    <row r="118" spans="1:41" x14ac:dyDescent="0.25">
      <c r="A118" s="293">
        <f t="shared" si="8"/>
        <v>122</v>
      </c>
      <c r="B118" s="651" t="s">
        <v>1</v>
      </c>
      <c r="C118" s="293" t="s">
        <v>67</v>
      </c>
      <c r="D118" s="647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293" t="str">
        <f t="shared" si="5"/>
        <v>GENERIC</v>
      </c>
      <c r="F118" s="293">
        <v>2050</v>
      </c>
      <c r="G118" s="404">
        <f>+INDEX(dnc_capex_drivers!$C$2:$C$1048576,MATCH(live_ds!$D118,dnc_capex_drivers!$B$2:$B$1048576,0),1)</f>
        <v>9400</v>
      </c>
      <c r="H118" s="512" t="s">
        <v>840</v>
      </c>
      <c r="I118" s="666" t="s">
        <v>288</v>
      </c>
      <c r="J118" s="506" t="s">
        <v>910</v>
      </c>
      <c r="K118" s="514" t="s">
        <v>834</v>
      </c>
      <c r="L118" s="515">
        <v>4</v>
      </c>
      <c r="M118" s="516">
        <v>1</v>
      </c>
      <c r="N118" s="462" t="s">
        <v>808</v>
      </c>
      <c r="O118" s="513" t="s">
        <v>426</v>
      </c>
      <c r="P118" s="517">
        <v>100</v>
      </c>
      <c r="Q118" s="517">
        <v>75</v>
      </c>
      <c r="R118" s="517" t="s">
        <v>427</v>
      </c>
      <c r="S118" s="518">
        <v>9400</v>
      </c>
      <c r="T118" s="519" t="s">
        <v>793</v>
      </c>
      <c r="U118" s="520" t="s">
        <v>429</v>
      </c>
      <c r="V118" s="521" t="s">
        <v>836</v>
      </c>
      <c r="W118" s="522">
        <v>43902</v>
      </c>
      <c r="X118" s="523">
        <v>44041.4</v>
      </c>
      <c r="Y118" s="523">
        <v>43859</v>
      </c>
      <c r="Z118" s="524">
        <v>44132.6</v>
      </c>
      <c r="AA118" s="523">
        <v>44177</v>
      </c>
      <c r="AB118" s="523">
        <v>44163</v>
      </c>
      <c r="AC118" s="523">
        <v>44184</v>
      </c>
      <c r="AD118" s="524">
        <v>44189</v>
      </c>
      <c r="AE118" s="525">
        <v>44263</v>
      </c>
      <c r="AF118" s="525">
        <v>44277</v>
      </c>
      <c r="AG118" s="525">
        <v>44282</v>
      </c>
      <c r="AH118" s="526">
        <v>44294</v>
      </c>
      <c r="AI118" s="572">
        <v>44298</v>
      </c>
      <c r="AJ118" s="527">
        <v>44322</v>
      </c>
      <c r="AK118" s="525">
        <v>44339</v>
      </c>
      <c r="AL118" s="408">
        <v>44299</v>
      </c>
      <c r="AM118" s="349">
        <v>1</v>
      </c>
    </row>
    <row r="119" spans="1:41" x14ac:dyDescent="0.25">
      <c r="A119" s="595">
        <f t="shared" si="8"/>
        <v>123</v>
      </c>
      <c r="B119" s="654" t="s">
        <v>879</v>
      </c>
      <c r="C119" s="596" t="s">
        <v>67</v>
      </c>
      <c r="D119" s="648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596" t="str">
        <f t="shared" si="5"/>
        <v>GENERIC</v>
      </c>
      <c r="F119" s="596">
        <v>2050</v>
      </c>
      <c r="G119" s="597">
        <f>+INDEX(dnc_capex_drivers!$C$2:$C$1048576,MATCH(live_ds!$D119,dnc_capex_drivers!$B$2:$B$1048576,0),1)</f>
        <v>7461</v>
      </c>
      <c r="H119" s="496" t="s">
        <v>901</v>
      </c>
      <c r="I119" s="665" t="s">
        <v>902</v>
      </c>
      <c r="J119" s="503">
        <v>2</v>
      </c>
      <c r="K119" s="497" t="s">
        <v>843</v>
      </c>
      <c r="L119" s="498">
        <v>4</v>
      </c>
      <c r="M119" s="499">
        <v>1</v>
      </c>
      <c r="N119" s="501" t="s">
        <v>873</v>
      </c>
      <c r="O119" s="500" t="s">
        <v>823</v>
      </c>
      <c r="P119" s="501">
        <v>96.222719999999995</v>
      </c>
      <c r="Q119" s="501">
        <v>71.302882999999994</v>
      </c>
      <c r="R119" s="504" t="s">
        <v>830</v>
      </c>
      <c r="S119" s="502">
        <v>7460</v>
      </c>
      <c r="T119" s="503" t="s">
        <v>793</v>
      </c>
      <c r="U119" s="504" t="s">
        <v>92</v>
      </c>
      <c r="V119" s="505" t="s">
        <v>827</v>
      </c>
      <c r="W119" s="413">
        <v>44262.8</v>
      </c>
      <c r="X119" s="413">
        <v>44321</v>
      </c>
      <c r="Y119" s="413">
        <v>44333</v>
      </c>
      <c r="Z119" s="414">
        <v>44326</v>
      </c>
      <c r="AA119" s="415">
        <v>44354</v>
      </c>
      <c r="AB119" s="415">
        <v>44354</v>
      </c>
      <c r="AC119" s="416">
        <v>44363</v>
      </c>
      <c r="AD119" s="417">
        <v>44390</v>
      </c>
      <c r="AE119" s="528">
        <v>44395</v>
      </c>
      <c r="AF119" s="529">
        <v>44415</v>
      </c>
      <c r="AG119" s="529">
        <v>44416</v>
      </c>
      <c r="AH119" s="530">
        <v>44428</v>
      </c>
      <c r="AI119" s="495">
        <v>44429</v>
      </c>
      <c r="AJ119" s="531">
        <v>44459</v>
      </c>
      <c r="AK119" s="529">
        <v>44518</v>
      </c>
      <c r="AL119" s="365"/>
      <c r="AM119" s="353">
        <v>1</v>
      </c>
      <c r="AO119" s="613"/>
    </row>
    <row r="120" spans="1:41" x14ac:dyDescent="0.25">
      <c r="A120" s="293">
        <f t="shared" si="8"/>
        <v>124</v>
      </c>
      <c r="B120" s="651" t="s">
        <v>879</v>
      </c>
      <c r="C120" s="293" t="s">
        <v>67</v>
      </c>
      <c r="D120" s="647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293" t="str">
        <f t="shared" si="5"/>
        <v>GENERIC</v>
      </c>
      <c r="F120" s="293">
        <v>2050</v>
      </c>
      <c r="G120" s="404">
        <f>+INDEX(dnc_capex_drivers!$C$2:$C$1048576,MATCH(live_ds!$D120,dnc_capex_drivers!$B$2:$B$1048576,0),1)</f>
        <v>7469</v>
      </c>
      <c r="H120" s="483" t="s">
        <v>903</v>
      </c>
      <c r="I120" s="664" t="s">
        <v>842</v>
      </c>
      <c r="J120" s="490">
        <v>2</v>
      </c>
      <c r="K120" s="484" t="s">
        <v>843</v>
      </c>
      <c r="L120" s="485">
        <v>4</v>
      </c>
      <c r="M120" s="486">
        <v>2</v>
      </c>
      <c r="N120" s="488" t="s">
        <v>873</v>
      </c>
      <c r="O120" s="487" t="s">
        <v>823</v>
      </c>
      <c r="P120" s="488">
        <v>96.222719999999995</v>
      </c>
      <c r="Q120" s="488">
        <v>71.302882999999994</v>
      </c>
      <c r="R120" s="491" t="s">
        <v>830</v>
      </c>
      <c r="S120" s="489">
        <v>7460</v>
      </c>
      <c r="T120" s="490" t="s">
        <v>793</v>
      </c>
      <c r="U120" s="491" t="s">
        <v>92</v>
      </c>
      <c r="V120" s="492" t="s">
        <v>827</v>
      </c>
      <c r="W120" s="418">
        <v>44262.8</v>
      </c>
      <c r="X120" s="418">
        <v>44321</v>
      </c>
      <c r="Y120" s="493">
        <v>44333</v>
      </c>
      <c r="Z120" s="419">
        <v>44326</v>
      </c>
      <c r="AA120" s="493">
        <v>44363</v>
      </c>
      <c r="AB120" s="493">
        <v>44354</v>
      </c>
      <c r="AC120" s="494">
        <v>44372</v>
      </c>
      <c r="AD120" s="494">
        <v>44390</v>
      </c>
      <c r="AE120" s="532">
        <v>44395</v>
      </c>
      <c r="AF120" s="529">
        <v>44415</v>
      </c>
      <c r="AG120" s="529">
        <v>44416</v>
      </c>
      <c r="AH120" s="530">
        <v>44428</v>
      </c>
      <c r="AI120" s="495">
        <v>44429</v>
      </c>
      <c r="AJ120" s="531">
        <v>44459</v>
      </c>
      <c r="AK120" s="529">
        <v>44518</v>
      </c>
      <c r="AL120" s="369"/>
      <c r="AM120" s="349">
        <v>1</v>
      </c>
    </row>
    <row r="121" spans="1:41" x14ac:dyDescent="0.25">
      <c r="A121" s="332">
        <f t="shared" si="8"/>
        <v>125</v>
      </c>
      <c r="B121" s="652" t="s">
        <v>879</v>
      </c>
      <c r="C121" s="312" t="s">
        <v>67</v>
      </c>
      <c r="D121" s="646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12" t="str">
        <f t="shared" si="5"/>
        <v>GENERIC</v>
      </c>
      <c r="F121" s="312">
        <v>2050</v>
      </c>
      <c r="G121" s="395">
        <f>+INDEX(dnc_capex_drivers!$C$2:$C$1048576,MATCH(live_ds!$D121,dnc_capex_drivers!$B$2:$B$1048576,0),1)</f>
        <v>7566</v>
      </c>
      <c r="H121" s="533" t="s">
        <v>904</v>
      </c>
      <c r="I121" s="667" t="s">
        <v>845</v>
      </c>
      <c r="J121" s="534">
        <v>2</v>
      </c>
      <c r="K121" s="497" t="s">
        <v>843</v>
      </c>
      <c r="L121" s="535">
        <v>4</v>
      </c>
      <c r="M121" s="499">
        <v>3</v>
      </c>
      <c r="N121" s="501" t="s">
        <v>873</v>
      </c>
      <c r="O121" s="536" t="s">
        <v>823</v>
      </c>
      <c r="P121" s="501">
        <v>96.222719999999995</v>
      </c>
      <c r="Q121" s="501">
        <v>71.302882999999994</v>
      </c>
      <c r="R121" s="537" t="s">
        <v>830</v>
      </c>
      <c r="S121" s="502">
        <v>7548</v>
      </c>
      <c r="T121" s="534" t="s">
        <v>793</v>
      </c>
      <c r="U121" s="537" t="s">
        <v>92</v>
      </c>
      <c r="V121" s="505" t="s">
        <v>827</v>
      </c>
      <c r="W121" s="413">
        <v>44262.8</v>
      </c>
      <c r="X121" s="413">
        <v>44321</v>
      </c>
      <c r="Y121" s="413">
        <v>44333</v>
      </c>
      <c r="Z121" s="414">
        <v>44326</v>
      </c>
      <c r="AA121" s="538">
        <v>44372</v>
      </c>
      <c r="AB121" s="538">
        <v>44354</v>
      </c>
      <c r="AC121" s="416">
        <v>44381</v>
      </c>
      <c r="AD121" s="417">
        <v>44390</v>
      </c>
      <c r="AE121" s="532">
        <v>44395</v>
      </c>
      <c r="AF121" s="529">
        <v>44415</v>
      </c>
      <c r="AG121" s="529">
        <v>44416</v>
      </c>
      <c r="AH121" s="530">
        <v>44428</v>
      </c>
      <c r="AI121" s="539">
        <v>44429</v>
      </c>
      <c r="AJ121" s="540">
        <v>44459</v>
      </c>
      <c r="AK121" s="529">
        <v>44518</v>
      </c>
      <c r="AL121" s="365"/>
      <c r="AM121" s="353">
        <v>1</v>
      </c>
    </row>
    <row r="122" spans="1:41" x14ac:dyDescent="0.25">
      <c r="A122" s="593">
        <f t="shared" si="8"/>
        <v>126</v>
      </c>
      <c r="B122" s="655" t="s">
        <v>879</v>
      </c>
      <c r="C122" s="593" t="s">
        <v>67</v>
      </c>
      <c r="D122" s="649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593" t="str">
        <f t="shared" si="5"/>
        <v>GENERIC</v>
      </c>
      <c r="F122" s="593">
        <v>2050</v>
      </c>
      <c r="G122" s="594">
        <f>+INDEX(dnc_capex_drivers!$C$2:$C$1048576,MATCH(live_ds!$D123,dnc_capex_drivers!$B$2:$B$1048576,0),1)</f>
        <v>7450</v>
      </c>
      <c r="H122" s="483" t="s">
        <v>905</v>
      </c>
      <c r="I122" s="664" t="s">
        <v>847</v>
      </c>
      <c r="J122" s="490">
        <v>2</v>
      </c>
      <c r="K122" s="484" t="s">
        <v>843</v>
      </c>
      <c r="L122" s="485">
        <v>4</v>
      </c>
      <c r="M122" s="486">
        <v>4</v>
      </c>
      <c r="N122" s="488" t="s">
        <v>873</v>
      </c>
      <c r="O122" s="487" t="s">
        <v>823</v>
      </c>
      <c r="P122" s="488">
        <v>96.222719999999995</v>
      </c>
      <c r="Q122" s="488">
        <v>71.302882999999994</v>
      </c>
      <c r="R122" s="491" t="s">
        <v>830</v>
      </c>
      <c r="S122" s="489">
        <v>7732</v>
      </c>
      <c r="T122" s="490" t="s">
        <v>793</v>
      </c>
      <c r="U122" s="491" t="s">
        <v>92</v>
      </c>
      <c r="V122" s="492" t="s">
        <v>827</v>
      </c>
      <c r="W122" s="418">
        <v>44262.8</v>
      </c>
      <c r="X122" s="418">
        <v>44321</v>
      </c>
      <c r="Y122" s="493">
        <v>44333</v>
      </c>
      <c r="Z122" s="419">
        <v>44326</v>
      </c>
      <c r="AA122" s="493">
        <v>44381</v>
      </c>
      <c r="AB122" s="493">
        <v>44354</v>
      </c>
      <c r="AC122" s="494">
        <v>44390</v>
      </c>
      <c r="AD122" s="494">
        <v>44390</v>
      </c>
      <c r="AE122" s="532">
        <v>44395</v>
      </c>
      <c r="AF122" s="529">
        <v>44415</v>
      </c>
      <c r="AG122" s="529">
        <v>44416</v>
      </c>
      <c r="AH122" s="530">
        <v>44428</v>
      </c>
      <c r="AI122" s="495">
        <v>44429</v>
      </c>
      <c r="AJ122" s="531">
        <v>44459</v>
      </c>
      <c r="AK122" s="529">
        <v>44518</v>
      </c>
      <c r="AL122" s="369"/>
      <c r="AM122" s="349">
        <v>1</v>
      </c>
    </row>
    <row r="123" spans="1:41" x14ac:dyDescent="0.25">
      <c r="A123" s="332">
        <f>+A122+1</f>
        <v>127</v>
      </c>
      <c r="B123" s="652" t="s">
        <v>871</v>
      </c>
      <c r="C123" s="312" t="s">
        <v>67</v>
      </c>
      <c r="D123" s="646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12" t="str">
        <f t="shared" si="5"/>
        <v>GENERIC</v>
      </c>
      <c r="F123" s="312">
        <v>2050</v>
      </c>
      <c r="G123" s="395">
        <f>+INDEX(dnc_capex_drivers!$C$2:$C$1048576,MATCH(live_ds!$D124,dnc_capex_drivers!$B$2:$B$1048576,0),1)</f>
        <v>10000</v>
      </c>
      <c r="H123" s="573" t="s">
        <v>841</v>
      </c>
      <c r="I123" s="668" t="s">
        <v>884</v>
      </c>
      <c r="J123" s="574">
        <v>2</v>
      </c>
      <c r="K123" s="575" t="s">
        <v>882</v>
      </c>
      <c r="L123" s="576">
        <v>4</v>
      </c>
      <c r="M123" s="577">
        <v>1</v>
      </c>
      <c r="N123" s="578" t="s">
        <v>900</v>
      </c>
      <c r="O123" s="579" t="s">
        <v>823</v>
      </c>
      <c r="P123" s="578">
        <v>100</v>
      </c>
      <c r="Q123" s="578">
        <v>75</v>
      </c>
      <c r="R123" s="580" t="s">
        <v>824</v>
      </c>
      <c r="S123" s="581">
        <v>10000</v>
      </c>
      <c r="T123" s="574" t="s">
        <v>793</v>
      </c>
      <c r="U123" s="580" t="s">
        <v>826</v>
      </c>
      <c r="V123" s="582" t="s">
        <v>892</v>
      </c>
      <c r="W123" s="583">
        <v>42005</v>
      </c>
      <c r="X123" s="583">
        <v>42005</v>
      </c>
      <c r="Y123" s="583">
        <v>42005</v>
      </c>
      <c r="Z123" s="584">
        <v>42005</v>
      </c>
      <c r="AA123" s="585">
        <v>42005</v>
      </c>
      <c r="AB123" s="585">
        <v>42005</v>
      </c>
      <c r="AC123" s="586">
        <v>42005</v>
      </c>
      <c r="AD123" s="587">
        <v>42005</v>
      </c>
      <c r="AE123" s="588">
        <v>44348</v>
      </c>
      <c r="AF123" s="589">
        <f t="shared" ref="AF123:AJ126" si="9">+AF119-AE119+AE123</f>
        <v>44368</v>
      </c>
      <c r="AG123" s="589">
        <f t="shared" si="9"/>
        <v>44369</v>
      </c>
      <c r="AH123" s="590">
        <f t="shared" si="9"/>
        <v>44381</v>
      </c>
      <c r="AI123" s="591">
        <f t="shared" si="9"/>
        <v>44382</v>
      </c>
      <c r="AJ123" s="592">
        <f t="shared" si="9"/>
        <v>44412</v>
      </c>
      <c r="AK123" s="589">
        <f t="shared" ref="AK123:AK129" si="10">+AA123+90</f>
        <v>42095</v>
      </c>
      <c r="AL123" s="365"/>
      <c r="AM123" s="353">
        <v>0</v>
      </c>
    </row>
    <row r="124" spans="1:41" x14ac:dyDescent="0.25">
      <c r="A124" s="293">
        <f t="shared" si="8"/>
        <v>128</v>
      </c>
      <c r="B124" s="651" t="s">
        <v>871</v>
      </c>
      <c r="C124" s="293" t="s">
        <v>67</v>
      </c>
      <c r="D124" s="647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293" t="str">
        <f t="shared" si="5"/>
        <v>GENERIC</v>
      </c>
      <c r="F124" s="293">
        <v>2050</v>
      </c>
      <c r="G124" s="404">
        <f>+INDEX(dnc_capex_drivers!$C$2:$C$1048576,MATCH(live_ds!$D125,dnc_capex_drivers!$B$2:$B$1048576,0),1)</f>
        <v>10000</v>
      </c>
      <c r="H124" s="599" t="s">
        <v>844</v>
      </c>
      <c r="I124" s="669" t="s">
        <v>885</v>
      </c>
      <c r="J124" s="490">
        <v>2</v>
      </c>
      <c r="K124" s="484" t="s">
        <v>882</v>
      </c>
      <c r="L124" s="485">
        <v>4</v>
      </c>
      <c r="M124" s="486">
        <v>2</v>
      </c>
      <c r="N124" s="488" t="s">
        <v>900</v>
      </c>
      <c r="O124" s="487" t="s">
        <v>823</v>
      </c>
      <c r="P124" s="488">
        <v>100</v>
      </c>
      <c r="Q124" s="488">
        <v>75</v>
      </c>
      <c r="R124" s="491" t="s">
        <v>824</v>
      </c>
      <c r="S124" s="489">
        <v>10000</v>
      </c>
      <c r="T124" s="490" t="s">
        <v>793</v>
      </c>
      <c r="U124" s="491" t="s">
        <v>826</v>
      </c>
      <c r="V124" s="492" t="s">
        <v>892</v>
      </c>
      <c r="W124" s="418">
        <v>42005</v>
      </c>
      <c r="X124" s="418">
        <v>42005</v>
      </c>
      <c r="Y124" s="493">
        <v>42005</v>
      </c>
      <c r="Z124" s="419">
        <v>42005</v>
      </c>
      <c r="AA124" s="493">
        <v>42005</v>
      </c>
      <c r="AB124" s="493">
        <v>42005</v>
      </c>
      <c r="AC124" s="494">
        <v>42005</v>
      </c>
      <c r="AD124" s="494">
        <v>42005</v>
      </c>
      <c r="AE124" s="532">
        <f>+AE120-AE119+AE123</f>
        <v>44348</v>
      </c>
      <c r="AF124" s="529">
        <f t="shared" si="9"/>
        <v>44368</v>
      </c>
      <c r="AG124" s="529">
        <f t="shared" si="9"/>
        <v>44369</v>
      </c>
      <c r="AH124" s="530">
        <f t="shared" si="9"/>
        <v>44381</v>
      </c>
      <c r="AI124" s="495">
        <f t="shared" si="9"/>
        <v>44382</v>
      </c>
      <c r="AJ124" s="531">
        <f t="shared" si="9"/>
        <v>44412</v>
      </c>
      <c r="AK124" s="529">
        <f t="shared" si="10"/>
        <v>42095</v>
      </c>
      <c r="AL124" s="369"/>
      <c r="AM124" s="349">
        <v>0</v>
      </c>
    </row>
    <row r="125" spans="1:41" x14ac:dyDescent="0.25">
      <c r="A125" s="332">
        <f t="shared" si="8"/>
        <v>129</v>
      </c>
      <c r="B125" s="652" t="s">
        <v>871</v>
      </c>
      <c r="C125" s="312" t="s">
        <v>67</v>
      </c>
      <c r="D125" s="646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12" t="str">
        <f t="shared" si="5"/>
        <v>GENERIC</v>
      </c>
      <c r="F125" s="312">
        <v>2050</v>
      </c>
      <c r="G125" s="395">
        <f>+INDEX(dnc_capex_drivers!$C$2:$C$1048576,MATCH(live_ds!$D126,dnc_capex_drivers!$B$2:$B$1048576,0),1)</f>
        <v>10000</v>
      </c>
      <c r="H125" s="533" t="s">
        <v>846</v>
      </c>
      <c r="I125" s="670" t="s">
        <v>886</v>
      </c>
      <c r="J125" s="534">
        <v>2</v>
      </c>
      <c r="K125" s="497" t="s">
        <v>882</v>
      </c>
      <c r="L125" s="535">
        <v>4</v>
      </c>
      <c r="M125" s="499">
        <v>3</v>
      </c>
      <c r="N125" s="501" t="s">
        <v>900</v>
      </c>
      <c r="O125" s="536" t="s">
        <v>823</v>
      </c>
      <c r="P125" s="501">
        <v>100</v>
      </c>
      <c r="Q125" s="501">
        <v>75</v>
      </c>
      <c r="R125" s="537" t="s">
        <v>824</v>
      </c>
      <c r="S125" s="502">
        <v>10000</v>
      </c>
      <c r="T125" s="534" t="s">
        <v>793</v>
      </c>
      <c r="U125" s="537" t="s">
        <v>826</v>
      </c>
      <c r="V125" s="505" t="s">
        <v>892</v>
      </c>
      <c r="W125" s="413">
        <v>42005</v>
      </c>
      <c r="X125" s="413">
        <v>42005</v>
      </c>
      <c r="Y125" s="413">
        <v>42005</v>
      </c>
      <c r="Z125" s="414">
        <v>42005</v>
      </c>
      <c r="AA125" s="538">
        <v>42005</v>
      </c>
      <c r="AB125" s="538">
        <v>42005</v>
      </c>
      <c r="AC125" s="416">
        <v>42005</v>
      </c>
      <c r="AD125" s="417">
        <v>42005</v>
      </c>
      <c r="AE125" s="532">
        <f>+AE121-AE120+AE124</f>
        <v>44348</v>
      </c>
      <c r="AF125" s="529">
        <f t="shared" si="9"/>
        <v>44368</v>
      </c>
      <c r="AG125" s="529">
        <f t="shared" si="9"/>
        <v>44369</v>
      </c>
      <c r="AH125" s="530">
        <f t="shared" si="9"/>
        <v>44381</v>
      </c>
      <c r="AI125" s="539">
        <f t="shared" si="9"/>
        <v>44382</v>
      </c>
      <c r="AJ125" s="540">
        <f t="shared" si="9"/>
        <v>44412</v>
      </c>
      <c r="AK125" s="529">
        <f t="shared" si="10"/>
        <v>42095</v>
      </c>
      <c r="AL125" s="365"/>
      <c r="AM125" s="353">
        <v>0</v>
      </c>
    </row>
    <row r="126" spans="1:41" x14ac:dyDescent="0.25">
      <c r="A126" s="293">
        <f t="shared" si="8"/>
        <v>130</v>
      </c>
      <c r="B126" s="651" t="s">
        <v>871</v>
      </c>
      <c r="C126" s="293" t="s">
        <v>67</v>
      </c>
      <c r="D126" s="647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293" t="str">
        <f t="shared" si="5"/>
        <v>GENERIC</v>
      </c>
      <c r="F126" s="293">
        <v>2050</v>
      </c>
      <c r="G126" s="404">
        <f>+INDEX(dnc_capex_drivers!$C$2:$C$1048576,MATCH(live_ds!$D127,dnc_capex_drivers!$B$2:$B$1048576,0),1)</f>
        <v>10000</v>
      </c>
      <c r="H126" s="599" t="s">
        <v>853</v>
      </c>
      <c r="I126" s="669" t="s">
        <v>887</v>
      </c>
      <c r="J126" s="490">
        <v>2</v>
      </c>
      <c r="K126" s="484" t="s">
        <v>882</v>
      </c>
      <c r="L126" s="485">
        <v>4</v>
      </c>
      <c r="M126" s="486">
        <v>4</v>
      </c>
      <c r="N126" s="488" t="s">
        <v>900</v>
      </c>
      <c r="O126" s="487" t="s">
        <v>823</v>
      </c>
      <c r="P126" s="488">
        <v>100</v>
      </c>
      <c r="Q126" s="488">
        <v>75</v>
      </c>
      <c r="R126" s="491" t="s">
        <v>824</v>
      </c>
      <c r="S126" s="489">
        <v>10000</v>
      </c>
      <c r="T126" s="490" t="s">
        <v>793</v>
      </c>
      <c r="U126" s="491" t="s">
        <v>826</v>
      </c>
      <c r="V126" s="492" t="s">
        <v>892</v>
      </c>
      <c r="W126" s="418">
        <v>42005</v>
      </c>
      <c r="X126" s="418">
        <v>42005</v>
      </c>
      <c r="Y126" s="493">
        <v>42005</v>
      </c>
      <c r="Z126" s="419">
        <v>42005</v>
      </c>
      <c r="AA126" s="493">
        <v>42005</v>
      </c>
      <c r="AB126" s="493">
        <v>42005</v>
      </c>
      <c r="AC126" s="494">
        <v>42005</v>
      </c>
      <c r="AD126" s="494">
        <v>42005</v>
      </c>
      <c r="AE126" s="532">
        <f>+AE122-AE121+AE125</f>
        <v>44348</v>
      </c>
      <c r="AF126" s="529">
        <f t="shared" si="9"/>
        <v>44368</v>
      </c>
      <c r="AG126" s="529">
        <f t="shared" si="9"/>
        <v>44369</v>
      </c>
      <c r="AH126" s="530">
        <f t="shared" si="9"/>
        <v>44381</v>
      </c>
      <c r="AI126" s="495">
        <f t="shared" si="9"/>
        <v>44382</v>
      </c>
      <c r="AJ126" s="531">
        <f t="shared" si="9"/>
        <v>44412</v>
      </c>
      <c r="AK126" s="529">
        <f t="shared" si="10"/>
        <v>42095</v>
      </c>
      <c r="AL126" s="369"/>
      <c r="AM126" s="349">
        <v>0</v>
      </c>
    </row>
    <row r="127" spans="1:41" x14ac:dyDescent="0.25">
      <c r="A127" s="595">
        <f t="shared" si="8"/>
        <v>131</v>
      </c>
      <c r="B127" s="654" t="s">
        <v>871</v>
      </c>
      <c r="C127" s="596" t="s">
        <v>67</v>
      </c>
      <c r="D127" s="648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596" t="str">
        <f t="shared" si="5"/>
        <v>GENERIC</v>
      </c>
      <c r="F127" s="596">
        <v>2050</v>
      </c>
      <c r="G127" s="597">
        <f>+INDEX(dnc_capex_drivers!$C$2:$C$1048576,MATCH(live_ds!$D128,dnc_capex_drivers!$B$2:$B$1048576,0),1)</f>
        <v>10000</v>
      </c>
      <c r="H127" s="573" t="s">
        <v>841</v>
      </c>
      <c r="I127" s="668" t="s">
        <v>888</v>
      </c>
      <c r="J127" s="574">
        <v>2</v>
      </c>
      <c r="K127" s="575" t="s">
        <v>883</v>
      </c>
      <c r="L127" s="576">
        <v>4</v>
      </c>
      <c r="M127" s="577">
        <v>1</v>
      </c>
      <c r="N127" s="578" t="s">
        <v>900</v>
      </c>
      <c r="O127" s="579" t="s">
        <v>823</v>
      </c>
      <c r="P127" s="578">
        <v>100</v>
      </c>
      <c r="Q127" s="578">
        <v>75</v>
      </c>
      <c r="R127" s="580" t="s">
        <v>824</v>
      </c>
      <c r="S127" s="581">
        <v>10000</v>
      </c>
      <c r="T127" s="574" t="s">
        <v>793</v>
      </c>
      <c r="U127" s="580" t="s">
        <v>826</v>
      </c>
      <c r="V127" s="582" t="s">
        <v>892</v>
      </c>
      <c r="W127" s="583">
        <v>42005</v>
      </c>
      <c r="X127" s="583">
        <v>42005</v>
      </c>
      <c r="Y127" s="583">
        <v>42005</v>
      </c>
      <c r="Z127" s="584">
        <v>42005</v>
      </c>
      <c r="AA127" s="585">
        <v>42005</v>
      </c>
      <c r="AB127" s="585">
        <v>42005</v>
      </c>
      <c r="AC127" s="586">
        <v>42005</v>
      </c>
      <c r="AD127" s="587">
        <v>42005</v>
      </c>
      <c r="AE127" s="588">
        <v>44470</v>
      </c>
      <c r="AF127" s="589">
        <f t="shared" ref="AF127:AJ129" si="11">+AF123-AE123+AE127</f>
        <v>44490</v>
      </c>
      <c r="AG127" s="589">
        <f t="shared" si="11"/>
        <v>44491</v>
      </c>
      <c r="AH127" s="590">
        <f t="shared" si="11"/>
        <v>44503</v>
      </c>
      <c r="AI127" s="591">
        <f t="shared" si="11"/>
        <v>44504</v>
      </c>
      <c r="AJ127" s="592">
        <f t="shared" si="11"/>
        <v>44534</v>
      </c>
      <c r="AK127" s="589">
        <f t="shared" si="10"/>
        <v>42095</v>
      </c>
      <c r="AL127" s="365"/>
      <c r="AM127" s="353">
        <v>0</v>
      </c>
    </row>
    <row r="128" spans="1:41" x14ac:dyDescent="0.25">
      <c r="A128" s="293">
        <f t="shared" si="8"/>
        <v>132</v>
      </c>
      <c r="B128" s="651" t="s">
        <v>871</v>
      </c>
      <c r="C128" s="293" t="s">
        <v>67</v>
      </c>
      <c r="D128" s="647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293" t="str">
        <f t="shared" si="5"/>
        <v>GENERIC</v>
      </c>
      <c r="F128" s="293">
        <v>2050</v>
      </c>
      <c r="G128" s="404">
        <f>+INDEX(dnc_capex_drivers!$C$2:$C$1048576,MATCH(live_ds!$D129,dnc_capex_drivers!$B$2:$B$1048576,0),1)</f>
        <v>10000</v>
      </c>
      <c r="H128" s="599" t="s">
        <v>844</v>
      </c>
      <c r="I128" s="669" t="s">
        <v>889</v>
      </c>
      <c r="J128" s="490">
        <v>2</v>
      </c>
      <c r="K128" s="484" t="s">
        <v>883</v>
      </c>
      <c r="L128" s="485">
        <v>4</v>
      </c>
      <c r="M128" s="486">
        <v>2</v>
      </c>
      <c r="N128" s="488" t="s">
        <v>900</v>
      </c>
      <c r="O128" s="487" t="s">
        <v>823</v>
      </c>
      <c r="P128" s="488">
        <v>100</v>
      </c>
      <c r="Q128" s="488">
        <v>75</v>
      </c>
      <c r="R128" s="491" t="s">
        <v>824</v>
      </c>
      <c r="S128" s="489">
        <v>10000</v>
      </c>
      <c r="T128" s="490" t="s">
        <v>793</v>
      </c>
      <c r="U128" s="491" t="s">
        <v>826</v>
      </c>
      <c r="V128" s="492" t="s">
        <v>892</v>
      </c>
      <c r="W128" s="418">
        <v>42005</v>
      </c>
      <c r="X128" s="418">
        <v>42005</v>
      </c>
      <c r="Y128" s="493">
        <v>42005</v>
      </c>
      <c r="Z128" s="419">
        <v>42005</v>
      </c>
      <c r="AA128" s="493">
        <v>42005</v>
      </c>
      <c r="AB128" s="493">
        <v>42005</v>
      </c>
      <c r="AC128" s="494">
        <v>42005</v>
      </c>
      <c r="AD128" s="494">
        <v>42005</v>
      </c>
      <c r="AE128" s="532">
        <f t="shared" ref="AE128:AE129" si="12">+AE124-AE123+AE127</f>
        <v>44470</v>
      </c>
      <c r="AF128" s="529">
        <f t="shared" si="11"/>
        <v>44490</v>
      </c>
      <c r="AG128" s="529">
        <f t="shared" si="11"/>
        <v>44491</v>
      </c>
      <c r="AH128" s="530">
        <f t="shared" si="11"/>
        <v>44503</v>
      </c>
      <c r="AI128" s="495">
        <f t="shared" si="11"/>
        <v>44504</v>
      </c>
      <c r="AJ128" s="531">
        <f t="shared" si="11"/>
        <v>44534</v>
      </c>
      <c r="AK128" s="529">
        <f t="shared" si="10"/>
        <v>42095</v>
      </c>
      <c r="AL128" s="369"/>
      <c r="AM128" s="349">
        <v>0</v>
      </c>
    </row>
    <row r="129" spans="1:39" x14ac:dyDescent="0.25">
      <c r="A129" s="332">
        <f t="shared" si="8"/>
        <v>133</v>
      </c>
      <c r="B129" s="652" t="s">
        <v>871</v>
      </c>
      <c r="C129" s="312" t="s">
        <v>67</v>
      </c>
      <c r="D129" s="646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12" t="str">
        <f t="shared" si="5"/>
        <v>GENERIC</v>
      </c>
      <c r="F129" s="312">
        <v>2050</v>
      </c>
      <c r="G129" s="395">
        <f>+INDEX(dnc_capex_drivers!$C$2:$C$1048576,MATCH(live_ds!$D130,dnc_capex_drivers!$B$2:$B$1048576,0),1)</f>
        <v>10000</v>
      </c>
      <c r="H129" s="533" t="s">
        <v>846</v>
      </c>
      <c r="I129" s="670" t="s">
        <v>890</v>
      </c>
      <c r="J129" s="534">
        <v>2</v>
      </c>
      <c r="K129" s="497" t="s">
        <v>883</v>
      </c>
      <c r="L129" s="535">
        <v>4</v>
      </c>
      <c r="M129" s="499">
        <v>3</v>
      </c>
      <c r="N129" s="501" t="s">
        <v>900</v>
      </c>
      <c r="O129" s="536" t="s">
        <v>823</v>
      </c>
      <c r="P129" s="501">
        <v>100</v>
      </c>
      <c r="Q129" s="501">
        <v>75</v>
      </c>
      <c r="R129" s="537" t="s">
        <v>824</v>
      </c>
      <c r="S129" s="502">
        <v>10000</v>
      </c>
      <c r="T129" s="534" t="s">
        <v>793</v>
      </c>
      <c r="U129" s="537" t="s">
        <v>826</v>
      </c>
      <c r="V129" s="505" t="s">
        <v>892</v>
      </c>
      <c r="W129" s="413">
        <v>42005</v>
      </c>
      <c r="X129" s="413">
        <v>42005</v>
      </c>
      <c r="Y129" s="413">
        <v>42005</v>
      </c>
      <c r="Z129" s="414">
        <v>42005</v>
      </c>
      <c r="AA129" s="538">
        <v>42005</v>
      </c>
      <c r="AB129" s="538">
        <v>42005</v>
      </c>
      <c r="AC129" s="416">
        <v>42005</v>
      </c>
      <c r="AD129" s="417">
        <v>42005</v>
      </c>
      <c r="AE129" s="532">
        <f t="shared" si="12"/>
        <v>44470</v>
      </c>
      <c r="AF129" s="529">
        <f t="shared" si="11"/>
        <v>44490</v>
      </c>
      <c r="AG129" s="529">
        <f t="shared" si="11"/>
        <v>44491</v>
      </c>
      <c r="AH129" s="530">
        <f t="shared" si="11"/>
        <v>44503</v>
      </c>
      <c r="AI129" s="539">
        <f t="shared" si="11"/>
        <v>44504</v>
      </c>
      <c r="AJ129" s="540">
        <f t="shared" si="11"/>
        <v>44534</v>
      </c>
      <c r="AK129" s="529">
        <f t="shared" si="10"/>
        <v>42095</v>
      </c>
      <c r="AL129" s="365"/>
      <c r="AM129" s="353">
        <v>0</v>
      </c>
    </row>
    <row r="130" spans="1:39" x14ac:dyDescent="0.25">
      <c r="A130" s="595">
        <f t="shared" si="8"/>
        <v>134</v>
      </c>
      <c r="B130" s="654" t="s">
        <v>1</v>
      </c>
      <c r="C130" s="596" t="s">
        <v>67</v>
      </c>
      <c r="D130" s="648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596" t="str">
        <f t="shared" ref="E130:E137" si="13">+IF(
OR(ISERROR(FIND("B3",N130))=FALSE,ISERROR(FIND("C1",N130))=FALSE),
"B3",
IF(OR(ISERROR(FIND("B1",N130))=FALSE,ISERROR(FIND("A1",N130))=FALSE),
"B1","GENERIC"))</f>
        <v>B1</v>
      </c>
      <c r="F130" s="596">
        <v>2050</v>
      </c>
      <c r="G130" s="597">
        <f>+INDEX(dnc_capex_drivers!$C$2:$C$1048576,MATCH(live_ds!$D131,dnc_capex_drivers!$B$2:$B$1048576,0),1)</f>
        <v>7600</v>
      </c>
      <c r="H130" s="573" t="s">
        <v>906</v>
      </c>
      <c r="I130" s="668" t="s">
        <v>289</v>
      </c>
      <c r="J130" s="574">
        <v>2</v>
      </c>
      <c r="K130" s="575" t="s">
        <v>896</v>
      </c>
      <c r="L130" s="576">
        <v>4</v>
      </c>
      <c r="M130" s="577">
        <v>1</v>
      </c>
      <c r="N130" s="578" t="s">
        <v>792</v>
      </c>
      <c r="O130" s="579" t="s">
        <v>426</v>
      </c>
      <c r="P130" s="578">
        <v>100</v>
      </c>
      <c r="Q130" s="578">
        <v>75</v>
      </c>
      <c r="R130" s="580" t="s">
        <v>830</v>
      </c>
      <c r="S130" s="581">
        <v>7600</v>
      </c>
      <c r="T130" s="574" t="s">
        <v>793</v>
      </c>
      <c r="U130" s="580" t="s">
        <v>92</v>
      </c>
      <c r="V130" s="582"/>
      <c r="W130" s="583">
        <v>44423.8</v>
      </c>
      <c r="X130" s="583">
        <v>44393.4</v>
      </c>
      <c r="Y130" s="583">
        <v>44423.8</v>
      </c>
      <c r="Z130" s="584">
        <v>44484.6</v>
      </c>
      <c r="AA130" s="585">
        <v>44515</v>
      </c>
      <c r="AB130" s="585">
        <v>44515</v>
      </c>
      <c r="AC130" s="586">
        <v>44527</v>
      </c>
      <c r="AD130" s="587">
        <v>44563</v>
      </c>
      <c r="AE130" s="588">
        <v>44568</v>
      </c>
      <c r="AF130" s="589">
        <v>44592</v>
      </c>
      <c r="AG130" s="589">
        <v>44593</v>
      </c>
      <c r="AH130" s="590">
        <v>44605</v>
      </c>
      <c r="AI130" s="591">
        <v>44606</v>
      </c>
      <c r="AJ130" s="592">
        <v>44636</v>
      </c>
      <c r="AK130" s="589">
        <v>44695</v>
      </c>
      <c r="AL130" s="365"/>
      <c r="AM130" s="353"/>
    </row>
    <row r="131" spans="1:39" x14ac:dyDescent="0.25">
      <c r="A131" s="293">
        <f t="shared" si="8"/>
        <v>135</v>
      </c>
      <c r="B131" s="651" t="s">
        <v>1</v>
      </c>
      <c r="C131" s="293" t="s">
        <v>67</v>
      </c>
      <c r="D131" s="647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293" t="str">
        <f t="shared" si="13"/>
        <v>B3</v>
      </c>
      <c r="F131" s="293">
        <v>2050</v>
      </c>
      <c r="G131" s="404">
        <f>+INDEX(dnc_capex_drivers!$C$2:$C$1048576,MATCH(live_ds!$D132,dnc_capex_drivers!$B$2:$B$1048576,0),1)</f>
        <v>7600</v>
      </c>
      <c r="H131" s="599" t="s">
        <v>907</v>
      </c>
      <c r="I131" s="669" t="s">
        <v>290</v>
      </c>
      <c r="J131" s="490">
        <v>2</v>
      </c>
      <c r="K131" s="484" t="s">
        <v>896</v>
      </c>
      <c r="L131" s="485">
        <v>4</v>
      </c>
      <c r="M131" s="486">
        <v>2</v>
      </c>
      <c r="N131" s="488" t="s">
        <v>835</v>
      </c>
      <c r="O131" s="487" t="s">
        <v>426</v>
      </c>
      <c r="P131" s="488">
        <v>100</v>
      </c>
      <c r="Q131" s="488">
        <v>75</v>
      </c>
      <c r="R131" s="491" t="s">
        <v>830</v>
      </c>
      <c r="S131" s="489">
        <v>7600</v>
      </c>
      <c r="T131" s="490" t="s">
        <v>793</v>
      </c>
      <c r="U131" s="491" t="s">
        <v>92</v>
      </c>
      <c r="V131" s="492"/>
      <c r="W131" s="418">
        <v>44423.8</v>
      </c>
      <c r="X131" s="418">
        <v>44393.4</v>
      </c>
      <c r="Y131" s="493">
        <v>44423.8</v>
      </c>
      <c r="Z131" s="419">
        <v>44484.6</v>
      </c>
      <c r="AA131" s="493">
        <v>44527</v>
      </c>
      <c r="AB131" s="493">
        <v>44515</v>
      </c>
      <c r="AC131" s="494">
        <v>44539</v>
      </c>
      <c r="AD131" s="494">
        <v>44563</v>
      </c>
      <c r="AE131" s="532">
        <v>44568</v>
      </c>
      <c r="AF131" s="529">
        <v>44592</v>
      </c>
      <c r="AG131" s="529">
        <v>44593</v>
      </c>
      <c r="AH131" s="530">
        <v>44605</v>
      </c>
      <c r="AI131" s="495">
        <v>44606</v>
      </c>
      <c r="AJ131" s="531">
        <v>44636</v>
      </c>
      <c r="AK131" s="529">
        <v>44695</v>
      </c>
      <c r="AL131" s="369"/>
      <c r="AM131" s="349"/>
    </row>
    <row r="132" spans="1:39" x14ac:dyDescent="0.25">
      <c r="A132" s="332">
        <f t="shared" si="8"/>
        <v>136</v>
      </c>
      <c r="B132" s="652" t="s">
        <v>1</v>
      </c>
      <c r="C132" s="312" t="s">
        <v>67</v>
      </c>
      <c r="D132" s="646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12" t="str">
        <f t="shared" si="13"/>
        <v>B1</v>
      </c>
      <c r="F132" s="312">
        <v>2050</v>
      </c>
      <c r="G132" s="395">
        <f>+INDEX(dnc_capex_drivers!$C$2:$C$1048576,MATCH(live_ds!$D133,dnc_capex_drivers!$B$2:$B$1048576,0),1)</f>
        <v>7600</v>
      </c>
      <c r="H132" s="533" t="s">
        <v>908</v>
      </c>
      <c r="I132" s="670" t="s">
        <v>291</v>
      </c>
      <c r="J132" s="534">
        <v>2</v>
      </c>
      <c r="K132" s="497" t="s">
        <v>896</v>
      </c>
      <c r="L132" s="535">
        <v>4</v>
      </c>
      <c r="M132" s="499">
        <v>3</v>
      </c>
      <c r="N132" s="501" t="s">
        <v>792</v>
      </c>
      <c r="O132" s="536" t="s">
        <v>426</v>
      </c>
      <c r="P132" s="501">
        <v>100</v>
      </c>
      <c r="Q132" s="501">
        <v>75</v>
      </c>
      <c r="R132" s="537" t="s">
        <v>830</v>
      </c>
      <c r="S132" s="502">
        <v>7600</v>
      </c>
      <c r="T132" s="534" t="s">
        <v>793</v>
      </c>
      <c r="U132" s="537" t="s">
        <v>92</v>
      </c>
      <c r="V132" s="505"/>
      <c r="W132" s="413">
        <v>44423.8</v>
      </c>
      <c r="X132" s="413">
        <v>44393.4</v>
      </c>
      <c r="Y132" s="413">
        <v>44423.8</v>
      </c>
      <c r="Z132" s="414">
        <v>44484.6</v>
      </c>
      <c r="AA132" s="538">
        <v>44539</v>
      </c>
      <c r="AB132" s="538">
        <v>44515</v>
      </c>
      <c r="AC132" s="416">
        <v>44551</v>
      </c>
      <c r="AD132" s="417">
        <v>44563</v>
      </c>
      <c r="AE132" s="532">
        <v>44568</v>
      </c>
      <c r="AF132" s="529">
        <v>44592</v>
      </c>
      <c r="AG132" s="529">
        <v>44593</v>
      </c>
      <c r="AH132" s="530">
        <v>44605</v>
      </c>
      <c r="AI132" s="539">
        <v>44606</v>
      </c>
      <c r="AJ132" s="540">
        <v>44636</v>
      </c>
      <c r="AK132" s="529">
        <v>44695</v>
      </c>
      <c r="AL132" s="365"/>
      <c r="AM132" s="353"/>
    </row>
    <row r="133" spans="1:39" x14ac:dyDescent="0.25">
      <c r="A133" s="293">
        <f t="shared" si="8"/>
        <v>137</v>
      </c>
      <c r="B133" s="651" t="s">
        <v>1</v>
      </c>
      <c r="C133" s="293" t="s">
        <v>67</v>
      </c>
      <c r="D133" s="647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293" t="str">
        <f t="shared" si="13"/>
        <v>B3</v>
      </c>
      <c r="F133" s="293">
        <v>2050</v>
      </c>
      <c r="G133" s="404">
        <f>+INDEX(dnc_capex_drivers!$C$2:$C$1048576,MATCH(live_ds!$D134,dnc_capex_drivers!$B$2:$B$1048576,0),1)</f>
        <v>7600</v>
      </c>
      <c r="H133" s="483" t="s">
        <v>909</v>
      </c>
      <c r="I133" s="669" t="s">
        <v>292</v>
      </c>
      <c r="J133" s="490">
        <v>2</v>
      </c>
      <c r="K133" s="484" t="s">
        <v>896</v>
      </c>
      <c r="L133" s="485">
        <v>4</v>
      </c>
      <c r="M133" s="486">
        <v>4</v>
      </c>
      <c r="N133" s="488" t="s">
        <v>835</v>
      </c>
      <c r="O133" s="487" t="s">
        <v>426</v>
      </c>
      <c r="P133" s="488">
        <v>100</v>
      </c>
      <c r="Q133" s="488">
        <v>75</v>
      </c>
      <c r="R133" s="491" t="s">
        <v>830</v>
      </c>
      <c r="S133" s="489">
        <v>7600</v>
      </c>
      <c r="T133" s="490" t="s">
        <v>793</v>
      </c>
      <c r="U133" s="491" t="s">
        <v>92</v>
      </c>
      <c r="V133" s="492"/>
      <c r="W133" s="418">
        <v>44423.8</v>
      </c>
      <c r="X133" s="418">
        <v>44393.4</v>
      </c>
      <c r="Y133" s="493">
        <v>44423.8</v>
      </c>
      <c r="Z133" s="419">
        <v>44484.6</v>
      </c>
      <c r="AA133" s="493">
        <v>44551</v>
      </c>
      <c r="AB133" s="493">
        <v>44515</v>
      </c>
      <c r="AC133" s="494">
        <v>44563</v>
      </c>
      <c r="AD133" s="494">
        <v>44563</v>
      </c>
      <c r="AE133" s="532">
        <v>44568</v>
      </c>
      <c r="AF133" s="529">
        <v>44592</v>
      </c>
      <c r="AG133" s="529">
        <v>44593</v>
      </c>
      <c r="AH133" s="530">
        <v>44605</v>
      </c>
      <c r="AI133" s="495">
        <v>44606</v>
      </c>
      <c r="AJ133" s="531">
        <v>44636</v>
      </c>
      <c r="AK133" s="529">
        <v>44695</v>
      </c>
      <c r="AL133" s="369"/>
      <c r="AM133" s="349"/>
    </row>
    <row r="134" spans="1:39" x14ac:dyDescent="0.25">
      <c r="A134" s="595">
        <f t="shared" si="8"/>
        <v>138</v>
      </c>
      <c r="B134" s="654" t="s">
        <v>894</v>
      </c>
      <c r="C134" s="596" t="s">
        <v>67</v>
      </c>
      <c r="D134" s="648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596" t="str">
        <f t="shared" si="13"/>
        <v>B3</v>
      </c>
      <c r="F134" s="596">
        <v>2050</v>
      </c>
      <c r="G134" s="597">
        <f>+INDEX(dnc_capex_drivers!$C$2:$C$1048576,MATCH(live_ds!$D135,dnc_capex_drivers!$B$2:$B$1048576,0),1)</f>
        <v>10000</v>
      </c>
      <c r="H134" s="723" t="s">
        <v>934</v>
      </c>
      <c r="I134" s="724" t="s">
        <v>930</v>
      </c>
      <c r="J134" s="725">
        <v>2</v>
      </c>
      <c r="K134" s="726" t="s">
        <v>929</v>
      </c>
      <c r="L134" s="727">
        <v>4</v>
      </c>
      <c r="M134" s="728">
        <v>1</v>
      </c>
      <c r="N134" s="729" t="s">
        <v>835</v>
      </c>
      <c r="O134" s="730" t="s">
        <v>823</v>
      </c>
      <c r="P134" s="729">
        <v>100</v>
      </c>
      <c r="Q134" s="729">
        <v>75</v>
      </c>
      <c r="R134" s="731" t="s">
        <v>830</v>
      </c>
      <c r="S134" s="732">
        <v>10000</v>
      </c>
      <c r="T134" s="725" t="s">
        <v>793</v>
      </c>
      <c r="U134" s="731" t="s">
        <v>92</v>
      </c>
      <c r="V134" s="582"/>
      <c r="W134" s="583">
        <v>44423.8</v>
      </c>
      <c r="X134" s="583">
        <v>44393.4</v>
      </c>
      <c r="Y134" s="583">
        <v>44423.8</v>
      </c>
      <c r="Z134" s="584">
        <v>44484.6</v>
      </c>
      <c r="AA134" s="585">
        <v>44515</v>
      </c>
      <c r="AB134" s="585">
        <v>44515</v>
      </c>
      <c r="AC134" s="586">
        <v>44527</v>
      </c>
      <c r="AD134" s="587">
        <v>44563</v>
      </c>
      <c r="AE134" s="588">
        <v>44568</v>
      </c>
      <c r="AF134" s="589">
        <v>44592</v>
      </c>
      <c r="AG134" s="589">
        <v>44593</v>
      </c>
      <c r="AH134" s="590">
        <v>44605</v>
      </c>
      <c r="AI134" s="591">
        <v>44606</v>
      </c>
      <c r="AJ134" s="592">
        <v>44636</v>
      </c>
      <c r="AK134" s="589">
        <v>44695</v>
      </c>
      <c r="AL134" s="365"/>
      <c r="AM134" s="353"/>
    </row>
    <row r="135" spans="1:39" x14ac:dyDescent="0.25">
      <c r="A135" s="293">
        <f t="shared" si="8"/>
        <v>139</v>
      </c>
      <c r="B135" s="651" t="s">
        <v>894</v>
      </c>
      <c r="C135" s="293" t="s">
        <v>67</v>
      </c>
      <c r="D135" s="647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293" t="str">
        <f t="shared" si="13"/>
        <v>B3</v>
      </c>
      <c r="F135" s="293">
        <v>2050</v>
      </c>
      <c r="G135" s="404">
        <f>+INDEX(dnc_capex_drivers!$C$2:$C$1048576,MATCH(live_ds!$D136,dnc_capex_drivers!$B$2:$B$1048576,0),1)</f>
        <v>10000</v>
      </c>
      <c r="H135" s="733" t="s">
        <v>935</v>
      </c>
      <c r="I135" s="734" t="s">
        <v>931</v>
      </c>
      <c r="J135" s="735">
        <v>2</v>
      </c>
      <c r="K135" s="736" t="s">
        <v>929</v>
      </c>
      <c r="L135" s="737">
        <v>4</v>
      </c>
      <c r="M135" s="738">
        <v>2</v>
      </c>
      <c r="N135" s="739" t="s">
        <v>835</v>
      </c>
      <c r="O135" s="740" t="s">
        <v>823</v>
      </c>
      <c r="P135" s="739">
        <v>100</v>
      </c>
      <c r="Q135" s="739">
        <v>75</v>
      </c>
      <c r="R135" s="741" t="s">
        <v>830</v>
      </c>
      <c r="S135" s="742">
        <v>10000</v>
      </c>
      <c r="T135" s="735" t="s">
        <v>793</v>
      </c>
      <c r="U135" s="741" t="s">
        <v>92</v>
      </c>
      <c r="V135" s="492"/>
      <c r="W135" s="418">
        <v>44423.8</v>
      </c>
      <c r="X135" s="418">
        <v>44393.4</v>
      </c>
      <c r="Y135" s="493">
        <v>44423.8</v>
      </c>
      <c r="Z135" s="419">
        <v>44484.6</v>
      </c>
      <c r="AA135" s="493">
        <v>44527</v>
      </c>
      <c r="AB135" s="493">
        <v>44515</v>
      </c>
      <c r="AC135" s="494">
        <v>44539</v>
      </c>
      <c r="AD135" s="494">
        <v>44563</v>
      </c>
      <c r="AE135" s="532">
        <v>44568</v>
      </c>
      <c r="AF135" s="529">
        <v>44592</v>
      </c>
      <c r="AG135" s="529">
        <v>44593</v>
      </c>
      <c r="AH135" s="530">
        <v>44605</v>
      </c>
      <c r="AI135" s="495">
        <v>44606</v>
      </c>
      <c r="AJ135" s="531">
        <v>44636</v>
      </c>
      <c r="AK135" s="529">
        <v>44695</v>
      </c>
      <c r="AL135" s="369"/>
      <c r="AM135" s="349"/>
    </row>
    <row r="136" spans="1:39" x14ac:dyDescent="0.25">
      <c r="A136" s="332">
        <f t="shared" si="8"/>
        <v>140</v>
      </c>
      <c r="B136" s="652" t="s">
        <v>894</v>
      </c>
      <c r="C136" s="312" t="s">
        <v>67</v>
      </c>
      <c r="D136" s="646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12" t="str">
        <f t="shared" si="13"/>
        <v>B3</v>
      </c>
      <c r="F136" s="312">
        <v>2050</v>
      </c>
      <c r="G136" s="395">
        <f>+INDEX(dnc_capex_drivers!$C$2:$C$1048576,MATCH(live_ds!$D137,dnc_capex_drivers!$B$2:$B$1048576,0),1)</f>
        <v>10000</v>
      </c>
      <c r="H136" s="743" t="s">
        <v>936</v>
      </c>
      <c r="I136" s="744" t="s">
        <v>932</v>
      </c>
      <c r="J136" s="745">
        <v>2</v>
      </c>
      <c r="K136" s="746" t="s">
        <v>929</v>
      </c>
      <c r="L136" s="747">
        <v>4</v>
      </c>
      <c r="M136" s="748">
        <v>3</v>
      </c>
      <c r="N136" s="749" t="s">
        <v>835</v>
      </c>
      <c r="O136" s="750" t="s">
        <v>823</v>
      </c>
      <c r="P136" s="749">
        <v>100</v>
      </c>
      <c r="Q136" s="749">
        <v>75</v>
      </c>
      <c r="R136" s="751" t="s">
        <v>830</v>
      </c>
      <c r="S136" s="752">
        <v>10000</v>
      </c>
      <c r="T136" s="745" t="s">
        <v>793</v>
      </c>
      <c r="U136" s="751" t="s">
        <v>92</v>
      </c>
      <c r="V136" s="505"/>
      <c r="W136" s="413">
        <v>44423.8</v>
      </c>
      <c r="X136" s="413">
        <v>44393.4</v>
      </c>
      <c r="Y136" s="413">
        <v>44423.8</v>
      </c>
      <c r="Z136" s="414">
        <v>44484.6</v>
      </c>
      <c r="AA136" s="538">
        <v>44539</v>
      </c>
      <c r="AB136" s="538">
        <v>44515</v>
      </c>
      <c r="AC136" s="416">
        <v>44551</v>
      </c>
      <c r="AD136" s="417">
        <v>44563</v>
      </c>
      <c r="AE136" s="532">
        <v>44568</v>
      </c>
      <c r="AF136" s="529">
        <v>44592</v>
      </c>
      <c r="AG136" s="529">
        <v>44593</v>
      </c>
      <c r="AH136" s="530">
        <v>44605</v>
      </c>
      <c r="AI136" s="539">
        <v>44606</v>
      </c>
      <c r="AJ136" s="540">
        <v>44636</v>
      </c>
      <c r="AK136" s="529">
        <v>44695</v>
      </c>
      <c r="AL136" s="365"/>
      <c r="AM136" s="353"/>
    </row>
    <row r="137" spans="1:39" x14ac:dyDescent="0.25">
      <c r="A137" s="293">
        <f t="shared" si="8"/>
        <v>141</v>
      </c>
      <c r="B137" s="651" t="s">
        <v>894</v>
      </c>
      <c r="C137" s="293" t="s">
        <v>67</v>
      </c>
      <c r="D137" s="647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293" t="str">
        <f t="shared" si="13"/>
        <v>B3</v>
      </c>
      <c r="F137" s="293">
        <v>2050</v>
      </c>
      <c r="G137" s="404">
        <f>+INDEX(dnc_capex_drivers!$C$2:$C$1048576,MATCH(live_ds!$D138,dnc_capex_drivers!$B$2:$B$1048576,0),1)</f>
        <v>10000</v>
      </c>
      <c r="H137" s="753" t="s">
        <v>937</v>
      </c>
      <c r="I137" s="734" t="s">
        <v>933</v>
      </c>
      <c r="J137" s="735">
        <v>2</v>
      </c>
      <c r="K137" s="736" t="s">
        <v>929</v>
      </c>
      <c r="L137" s="737">
        <v>4</v>
      </c>
      <c r="M137" s="738">
        <v>4</v>
      </c>
      <c r="N137" s="739" t="s">
        <v>835</v>
      </c>
      <c r="O137" s="740" t="s">
        <v>823</v>
      </c>
      <c r="P137" s="739">
        <v>100</v>
      </c>
      <c r="Q137" s="739">
        <v>75</v>
      </c>
      <c r="R137" s="741" t="s">
        <v>830</v>
      </c>
      <c r="S137" s="742">
        <v>10000</v>
      </c>
      <c r="T137" s="735" t="s">
        <v>793</v>
      </c>
      <c r="U137" s="741" t="s">
        <v>92</v>
      </c>
      <c r="V137" s="492"/>
      <c r="W137" s="418">
        <v>44423.8</v>
      </c>
      <c r="X137" s="418">
        <v>44393.4</v>
      </c>
      <c r="Y137" s="493">
        <v>44423.8</v>
      </c>
      <c r="Z137" s="419">
        <v>44484.6</v>
      </c>
      <c r="AA137" s="493">
        <v>44551</v>
      </c>
      <c r="AB137" s="493">
        <v>44515</v>
      </c>
      <c r="AC137" s="494">
        <v>44563</v>
      </c>
      <c r="AD137" s="494">
        <v>44563</v>
      </c>
      <c r="AE137" s="532">
        <v>44568</v>
      </c>
      <c r="AF137" s="529">
        <v>44592</v>
      </c>
      <c r="AG137" s="529">
        <v>44593</v>
      </c>
      <c r="AH137" s="530">
        <v>44605</v>
      </c>
      <c r="AI137" s="495">
        <v>44606</v>
      </c>
      <c r="AJ137" s="531">
        <v>44636</v>
      </c>
      <c r="AK137" s="529">
        <v>44695</v>
      </c>
      <c r="AL137" s="369"/>
      <c r="AM137" s="349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96" priority="49">
      <formula>AND(E2="GENERIC",D2&lt;&gt;"GENERIC")</formula>
    </cfRule>
  </conditionalFormatting>
  <conditionalFormatting sqref="E2:E98">
    <cfRule type="expression" dxfId="195" priority="48">
      <formula>AND(D2="GENERIC",E2&lt;&gt;"GENERIC")</formula>
    </cfRule>
  </conditionalFormatting>
  <conditionalFormatting sqref="E101:E111 E115:E121">
    <cfRule type="expression" dxfId="194" priority="45">
      <formula>AND(D101="GENERIC",E101&lt;&gt;"GENERIC")</formula>
    </cfRule>
  </conditionalFormatting>
  <conditionalFormatting sqref="E115:E118">
    <cfRule type="expression" dxfId="193" priority="43">
      <formula>AND(D115="GENERIC",E115&lt;&gt;"GENERIC")</formula>
    </cfRule>
  </conditionalFormatting>
  <conditionalFormatting sqref="W123:AD125">
    <cfRule type="cellIs" dxfId="192" priority="32" operator="greaterThanOrEqual">
      <formula>TODAY()</formula>
    </cfRule>
  </conditionalFormatting>
  <conditionalFormatting sqref="AE121:AK121">
    <cfRule type="cellIs" dxfId="191" priority="39" operator="greaterThanOrEqual">
      <formula>TODAY()</formula>
    </cfRule>
  </conditionalFormatting>
  <conditionalFormatting sqref="W122:AD122">
    <cfRule type="cellIs" dxfId="190" priority="36" operator="greaterThanOrEqual">
      <formula>TODAY()</formula>
    </cfRule>
  </conditionalFormatting>
  <conditionalFormatting sqref="E123:E125">
    <cfRule type="expression" dxfId="189" priority="34">
      <formula>AND(D123="GENERIC",E123&lt;&gt;"GENERIC")</formula>
    </cfRule>
  </conditionalFormatting>
  <conditionalFormatting sqref="W127:AD129">
    <cfRule type="cellIs" dxfId="188" priority="23" operator="greaterThanOrEqual">
      <formula>TODAY()</formula>
    </cfRule>
  </conditionalFormatting>
  <conditionalFormatting sqref="W126:AD126">
    <cfRule type="cellIs" dxfId="187" priority="27" operator="greaterThanOrEqual">
      <formula>TODAY()</formula>
    </cfRule>
  </conditionalFormatting>
  <conditionalFormatting sqref="E127:E129">
    <cfRule type="expression" dxfId="186" priority="25">
      <formula>AND(D127="GENERIC",E127&lt;&gt;"GENERIC")</formula>
    </cfRule>
  </conditionalFormatting>
  <conditionalFormatting sqref="W130:AD132">
    <cfRule type="cellIs" dxfId="185" priority="18" operator="greaterThanOrEqual">
      <formula>TODAY()</formula>
    </cfRule>
  </conditionalFormatting>
  <conditionalFormatting sqref="W112:AL114">
    <cfRule type="cellIs" dxfId="184" priority="10" operator="greaterThanOrEqual">
      <formula>TODAY()</formula>
    </cfRule>
  </conditionalFormatting>
  <conditionalFormatting sqref="W133:AD133">
    <cfRule type="cellIs" dxfId="183" priority="13" operator="greaterThanOrEqual">
      <formula>TODAY()</formula>
    </cfRule>
  </conditionalFormatting>
  <conditionalFormatting sqref="E112:E114">
    <cfRule type="expression" dxfId="182" priority="11">
      <formula>AND(D112="GENERIC",E112&lt;&gt;"GENERIC")</formula>
    </cfRule>
  </conditionalFormatting>
  <conditionalFormatting sqref="E134:E136">
    <cfRule type="expression" dxfId="181" priority="8">
      <formula>AND(D134="GENERIC",E134&lt;&gt;"GENERIC")</formula>
    </cfRule>
  </conditionalFormatting>
  <conditionalFormatting sqref="W137:AD137">
    <cfRule type="cellIs" dxfId="180" priority="2" operator="greaterThanOrEqual">
      <formula>TODAY()</formula>
    </cfRule>
  </conditionalFormatting>
  <conditionalFormatting sqref="AE137:AK137">
    <cfRule type="cellIs" dxfId="179" priority="1" operator="greaterThanOrEqual">
      <formula>TODAY()</formula>
    </cfRule>
  </conditionalFormatting>
  <conditionalFormatting sqref="AE134:AK135">
    <cfRule type="cellIs" dxfId="178" priority="6" operator="greaterThanOrEqual">
      <formula>TODAY()</formula>
    </cfRule>
  </conditionalFormatting>
  <conditionalFormatting sqref="AE136:AK136">
    <cfRule type="cellIs" dxfId="177" priority="5" operator="greaterThanOrEqual">
      <formula>TODAY()</formula>
    </cfRule>
  </conditionalFormatting>
  <conditionalFormatting sqref="E137">
    <cfRule type="expression" dxfId="176" priority="4">
      <formula>AND(D137="GENERIC",E137&lt;&gt;"GENERIC")</formula>
    </cfRule>
  </conditionalFormatting>
  <conditionalFormatting sqref="E137">
    <cfRule type="expression" dxfId="175" priority="3">
      <formula>AND(D137="GENERIC",E137&lt;&gt;"GENERIC")</formula>
    </cfRule>
  </conditionalFormatting>
  <conditionalFormatting sqref="E119:E121">
    <cfRule type="expression" dxfId="174" priority="50">
      <formula>AND(D119="GENERIC",E119&lt;&gt;"GENERIC")</formula>
    </cfRule>
  </conditionalFormatting>
  <conditionalFormatting sqref="D99:D100">
    <cfRule type="expression" dxfId="173" priority="47">
      <formula>AND(E99="GENERIC",D99&lt;&gt;"GENERIC")</formula>
    </cfRule>
  </conditionalFormatting>
  <conditionalFormatting sqref="E99:E100">
    <cfRule type="expression" dxfId="172" priority="46">
      <formula>AND(D99="GENERIC",E99&lt;&gt;"GENERIC")</formula>
    </cfRule>
  </conditionalFormatting>
  <conditionalFormatting sqref="E111">
    <cfRule type="expression" dxfId="171" priority="44">
      <formula>AND(D111="GENERIC",E111&lt;&gt;"GENERIC")</formula>
    </cfRule>
  </conditionalFormatting>
  <conditionalFormatting sqref="AE122:AK122">
    <cfRule type="cellIs" dxfId="170" priority="35" operator="greaterThanOrEqual">
      <formula>TODAY()</formula>
    </cfRule>
  </conditionalFormatting>
  <conditionalFormatting sqref="W101:AL111 AL115:AL118 W115:AD121 AO111">
    <cfRule type="cellIs" dxfId="169" priority="42" operator="greaterThanOrEqual">
      <formula>TODAY()</formula>
    </cfRule>
  </conditionalFormatting>
  <conditionalFormatting sqref="AE115:AK118">
    <cfRule type="cellIs" dxfId="168" priority="41" operator="greaterThanOrEqual">
      <formula>TODAY()</formula>
    </cfRule>
  </conditionalFormatting>
  <conditionalFormatting sqref="AE119:AK120">
    <cfRule type="cellIs" dxfId="167" priority="40" operator="greaterThanOrEqual">
      <formula>TODAY()</formula>
    </cfRule>
  </conditionalFormatting>
  <conditionalFormatting sqref="E122">
    <cfRule type="expression" dxfId="166" priority="38">
      <formula>AND(D122="GENERIC",E122&lt;&gt;"GENERIC")</formula>
    </cfRule>
  </conditionalFormatting>
  <conditionalFormatting sqref="E122">
    <cfRule type="expression" dxfId="165" priority="37">
      <formula>AND(D122="GENERIC",E122&lt;&gt;"GENERIC")</formula>
    </cfRule>
  </conditionalFormatting>
  <conditionalFormatting sqref="E123:E125">
    <cfRule type="expression" dxfId="164" priority="33">
      <formula>AND(D123="GENERIC",E123&lt;&gt;"GENERIC")</formula>
    </cfRule>
  </conditionalFormatting>
  <conditionalFormatting sqref="AE126:AK126">
    <cfRule type="cellIs" dxfId="163" priority="26" operator="greaterThanOrEqual">
      <formula>TODAY()</formula>
    </cfRule>
  </conditionalFormatting>
  <conditionalFormatting sqref="AE123:AK124">
    <cfRule type="cellIs" dxfId="162" priority="31" operator="greaterThanOrEqual">
      <formula>TODAY()</formula>
    </cfRule>
  </conditionalFormatting>
  <conditionalFormatting sqref="AE125:AK125">
    <cfRule type="cellIs" dxfId="161" priority="30" operator="greaterThanOrEqual">
      <formula>TODAY()</formula>
    </cfRule>
  </conditionalFormatting>
  <conditionalFormatting sqref="E126">
    <cfRule type="expression" dxfId="160" priority="29">
      <formula>AND(D126="GENERIC",E126&lt;&gt;"GENERIC")</formula>
    </cfRule>
  </conditionalFormatting>
  <conditionalFormatting sqref="E126">
    <cfRule type="expression" dxfId="159" priority="28">
      <formula>AND(D126="GENERIC",E126&lt;&gt;"GENERIC")</formula>
    </cfRule>
  </conditionalFormatting>
  <conditionalFormatting sqref="E127:E129">
    <cfRule type="expression" dxfId="158" priority="24">
      <formula>AND(D127="GENERIC",E127&lt;&gt;"GENERIC")</formula>
    </cfRule>
  </conditionalFormatting>
  <conditionalFormatting sqref="AE127:AK128">
    <cfRule type="cellIs" dxfId="157" priority="22" operator="greaterThanOrEqual">
      <formula>TODAY()</formula>
    </cfRule>
  </conditionalFormatting>
  <conditionalFormatting sqref="AE129:AK129">
    <cfRule type="cellIs" dxfId="156" priority="21" operator="greaterThanOrEqual">
      <formula>TODAY()</formula>
    </cfRule>
  </conditionalFormatting>
  <conditionalFormatting sqref="E130:E132">
    <cfRule type="expression" dxfId="155" priority="20">
      <formula>AND(D130="GENERIC",E130&lt;&gt;"GENERIC")</formula>
    </cfRule>
  </conditionalFormatting>
  <conditionalFormatting sqref="E130:E132">
    <cfRule type="expression" dxfId="154" priority="19">
      <formula>AND(D130="GENERIC",E130&lt;&gt;"GENERIC")</formula>
    </cfRule>
  </conditionalFormatting>
  <conditionalFormatting sqref="AE133:AK133">
    <cfRule type="cellIs" dxfId="153" priority="12" operator="greaterThanOrEqual">
      <formula>TODAY()</formula>
    </cfRule>
  </conditionalFormatting>
  <conditionalFormatting sqref="AE130:AK131">
    <cfRule type="cellIs" dxfId="152" priority="17" operator="greaterThanOrEqual">
      <formula>TODAY()</formula>
    </cfRule>
  </conditionalFormatting>
  <conditionalFormatting sqref="AE132:AK132">
    <cfRule type="cellIs" dxfId="151" priority="16" operator="greaterThanOrEqual">
      <formula>TODAY()</formula>
    </cfRule>
  </conditionalFormatting>
  <conditionalFormatting sqref="E133">
    <cfRule type="expression" dxfId="150" priority="15">
      <formula>AND(D133="GENERIC",E133&lt;&gt;"GENERIC")</formula>
    </cfRule>
  </conditionalFormatting>
  <conditionalFormatting sqref="E133">
    <cfRule type="expression" dxfId="149" priority="14">
      <formula>AND(D133="GENERIC",E133&lt;&gt;"GENERIC")</formula>
    </cfRule>
  </conditionalFormatting>
  <conditionalFormatting sqref="E134:E136">
    <cfRule type="expression" dxfId="148" priority="9">
      <formula>AND(D134="GENERIC",E134&lt;&gt;"GENERIC")</formula>
    </cfRule>
  </conditionalFormatting>
  <conditionalFormatting sqref="W134:AD136">
    <cfRule type="cellIs" dxfId="147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50"/>
  <sheetViews>
    <sheetView tabSelected="1" workbookViewId="0">
      <pane xSplit="9" ySplit="100" topLeftCell="J101" activePane="bottomRight" state="frozen"/>
      <selection pane="topRight" activeCell="J1" sqref="J1"/>
      <selection pane="bottomLeft" activeCell="A101" sqref="A101"/>
      <selection pane="bottomRight" activeCell="J119" sqref="J119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27" bestFit="1" customWidth="1"/>
    <col min="3" max="3" width="7.85546875" bestFit="1" customWidth="1"/>
    <col min="4" max="4" width="22.42578125" style="627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27" bestFit="1" customWidth="1"/>
    <col min="10" max="10" width="7.140625" bestFit="1" customWidth="1"/>
    <col min="11" max="11" width="8.28515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66" t="s">
        <v>399</v>
      </c>
      <c r="B1" s="650" t="s">
        <v>0</v>
      </c>
      <c r="C1" s="266" t="s">
        <v>66</v>
      </c>
      <c r="D1" s="650" t="s">
        <v>68</v>
      </c>
      <c r="E1" s="266" t="s">
        <v>74</v>
      </c>
      <c r="F1" s="266" t="s">
        <v>76</v>
      </c>
      <c r="G1" s="267" t="s">
        <v>88</v>
      </c>
      <c r="H1" s="268" t="s">
        <v>400</v>
      </c>
      <c r="I1" s="658" t="s">
        <v>401</v>
      </c>
      <c r="J1" s="269" t="s">
        <v>65</v>
      </c>
      <c r="K1" s="269" t="s">
        <v>402</v>
      </c>
      <c r="L1" s="269" t="s">
        <v>77</v>
      </c>
      <c r="M1" s="270" t="s">
        <v>403</v>
      </c>
      <c r="N1" s="271" t="s">
        <v>78</v>
      </c>
      <c r="O1" s="268" t="s">
        <v>83</v>
      </c>
      <c r="P1" s="272" t="s">
        <v>84</v>
      </c>
      <c r="Q1" s="273" t="s">
        <v>85</v>
      </c>
      <c r="R1" s="268" t="s">
        <v>86</v>
      </c>
      <c r="S1" s="274" t="s">
        <v>404</v>
      </c>
      <c r="T1" s="268" t="s">
        <v>89</v>
      </c>
      <c r="U1" s="269" t="s">
        <v>91</v>
      </c>
      <c r="V1" s="275" t="s">
        <v>94</v>
      </c>
      <c r="W1" s="276" t="s">
        <v>405</v>
      </c>
      <c r="X1" s="277" t="s">
        <v>406</v>
      </c>
      <c r="Y1" s="278" t="s">
        <v>407</v>
      </c>
      <c r="Z1" s="279" t="s">
        <v>408</v>
      </c>
      <c r="AA1" s="280" t="s">
        <v>409</v>
      </c>
      <c r="AB1" s="280" t="s">
        <v>410</v>
      </c>
      <c r="AC1" s="281" t="s">
        <v>411</v>
      </c>
      <c r="AD1" s="282" t="s">
        <v>412</v>
      </c>
      <c r="AE1" s="283" t="s">
        <v>413</v>
      </c>
      <c r="AF1" s="284" t="s">
        <v>414</v>
      </c>
      <c r="AG1" s="285" t="s">
        <v>415</v>
      </c>
      <c r="AH1" s="286" t="s">
        <v>416</v>
      </c>
      <c r="AI1" s="287" t="s">
        <v>417</v>
      </c>
      <c r="AJ1" s="288" t="s">
        <v>418</v>
      </c>
      <c r="AK1" s="289" t="s">
        <v>419</v>
      </c>
      <c r="AL1" s="290" t="s">
        <v>420</v>
      </c>
      <c r="AM1" s="291" t="s">
        <v>93</v>
      </c>
      <c r="AN1" s="292"/>
    </row>
    <row r="2" spans="1:78" ht="22.5" hidden="1" outlineLevel="1" x14ac:dyDescent="0.25">
      <c r="A2" s="293">
        <v>1</v>
      </c>
      <c r="B2" s="651" t="s">
        <v>1</v>
      </c>
      <c r="C2" s="293" t="s">
        <v>67</v>
      </c>
      <c r="D2" s="656" t="s">
        <v>421</v>
      </c>
      <c r="E2" s="293" t="str">
        <f t="shared" ref="E2:E65" si="0">+IF(
OR(ISERROR(FIND("B3",N2))=FALSE,ISERROR(FIND("C1",N2))=FALSE),
"B3",
IF(OR(ISERROR(FIND("B1",N2))=FALSE,ISERROR(FIND("A1",N2))=FALSE),
"B1","GENERIC"))</f>
        <v>B1</v>
      </c>
      <c r="F2" s="293">
        <v>2050</v>
      </c>
      <c r="G2" s="294">
        <v>7500</v>
      </c>
      <c r="H2" s="295" t="s">
        <v>422</v>
      </c>
      <c r="I2" s="659" t="s">
        <v>423</v>
      </c>
      <c r="J2" s="296">
        <v>1</v>
      </c>
      <c r="K2" s="297" t="s">
        <v>424</v>
      </c>
      <c r="L2" s="297">
        <v>1</v>
      </c>
      <c r="M2" s="298">
        <v>1</v>
      </c>
      <c r="N2" s="299" t="s">
        <v>425</v>
      </c>
      <c r="O2" s="300" t="s">
        <v>426</v>
      </c>
      <c r="P2" s="301">
        <v>100</v>
      </c>
      <c r="Q2" s="301">
        <v>75</v>
      </c>
      <c r="R2" s="302" t="s">
        <v>427</v>
      </c>
      <c r="S2" s="303">
        <v>7471</v>
      </c>
      <c r="T2" s="296" t="s">
        <v>428</v>
      </c>
      <c r="U2" s="302" t="s">
        <v>429</v>
      </c>
      <c r="V2" s="299" t="s">
        <v>430</v>
      </c>
      <c r="W2" s="304">
        <f t="shared" ref="W2:Z21" si="1">+$AA$2</f>
        <v>41505</v>
      </c>
      <c r="X2" s="304">
        <f t="shared" si="1"/>
        <v>41505</v>
      </c>
      <c r="Y2" s="304">
        <f t="shared" si="1"/>
        <v>41505</v>
      </c>
      <c r="Z2" s="305">
        <f t="shared" si="1"/>
        <v>41505</v>
      </c>
      <c r="AA2" s="306">
        <v>41505</v>
      </c>
      <c r="AB2" s="306">
        <v>41505</v>
      </c>
      <c r="AC2" s="307">
        <v>41529</v>
      </c>
      <c r="AD2" s="308">
        <v>41536</v>
      </c>
      <c r="AE2" s="347">
        <v>41554</v>
      </c>
      <c r="AF2" s="307">
        <v>41558</v>
      </c>
      <c r="AG2" s="307">
        <v>41559</v>
      </c>
      <c r="AH2" s="309">
        <v>41562</v>
      </c>
      <c r="AI2" s="310">
        <v>41564</v>
      </c>
      <c r="AJ2" s="310">
        <v>41629</v>
      </c>
      <c r="AK2" s="306">
        <v>41601</v>
      </c>
      <c r="AL2" s="306">
        <v>41571</v>
      </c>
      <c r="AM2" s="349">
        <v>1</v>
      </c>
    </row>
    <row r="3" spans="1:78" ht="22.5" hidden="1" outlineLevel="1" x14ac:dyDescent="0.25">
      <c r="A3" s="311">
        <v>2</v>
      </c>
      <c r="B3" s="652" t="s">
        <v>1</v>
      </c>
      <c r="C3" s="312" t="s">
        <v>67</v>
      </c>
      <c r="D3" s="657" t="s">
        <v>421</v>
      </c>
      <c r="E3" s="312" t="str">
        <f t="shared" si="0"/>
        <v>B1</v>
      </c>
      <c r="F3" s="312">
        <v>2050</v>
      </c>
      <c r="G3" s="313">
        <v>7500</v>
      </c>
      <c r="H3" s="314" t="s">
        <v>431</v>
      </c>
      <c r="I3" s="660" t="s">
        <v>432</v>
      </c>
      <c r="J3" s="315">
        <v>1</v>
      </c>
      <c r="K3" s="316" t="s">
        <v>433</v>
      </c>
      <c r="L3" s="316">
        <v>1</v>
      </c>
      <c r="M3" s="317">
        <v>1</v>
      </c>
      <c r="N3" s="318" t="s">
        <v>425</v>
      </c>
      <c r="O3" s="319" t="s">
        <v>434</v>
      </c>
      <c r="P3" s="320">
        <v>100</v>
      </c>
      <c r="Q3" s="320">
        <v>75</v>
      </c>
      <c r="R3" s="321" t="s">
        <v>427</v>
      </c>
      <c r="S3" s="322">
        <v>7667</v>
      </c>
      <c r="T3" s="315" t="s">
        <v>435</v>
      </c>
      <c r="U3" s="321" t="s">
        <v>429</v>
      </c>
      <c r="V3" s="318" t="s">
        <v>430</v>
      </c>
      <c r="W3" s="304">
        <f t="shared" si="1"/>
        <v>41505</v>
      </c>
      <c r="X3" s="323">
        <f t="shared" si="1"/>
        <v>41505</v>
      </c>
      <c r="Y3" s="304">
        <f t="shared" si="1"/>
        <v>41505</v>
      </c>
      <c r="Z3" s="305">
        <f t="shared" si="1"/>
        <v>41505</v>
      </c>
      <c r="AA3" s="324">
        <v>41540</v>
      </c>
      <c r="AB3" s="324">
        <v>41540</v>
      </c>
      <c r="AC3" s="325">
        <v>41556</v>
      </c>
      <c r="AD3" s="326">
        <v>41560</v>
      </c>
      <c r="AE3" s="456">
        <v>41592</v>
      </c>
      <c r="AF3" s="325">
        <v>41596</v>
      </c>
      <c r="AG3" s="325">
        <v>41597</v>
      </c>
      <c r="AH3" s="327">
        <v>41600</v>
      </c>
      <c r="AI3" s="328">
        <v>41605</v>
      </c>
      <c r="AJ3" s="328">
        <v>41688</v>
      </c>
      <c r="AK3" s="324">
        <v>41637</v>
      </c>
      <c r="AL3" s="324">
        <v>41607</v>
      </c>
      <c r="AM3" s="457">
        <v>1</v>
      </c>
      <c r="AP3" s="329"/>
      <c r="AQ3" s="329"/>
      <c r="AR3" s="329"/>
      <c r="AS3" s="329"/>
      <c r="AT3" s="329"/>
      <c r="AU3" s="329"/>
      <c r="AV3" s="329"/>
      <c r="AW3" s="329"/>
      <c r="AX3" s="329"/>
      <c r="AY3" s="329"/>
      <c r="AZ3" s="329"/>
      <c r="BA3" s="329"/>
      <c r="BB3" s="329"/>
      <c r="BC3" s="329"/>
      <c r="BD3" s="329"/>
      <c r="BE3" s="329"/>
      <c r="BF3" s="329"/>
      <c r="BG3" s="329"/>
      <c r="BH3" s="329"/>
      <c r="BI3" s="329"/>
      <c r="BJ3" s="329"/>
      <c r="BK3" s="329"/>
      <c r="BL3" s="329"/>
      <c r="BM3" s="329"/>
      <c r="BN3" s="329"/>
      <c r="BO3" s="329"/>
      <c r="BP3" s="329"/>
      <c r="BQ3" s="329"/>
      <c r="BR3" s="329"/>
      <c r="BS3" s="329"/>
      <c r="BT3" s="329"/>
      <c r="BU3" s="329"/>
      <c r="BV3" s="329"/>
      <c r="BW3" s="329"/>
      <c r="BX3" s="329"/>
      <c r="BY3" s="329"/>
    </row>
    <row r="4" spans="1:78" ht="22.5" hidden="1" outlineLevel="1" x14ac:dyDescent="0.25">
      <c r="A4" s="293">
        <v>3</v>
      </c>
      <c r="B4" s="651" t="s">
        <v>1</v>
      </c>
      <c r="C4" s="293" t="s">
        <v>67</v>
      </c>
      <c r="D4" s="656" t="s">
        <v>421</v>
      </c>
      <c r="E4" s="293" t="str">
        <f t="shared" si="0"/>
        <v>B1</v>
      </c>
      <c r="F4" s="293">
        <v>2050</v>
      </c>
      <c r="G4" s="294">
        <v>7500</v>
      </c>
      <c r="H4" s="295" t="s">
        <v>436</v>
      </c>
      <c r="I4" s="659" t="s">
        <v>437</v>
      </c>
      <c r="J4" s="296">
        <v>1</v>
      </c>
      <c r="K4" s="297" t="s">
        <v>438</v>
      </c>
      <c r="L4" s="297">
        <v>1</v>
      </c>
      <c r="M4" s="298">
        <v>1</v>
      </c>
      <c r="N4" s="299" t="s">
        <v>425</v>
      </c>
      <c r="O4" s="300" t="s">
        <v>426</v>
      </c>
      <c r="P4" s="301">
        <v>100</v>
      </c>
      <c r="Q4" s="301">
        <v>75</v>
      </c>
      <c r="R4" s="302" t="s">
        <v>427</v>
      </c>
      <c r="S4" s="303">
        <v>7899</v>
      </c>
      <c r="T4" s="296" t="s">
        <v>439</v>
      </c>
      <c r="U4" s="302" t="s">
        <v>429</v>
      </c>
      <c r="V4" s="299" t="s">
        <v>440</v>
      </c>
      <c r="W4" s="304">
        <f t="shared" si="1"/>
        <v>41505</v>
      </c>
      <c r="X4" s="304">
        <f t="shared" si="1"/>
        <v>41505</v>
      </c>
      <c r="Y4" s="304">
        <f t="shared" si="1"/>
        <v>41505</v>
      </c>
      <c r="Z4" s="305">
        <f t="shared" si="1"/>
        <v>41505</v>
      </c>
      <c r="AA4" s="306">
        <v>41563</v>
      </c>
      <c r="AB4" s="306">
        <v>41563</v>
      </c>
      <c r="AC4" s="307">
        <v>41578</v>
      </c>
      <c r="AD4" s="308">
        <v>41582</v>
      </c>
      <c r="AE4" s="347">
        <v>41628</v>
      </c>
      <c r="AF4" s="307">
        <v>41634</v>
      </c>
      <c r="AG4" s="307">
        <v>41635</v>
      </c>
      <c r="AH4" s="309">
        <v>41638</v>
      </c>
      <c r="AI4" s="310">
        <v>41639</v>
      </c>
      <c r="AJ4" s="310">
        <v>41694</v>
      </c>
      <c r="AK4" s="306">
        <v>41682</v>
      </c>
      <c r="AL4" s="306">
        <v>41652</v>
      </c>
      <c r="AM4" s="349">
        <v>1</v>
      </c>
    </row>
    <row r="5" spans="1:78" ht="22.5" hidden="1" outlineLevel="1" x14ac:dyDescent="0.25">
      <c r="A5" s="311">
        <v>4</v>
      </c>
      <c r="B5" s="652" t="s">
        <v>1</v>
      </c>
      <c r="C5" s="312" t="s">
        <v>67</v>
      </c>
      <c r="D5" s="657" t="s">
        <v>421</v>
      </c>
      <c r="E5" s="312" t="str">
        <f t="shared" si="0"/>
        <v>B1</v>
      </c>
      <c r="F5" s="312">
        <v>2050</v>
      </c>
      <c r="G5" s="313">
        <v>7500</v>
      </c>
      <c r="H5" s="314" t="s">
        <v>441</v>
      </c>
      <c r="I5" s="660" t="s">
        <v>442</v>
      </c>
      <c r="J5" s="315">
        <v>1</v>
      </c>
      <c r="K5" s="316" t="s">
        <v>443</v>
      </c>
      <c r="L5" s="316">
        <v>1</v>
      </c>
      <c r="M5" s="317">
        <v>1</v>
      </c>
      <c r="N5" s="318" t="s">
        <v>425</v>
      </c>
      <c r="O5" s="319" t="s">
        <v>426</v>
      </c>
      <c r="P5" s="320">
        <v>100</v>
      </c>
      <c r="Q5" s="320">
        <v>75</v>
      </c>
      <c r="R5" s="321" t="s">
        <v>427</v>
      </c>
      <c r="S5" s="322">
        <v>7545</v>
      </c>
      <c r="T5" s="315" t="s">
        <v>444</v>
      </c>
      <c r="U5" s="321" t="s">
        <v>429</v>
      </c>
      <c r="V5" s="318" t="s">
        <v>430</v>
      </c>
      <c r="W5" s="304">
        <f t="shared" si="1"/>
        <v>41505</v>
      </c>
      <c r="X5" s="323">
        <f t="shared" si="1"/>
        <v>41505</v>
      </c>
      <c r="Y5" s="304">
        <f t="shared" si="1"/>
        <v>41505</v>
      </c>
      <c r="Z5" s="305">
        <f t="shared" si="1"/>
        <v>41505</v>
      </c>
      <c r="AA5" s="324">
        <v>41587</v>
      </c>
      <c r="AB5" s="324">
        <v>41587</v>
      </c>
      <c r="AC5" s="325">
        <v>41602</v>
      </c>
      <c r="AD5" s="326">
        <v>41608</v>
      </c>
      <c r="AE5" s="456">
        <v>41645</v>
      </c>
      <c r="AF5" s="325">
        <v>41651</v>
      </c>
      <c r="AG5" s="325">
        <v>41652</v>
      </c>
      <c r="AH5" s="327">
        <v>41655</v>
      </c>
      <c r="AI5" s="328">
        <v>41655</v>
      </c>
      <c r="AJ5" s="328">
        <v>41728</v>
      </c>
      <c r="AK5" s="324">
        <v>41707</v>
      </c>
      <c r="AL5" s="324">
        <v>41677</v>
      </c>
      <c r="AM5" s="457">
        <v>1</v>
      </c>
      <c r="AP5" s="330"/>
    </row>
    <row r="6" spans="1:78" ht="22.5" hidden="1" outlineLevel="1" x14ac:dyDescent="0.25">
      <c r="A6" s="293">
        <v>5</v>
      </c>
      <c r="B6" s="651" t="s">
        <v>1</v>
      </c>
      <c r="C6" s="293" t="s">
        <v>67</v>
      </c>
      <c r="D6" s="656" t="s">
        <v>421</v>
      </c>
      <c r="E6" s="293" t="str">
        <f t="shared" si="0"/>
        <v>B1</v>
      </c>
      <c r="F6" s="293">
        <v>2050</v>
      </c>
      <c r="G6" s="294">
        <v>7500</v>
      </c>
      <c r="H6" s="295" t="s">
        <v>445</v>
      </c>
      <c r="I6" s="659" t="s">
        <v>446</v>
      </c>
      <c r="J6" s="296">
        <v>1</v>
      </c>
      <c r="K6" s="297" t="s">
        <v>447</v>
      </c>
      <c r="L6" s="297">
        <v>1</v>
      </c>
      <c r="M6" s="298">
        <v>1</v>
      </c>
      <c r="N6" s="299" t="s">
        <v>425</v>
      </c>
      <c r="O6" s="300" t="s">
        <v>426</v>
      </c>
      <c r="P6" s="301">
        <v>100</v>
      </c>
      <c r="Q6" s="301">
        <v>75</v>
      </c>
      <c r="R6" s="302" t="s">
        <v>427</v>
      </c>
      <c r="S6" s="303">
        <v>7007</v>
      </c>
      <c r="T6" s="296" t="s">
        <v>448</v>
      </c>
      <c r="U6" s="302" t="s">
        <v>429</v>
      </c>
      <c r="V6" s="299" t="s">
        <v>440</v>
      </c>
      <c r="W6" s="304">
        <f t="shared" si="1"/>
        <v>41505</v>
      </c>
      <c r="X6" s="304">
        <f t="shared" si="1"/>
        <v>41505</v>
      </c>
      <c r="Y6" s="304">
        <f t="shared" si="1"/>
        <v>41505</v>
      </c>
      <c r="Z6" s="305">
        <f t="shared" si="1"/>
        <v>41505</v>
      </c>
      <c r="AA6" s="306">
        <v>41617</v>
      </c>
      <c r="AB6" s="306">
        <v>41617</v>
      </c>
      <c r="AC6" s="307">
        <v>41640</v>
      </c>
      <c r="AD6" s="308">
        <v>41647</v>
      </c>
      <c r="AE6" s="347">
        <v>41673</v>
      </c>
      <c r="AF6" s="307">
        <v>41678</v>
      </c>
      <c r="AG6" s="307">
        <v>41679</v>
      </c>
      <c r="AH6" s="309">
        <v>41682</v>
      </c>
      <c r="AI6" s="310">
        <v>41681</v>
      </c>
      <c r="AJ6" s="310">
        <v>41742</v>
      </c>
      <c r="AK6" s="306">
        <v>41730</v>
      </c>
      <c r="AL6" s="306">
        <v>41700</v>
      </c>
      <c r="AM6" s="349">
        <v>1</v>
      </c>
      <c r="AP6" s="330"/>
      <c r="AQ6" s="331"/>
      <c r="AR6" s="331"/>
      <c r="AS6" s="331"/>
      <c r="AT6" s="331"/>
      <c r="AU6" s="331"/>
      <c r="AV6" s="331"/>
      <c r="AW6" s="331"/>
      <c r="AX6" s="331"/>
      <c r="AY6" s="331"/>
      <c r="AZ6" s="331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</row>
    <row r="7" spans="1:78" ht="22.5" hidden="1" outlineLevel="1" x14ac:dyDescent="0.25">
      <c r="A7" s="332">
        <v>6</v>
      </c>
      <c r="B7" s="652" t="s">
        <v>1</v>
      </c>
      <c r="C7" s="312" t="s">
        <v>67</v>
      </c>
      <c r="D7" s="657" t="s">
        <v>421</v>
      </c>
      <c r="E7" s="312" t="str">
        <f t="shared" si="0"/>
        <v>B1</v>
      </c>
      <c r="F7" s="312">
        <v>2050</v>
      </c>
      <c r="G7" s="313">
        <v>7500</v>
      </c>
      <c r="H7" s="333" t="s">
        <v>449</v>
      </c>
      <c r="I7" s="661" t="s">
        <v>450</v>
      </c>
      <c r="J7" s="334">
        <v>1</v>
      </c>
      <c r="K7" s="335" t="s">
        <v>451</v>
      </c>
      <c r="L7" s="335">
        <v>1</v>
      </c>
      <c r="M7" s="336">
        <v>1</v>
      </c>
      <c r="N7" s="337" t="s">
        <v>425</v>
      </c>
      <c r="O7" s="338" t="s">
        <v>426</v>
      </c>
      <c r="P7" s="339">
        <v>100</v>
      </c>
      <c r="Q7" s="339">
        <v>75</v>
      </c>
      <c r="R7" s="340" t="s">
        <v>427</v>
      </c>
      <c r="S7" s="341">
        <v>7313</v>
      </c>
      <c r="T7" s="334" t="s">
        <v>452</v>
      </c>
      <c r="U7" s="340" t="s">
        <v>429</v>
      </c>
      <c r="V7" s="337" t="s">
        <v>430</v>
      </c>
      <c r="W7" s="304">
        <f t="shared" si="1"/>
        <v>41505</v>
      </c>
      <c r="X7" s="323">
        <f t="shared" si="1"/>
        <v>41505</v>
      </c>
      <c r="Y7" s="304">
        <f t="shared" si="1"/>
        <v>41505</v>
      </c>
      <c r="Z7" s="305">
        <f t="shared" si="1"/>
        <v>41505</v>
      </c>
      <c r="AA7" s="342">
        <v>41650</v>
      </c>
      <c r="AB7" s="342">
        <v>41650</v>
      </c>
      <c r="AC7" s="343">
        <v>41663</v>
      </c>
      <c r="AD7" s="344">
        <v>41666</v>
      </c>
      <c r="AE7" s="351">
        <v>41689</v>
      </c>
      <c r="AF7" s="343">
        <v>41694</v>
      </c>
      <c r="AG7" s="343">
        <v>41695</v>
      </c>
      <c r="AH7" s="345">
        <v>41698</v>
      </c>
      <c r="AI7" s="346">
        <v>41699</v>
      </c>
      <c r="AJ7" s="346">
        <v>41765</v>
      </c>
      <c r="AK7" s="342">
        <v>41738</v>
      </c>
      <c r="AL7" s="342">
        <v>41708</v>
      </c>
      <c r="AM7" s="353">
        <v>1</v>
      </c>
      <c r="AP7" s="330"/>
      <c r="AQ7" s="331"/>
      <c r="AR7" s="331"/>
      <c r="AS7" s="331"/>
      <c r="AT7" s="331"/>
      <c r="AU7" s="331"/>
      <c r="AV7" s="331"/>
      <c r="AW7" s="331"/>
      <c r="AX7" s="331"/>
      <c r="AY7" s="331"/>
      <c r="AZ7" s="331"/>
      <c r="BA7" s="331"/>
      <c r="BB7" s="331"/>
      <c r="BC7" s="331"/>
      <c r="BD7" s="331"/>
      <c r="BE7" s="331"/>
      <c r="BF7" s="331"/>
      <c r="BG7" s="331"/>
      <c r="BH7" s="331"/>
      <c r="BI7" s="331"/>
      <c r="BJ7" s="331"/>
      <c r="BK7" s="331"/>
      <c r="BL7" s="331"/>
      <c r="BM7" s="331"/>
      <c r="BN7" s="331"/>
      <c r="BO7" s="331"/>
      <c r="BP7" s="331"/>
      <c r="BQ7" s="331"/>
      <c r="BR7" s="331"/>
      <c r="BS7" s="331"/>
      <c r="BT7" s="331"/>
      <c r="BU7" s="331"/>
      <c r="BV7" s="331"/>
      <c r="BW7" s="331"/>
      <c r="BX7" s="331"/>
      <c r="BY7" s="331"/>
      <c r="BZ7" s="331"/>
    </row>
    <row r="8" spans="1:78" ht="22.5" hidden="1" outlineLevel="1" x14ac:dyDescent="0.25">
      <c r="A8" s="293">
        <v>7</v>
      </c>
      <c r="B8" s="651" t="s">
        <v>1</v>
      </c>
      <c r="C8" s="293" t="s">
        <v>67</v>
      </c>
      <c r="D8" s="656" t="s">
        <v>421</v>
      </c>
      <c r="E8" s="293" t="str">
        <f t="shared" si="0"/>
        <v>B1</v>
      </c>
      <c r="F8" s="293">
        <v>2050</v>
      </c>
      <c r="G8" s="294">
        <v>7500</v>
      </c>
      <c r="H8" s="295" t="s">
        <v>453</v>
      </c>
      <c r="I8" s="659" t="s">
        <v>454</v>
      </c>
      <c r="J8" s="296">
        <v>1</v>
      </c>
      <c r="K8" s="297" t="s">
        <v>455</v>
      </c>
      <c r="L8" s="297">
        <v>1</v>
      </c>
      <c r="M8" s="298">
        <v>1</v>
      </c>
      <c r="N8" s="299" t="s">
        <v>425</v>
      </c>
      <c r="O8" s="300" t="s">
        <v>426</v>
      </c>
      <c r="P8" s="301">
        <v>100</v>
      </c>
      <c r="Q8" s="301">
        <v>75</v>
      </c>
      <c r="R8" s="302" t="s">
        <v>427</v>
      </c>
      <c r="S8" s="303">
        <v>7649</v>
      </c>
      <c r="T8" s="296" t="s">
        <v>456</v>
      </c>
      <c r="U8" s="302" t="s">
        <v>429</v>
      </c>
      <c r="V8" s="299" t="s">
        <v>430</v>
      </c>
      <c r="W8" s="304">
        <f t="shared" si="1"/>
        <v>41505</v>
      </c>
      <c r="X8" s="304">
        <f t="shared" si="1"/>
        <v>41505</v>
      </c>
      <c r="Y8" s="304">
        <f t="shared" si="1"/>
        <v>41505</v>
      </c>
      <c r="Z8" s="305">
        <f t="shared" si="1"/>
        <v>41505</v>
      </c>
      <c r="AA8" s="306">
        <v>41668</v>
      </c>
      <c r="AB8" s="306">
        <v>41668</v>
      </c>
      <c r="AC8" s="307">
        <v>41683</v>
      </c>
      <c r="AD8" s="308">
        <v>41687</v>
      </c>
      <c r="AE8" s="347">
        <v>41708</v>
      </c>
      <c r="AF8" s="307">
        <v>41713</v>
      </c>
      <c r="AG8" s="307">
        <v>41714</v>
      </c>
      <c r="AH8" s="309">
        <v>41717</v>
      </c>
      <c r="AI8" s="310">
        <v>41716</v>
      </c>
      <c r="AJ8" s="310">
        <v>41772</v>
      </c>
      <c r="AK8" s="306">
        <v>41764</v>
      </c>
      <c r="AL8" s="306">
        <v>41734</v>
      </c>
      <c r="AM8" s="349">
        <v>1</v>
      </c>
      <c r="AP8" s="330"/>
    </row>
    <row r="9" spans="1:78" ht="22.5" hidden="1" outlineLevel="1" x14ac:dyDescent="0.25">
      <c r="A9" s="332">
        <v>8</v>
      </c>
      <c r="B9" s="652" t="s">
        <v>1</v>
      </c>
      <c r="C9" s="312" t="s">
        <v>67</v>
      </c>
      <c r="D9" s="657" t="s">
        <v>421</v>
      </c>
      <c r="E9" s="312" t="str">
        <f t="shared" si="0"/>
        <v>B1</v>
      </c>
      <c r="F9" s="312">
        <v>2050</v>
      </c>
      <c r="G9" s="313">
        <v>7500</v>
      </c>
      <c r="H9" s="333" t="s">
        <v>457</v>
      </c>
      <c r="I9" s="661" t="s">
        <v>458</v>
      </c>
      <c r="J9" s="334">
        <v>1</v>
      </c>
      <c r="K9" s="335" t="s">
        <v>459</v>
      </c>
      <c r="L9" s="335">
        <v>1</v>
      </c>
      <c r="M9" s="336">
        <v>1</v>
      </c>
      <c r="N9" s="337" t="s">
        <v>425</v>
      </c>
      <c r="O9" s="338" t="s">
        <v>426</v>
      </c>
      <c r="P9" s="339">
        <v>100</v>
      </c>
      <c r="Q9" s="339">
        <v>75</v>
      </c>
      <c r="R9" s="340" t="s">
        <v>427</v>
      </c>
      <c r="S9" s="341">
        <v>7597</v>
      </c>
      <c r="T9" s="334" t="s">
        <v>460</v>
      </c>
      <c r="U9" s="340" t="s">
        <v>429</v>
      </c>
      <c r="V9" s="337" t="s">
        <v>430</v>
      </c>
      <c r="W9" s="304">
        <f t="shared" si="1"/>
        <v>41505</v>
      </c>
      <c r="X9" s="323">
        <f t="shared" si="1"/>
        <v>41505</v>
      </c>
      <c r="Y9" s="304">
        <f t="shared" si="1"/>
        <v>41505</v>
      </c>
      <c r="Z9" s="305">
        <f t="shared" si="1"/>
        <v>41505</v>
      </c>
      <c r="AA9" s="342">
        <v>41689</v>
      </c>
      <c r="AB9" s="342">
        <v>41689</v>
      </c>
      <c r="AC9" s="343">
        <v>41708</v>
      </c>
      <c r="AD9" s="344">
        <v>41711</v>
      </c>
      <c r="AE9" s="351">
        <v>41742</v>
      </c>
      <c r="AF9" s="343">
        <v>41746</v>
      </c>
      <c r="AG9" s="343">
        <v>41747</v>
      </c>
      <c r="AH9" s="345">
        <v>41750</v>
      </c>
      <c r="AI9" s="346">
        <v>41749</v>
      </c>
      <c r="AJ9" s="346">
        <v>41793</v>
      </c>
      <c r="AK9" s="342">
        <v>41789</v>
      </c>
      <c r="AL9" s="342">
        <v>41759</v>
      </c>
      <c r="AM9" s="353">
        <v>1</v>
      </c>
      <c r="AP9" s="330"/>
    </row>
    <row r="10" spans="1:78" ht="22.5" hidden="1" outlineLevel="1" x14ac:dyDescent="0.25">
      <c r="A10" s="293">
        <v>9</v>
      </c>
      <c r="B10" s="651" t="s">
        <v>1</v>
      </c>
      <c r="C10" s="293" t="s">
        <v>67</v>
      </c>
      <c r="D10" s="656" t="s">
        <v>421</v>
      </c>
      <c r="E10" s="293" t="str">
        <f t="shared" si="0"/>
        <v>B1</v>
      </c>
      <c r="F10" s="293">
        <v>2050</v>
      </c>
      <c r="G10" s="294">
        <v>7500</v>
      </c>
      <c r="H10" s="295" t="s">
        <v>461</v>
      </c>
      <c r="I10" s="659" t="s">
        <v>462</v>
      </c>
      <c r="J10" s="296">
        <v>1</v>
      </c>
      <c r="K10" s="297" t="s">
        <v>463</v>
      </c>
      <c r="L10" s="297">
        <v>1</v>
      </c>
      <c r="M10" s="298">
        <v>1</v>
      </c>
      <c r="N10" s="299" t="s">
        <v>464</v>
      </c>
      <c r="O10" s="300" t="s">
        <v>465</v>
      </c>
      <c r="P10" s="301">
        <v>100</v>
      </c>
      <c r="Q10" s="301">
        <v>75</v>
      </c>
      <c r="R10" s="302" t="s">
        <v>427</v>
      </c>
      <c r="S10" s="303">
        <v>7627</v>
      </c>
      <c r="T10" s="296" t="s">
        <v>466</v>
      </c>
      <c r="U10" s="302" t="s">
        <v>429</v>
      </c>
      <c r="V10" s="299" t="s">
        <v>467</v>
      </c>
      <c r="W10" s="304">
        <f t="shared" si="1"/>
        <v>41505</v>
      </c>
      <c r="X10" s="304">
        <f t="shared" si="1"/>
        <v>41505</v>
      </c>
      <c r="Y10" s="304">
        <f t="shared" si="1"/>
        <v>41505</v>
      </c>
      <c r="Z10" s="305">
        <f t="shared" si="1"/>
        <v>41505</v>
      </c>
      <c r="AA10" s="306">
        <v>41715</v>
      </c>
      <c r="AB10" s="306">
        <v>41715</v>
      </c>
      <c r="AC10" s="307">
        <v>41736</v>
      </c>
      <c r="AD10" s="308">
        <v>41738</v>
      </c>
      <c r="AE10" s="347">
        <v>41758</v>
      </c>
      <c r="AF10" s="307">
        <v>41763</v>
      </c>
      <c r="AG10" s="307">
        <v>41764</v>
      </c>
      <c r="AH10" s="309">
        <v>41767</v>
      </c>
      <c r="AI10" s="310">
        <v>41768</v>
      </c>
      <c r="AJ10" s="310">
        <v>41815</v>
      </c>
      <c r="AK10" s="306">
        <v>41801</v>
      </c>
      <c r="AL10" s="306">
        <v>41771</v>
      </c>
      <c r="AM10" s="349">
        <v>1</v>
      </c>
      <c r="AP10" s="330"/>
    </row>
    <row r="11" spans="1:78" ht="22.5" hidden="1" outlineLevel="1" x14ac:dyDescent="0.25">
      <c r="A11" s="332">
        <v>10</v>
      </c>
      <c r="B11" s="652" t="s">
        <v>1</v>
      </c>
      <c r="C11" s="312" t="s">
        <v>67</v>
      </c>
      <c r="D11" s="657" t="s">
        <v>421</v>
      </c>
      <c r="E11" s="312" t="str">
        <f t="shared" si="0"/>
        <v>B1</v>
      </c>
      <c r="F11" s="312">
        <v>2050</v>
      </c>
      <c r="G11" s="313">
        <v>7500</v>
      </c>
      <c r="H11" s="333" t="s">
        <v>468</v>
      </c>
      <c r="I11" s="661" t="s">
        <v>469</v>
      </c>
      <c r="J11" s="334">
        <v>1</v>
      </c>
      <c r="K11" s="335" t="s">
        <v>470</v>
      </c>
      <c r="L11" s="335">
        <v>1</v>
      </c>
      <c r="M11" s="336">
        <v>1</v>
      </c>
      <c r="N11" s="337" t="s">
        <v>425</v>
      </c>
      <c r="O11" s="338" t="s">
        <v>426</v>
      </c>
      <c r="P11" s="339">
        <v>100</v>
      </c>
      <c r="Q11" s="339">
        <v>75</v>
      </c>
      <c r="R11" s="340" t="s">
        <v>427</v>
      </c>
      <c r="S11" s="341">
        <v>7465</v>
      </c>
      <c r="T11" s="334" t="s">
        <v>471</v>
      </c>
      <c r="U11" s="340" t="s">
        <v>429</v>
      </c>
      <c r="V11" s="337" t="s">
        <v>440</v>
      </c>
      <c r="W11" s="304">
        <f t="shared" si="1"/>
        <v>41505</v>
      </c>
      <c r="X11" s="323">
        <f t="shared" si="1"/>
        <v>41505</v>
      </c>
      <c r="Y11" s="304">
        <f t="shared" si="1"/>
        <v>41505</v>
      </c>
      <c r="Z11" s="305">
        <f t="shared" si="1"/>
        <v>41505</v>
      </c>
      <c r="AA11" s="342">
        <v>41742</v>
      </c>
      <c r="AB11" s="342">
        <v>41742</v>
      </c>
      <c r="AC11" s="343">
        <v>41754</v>
      </c>
      <c r="AD11" s="344">
        <v>41759</v>
      </c>
      <c r="AE11" s="351">
        <v>41788</v>
      </c>
      <c r="AF11" s="343">
        <v>41793</v>
      </c>
      <c r="AG11" s="343">
        <v>41794</v>
      </c>
      <c r="AH11" s="345">
        <v>41797</v>
      </c>
      <c r="AI11" s="346">
        <v>41796</v>
      </c>
      <c r="AJ11" s="346">
        <v>41835</v>
      </c>
      <c r="AK11" s="342">
        <v>41833</v>
      </c>
      <c r="AL11" s="342">
        <v>41803</v>
      </c>
      <c r="AM11" s="353">
        <v>1</v>
      </c>
      <c r="AP11" s="330"/>
    </row>
    <row r="12" spans="1:78" ht="22.5" hidden="1" outlineLevel="1" x14ac:dyDescent="0.25">
      <c r="A12" s="293">
        <v>11</v>
      </c>
      <c r="B12" s="651" t="s">
        <v>1</v>
      </c>
      <c r="C12" s="293" t="s">
        <v>67</v>
      </c>
      <c r="D12" s="656" t="s">
        <v>421</v>
      </c>
      <c r="E12" s="293" t="str">
        <f t="shared" si="0"/>
        <v>B1</v>
      </c>
      <c r="F12" s="293">
        <v>2050</v>
      </c>
      <c r="G12" s="294">
        <v>7500</v>
      </c>
      <c r="H12" s="295" t="s">
        <v>472</v>
      </c>
      <c r="I12" s="659" t="s">
        <v>473</v>
      </c>
      <c r="J12" s="296">
        <v>1</v>
      </c>
      <c r="K12" s="297" t="s">
        <v>474</v>
      </c>
      <c r="L12" s="297">
        <v>1</v>
      </c>
      <c r="M12" s="298">
        <v>1</v>
      </c>
      <c r="N12" s="299" t="s">
        <v>425</v>
      </c>
      <c r="O12" s="300" t="s">
        <v>434</v>
      </c>
      <c r="P12" s="301">
        <v>100</v>
      </c>
      <c r="Q12" s="301">
        <v>75</v>
      </c>
      <c r="R12" s="302" t="s">
        <v>427</v>
      </c>
      <c r="S12" s="303">
        <v>7634</v>
      </c>
      <c r="T12" s="296" t="s">
        <v>475</v>
      </c>
      <c r="U12" s="302" t="s">
        <v>429</v>
      </c>
      <c r="V12" s="299" t="s">
        <v>430</v>
      </c>
      <c r="W12" s="304">
        <f t="shared" si="1"/>
        <v>41505</v>
      </c>
      <c r="X12" s="304">
        <f t="shared" si="1"/>
        <v>41505</v>
      </c>
      <c r="Y12" s="304">
        <f t="shared" si="1"/>
        <v>41505</v>
      </c>
      <c r="Z12" s="305">
        <f t="shared" si="1"/>
        <v>41505</v>
      </c>
      <c r="AA12" s="306">
        <v>41762</v>
      </c>
      <c r="AB12" s="306">
        <v>41762</v>
      </c>
      <c r="AC12" s="307">
        <v>41781</v>
      </c>
      <c r="AD12" s="308">
        <v>41784</v>
      </c>
      <c r="AE12" s="347">
        <v>41803</v>
      </c>
      <c r="AF12" s="307">
        <v>41809</v>
      </c>
      <c r="AG12" s="307">
        <v>41810</v>
      </c>
      <c r="AH12" s="309">
        <v>41813</v>
      </c>
      <c r="AI12" s="310">
        <v>41813</v>
      </c>
      <c r="AJ12" s="310">
        <v>41848</v>
      </c>
      <c r="AK12" s="306">
        <v>41849</v>
      </c>
      <c r="AL12" s="306">
        <v>41819</v>
      </c>
      <c r="AM12" s="349">
        <v>1</v>
      </c>
      <c r="AP12" s="330"/>
    </row>
    <row r="13" spans="1:78" ht="22.5" hidden="1" outlineLevel="1" x14ac:dyDescent="0.25">
      <c r="A13" s="332">
        <v>12</v>
      </c>
      <c r="B13" s="652" t="s">
        <v>1</v>
      </c>
      <c r="C13" s="312" t="s">
        <v>67</v>
      </c>
      <c r="D13" s="657" t="s">
        <v>421</v>
      </c>
      <c r="E13" s="312" t="str">
        <f t="shared" si="0"/>
        <v>B3</v>
      </c>
      <c r="F13" s="312">
        <v>2050</v>
      </c>
      <c r="G13" s="313">
        <v>7500</v>
      </c>
      <c r="H13" s="333" t="s">
        <v>476</v>
      </c>
      <c r="I13" s="661" t="s">
        <v>477</v>
      </c>
      <c r="J13" s="334">
        <v>1</v>
      </c>
      <c r="K13" s="335" t="s">
        <v>478</v>
      </c>
      <c r="L13" s="335">
        <v>1</v>
      </c>
      <c r="M13" s="336">
        <v>1</v>
      </c>
      <c r="N13" s="337" t="s">
        <v>479</v>
      </c>
      <c r="O13" s="338" t="s">
        <v>465</v>
      </c>
      <c r="P13" s="339">
        <v>100</v>
      </c>
      <c r="Q13" s="339">
        <v>75</v>
      </c>
      <c r="R13" s="340" t="s">
        <v>427</v>
      </c>
      <c r="S13" s="341">
        <v>6085</v>
      </c>
      <c r="T13" s="334" t="s">
        <v>480</v>
      </c>
      <c r="U13" s="340" t="s">
        <v>429</v>
      </c>
      <c r="V13" s="337" t="s">
        <v>467</v>
      </c>
      <c r="W13" s="304">
        <f t="shared" si="1"/>
        <v>41505</v>
      </c>
      <c r="X13" s="323">
        <f t="shared" si="1"/>
        <v>41505</v>
      </c>
      <c r="Y13" s="304">
        <f t="shared" si="1"/>
        <v>41505</v>
      </c>
      <c r="Z13" s="305">
        <f t="shared" si="1"/>
        <v>41505</v>
      </c>
      <c r="AA13" s="342">
        <v>41790</v>
      </c>
      <c r="AB13" s="342">
        <v>41790</v>
      </c>
      <c r="AC13" s="343">
        <v>41812</v>
      </c>
      <c r="AD13" s="344">
        <v>41816</v>
      </c>
      <c r="AE13" s="351">
        <v>41830</v>
      </c>
      <c r="AF13" s="343">
        <v>41837</v>
      </c>
      <c r="AG13" s="343">
        <v>41838</v>
      </c>
      <c r="AH13" s="345">
        <v>41841</v>
      </c>
      <c r="AI13" s="346">
        <v>41839</v>
      </c>
      <c r="AJ13" s="346">
        <v>41866</v>
      </c>
      <c r="AK13" s="342">
        <v>41881</v>
      </c>
      <c r="AL13" s="342">
        <v>41851</v>
      </c>
      <c r="AM13" s="353">
        <v>1</v>
      </c>
      <c r="AP13" s="330"/>
    </row>
    <row r="14" spans="1:78" ht="22.5" hidden="1" outlineLevel="1" x14ac:dyDescent="0.25">
      <c r="A14" s="293">
        <v>13</v>
      </c>
      <c r="B14" s="651" t="s">
        <v>1</v>
      </c>
      <c r="C14" s="293" t="s">
        <v>67</v>
      </c>
      <c r="D14" s="656" t="s">
        <v>421</v>
      </c>
      <c r="E14" s="293" t="str">
        <f t="shared" si="0"/>
        <v>B1</v>
      </c>
      <c r="F14" s="293">
        <v>2050</v>
      </c>
      <c r="G14" s="294">
        <v>7500</v>
      </c>
      <c r="H14" s="295" t="s">
        <v>481</v>
      </c>
      <c r="I14" s="659" t="s">
        <v>482</v>
      </c>
      <c r="J14" s="296">
        <v>1</v>
      </c>
      <c r="K14" s="297" t="s">
        <v>483</v>
      </c>
      <c r="L14" s="297">
        <v>1</v>
      </c>
      <c r="M14" s="298">
        <v>1</v>
      </c>
      <c r="N14" s="299" t="s">
        <v>425</v>
      </c>
      <c r="O14" s="300" t="s">
        <v>426</v>
      </c>
      <c r="P14" s="301">
        <v>100</v>
      </c>
      <c r="Q14" s="301">
        <v>75</v>
      </c>
      <c r="R14" s="302" t="s">
        <v>427</v>
      </c>
      <c r="S14" s="303">
        <v>7620</v>
      </c>
      <c r="T14" s="296" t="s">
        <v>484</v>
      </c>
      <c r="U14" s="302" t="s">
        <v>429</v>
      </c>
      <c r="V14" s="299" t="s">
        <v>440</v>
      </c>
      <c r="W14" s="304">
        <f t="shared" si="1"/>
        <v>41505</v>
      </c>
      <c r="X14" s="304">
        <f t="shared" si="1"/>
        <v>41505</v>
      </c>
      <c r="Y14" s="304">
        <f t="shared" si="1"/>
        <v>41505</v>
      </c>
      <c r="Z14" s="305">
        <f t="shared" si="1"/>
        <v>41505</v>
      </c>
      <c r="AA14" s="306">
        <v>41820</v>
      </c>
      <c r="AB14" s="306">
        <v>41820</v>
      </c>
      <c r="AC14" s="307">
        <v>41838</v>
      </c>
      <c r="AD14" s="308">
        <v>41841</v>
      </c>
      <c r="AE14" s="347">
        <v>41866</v>
      </c>
      <c r="AF14" s="307">
        <v>41875</v>
      </c>
      <c r="AG14" s="307">
        <v>41876</v>
      </c>
      <c r="AH14" s="309">
        <v>41879</v>
      </c>
      <c r="AI14" s="310">
        <v>41879</v>
      </c>
      <c r="AJ14" s="310">
        <v>41918</v>
      </c>
      <c r="AK14" s="306">
        <v>41922</v>
      </c>
      <c r="AL14" s="306">
        <v>41892</v>
      </c>
      <c r="AM14" s="349">
        <v>1</v>
      </c>
      <c r="AP14" s="330"/>
    </row>
    <row r="15" spans="1:78" ht="22.5" hidden="1" outlineLevel="1" x14ac:dyDescent="0.25">
      <c r="A15" s="332">
        <v>14</v>
      </c>
      <c r="B15" s="652" t="s">
        <v>1</v>
      </c>
      <c r="C15" s="312" t="s">
        <v>67</v>
      </c>
      <c r="D15" s="657" t="s">
        <v>421</v>
      </c>
      <c r="E15" s="312" t="str">
        <f t="shared" si="0"/>
        <v>B1</v>
      </c>
      <c r="F15" s="312">
        <v>2050</v>
      </c>
      <c r="G15" s="313">
        <v>7500</v>
      </c>
      <c r="H15" s="333" t="s">
        <v>485</v>
      </c>
      <c r="I15" s="661" t="s">
        <v>486</v>
      </c>
      <c r="J15" s="334">
        <v>1</v>
      </c>
      <c r="K15" s="335" t="s">
        <v>487</v>
      </c>
      <c r="L15" s="335">
        <v>1</v>
      </c>
      <c r="M15" s="336">
        <v>1</v>
      </c>
      <c r="N15" s="337" t="s">
        <v>425</v>
      </c>
      <c r="O15" s="338" t="s">
        <v>434</v>
      </c>
      <c r="P15" s="339">
        <v>100</v>
      </c>
      <c r="Q15" s="339">
        <v>75</v>
      </c>
      <c r="R15" s="340" t="s">
        <v>427</v>
      </c>
      <c r="S15" s="341">
        <v>7658</v>
      </c>
      <c r="T15" s="334" t="s">
        <v>488</v>
      </c>
      <c r="U15" s="340" t="s">
        <v>429</v>
      </c>
      <c r="V15" s="337" t="s">
        <v>430</v>
      </c>
      <c r="W15" s="304">
        <f t="shared" si="1"/>
        <v>41505</v>
      </c>
      <c r="X15" s="323">
        <f t="shared" si="1"/>
        <v>41505</v>
      </c>
      <c r="Y15" s="304">
        <f t="shared" si="1"/>
        <v>41505</v>
      </c>
      <c r="Z15" s="305">
        <f t="shared" si="1"/>
        <v>41505</v>
      </c>
      <c r="AA15" s="342">
        <v>41845</v>
      </c>
      <c r="AB15" s="342">
        <v>41845</v>
      </c>
      <c r="AC15" s="343">
        <v>41859</v>
      </c>
      <c r="AD15" s="344">
        <v>41862</v>
      </c>
      <c r="AE15" s="351">
        <v>41884</v>
      </c>
      <c r="AF15" s="343">
        <v>41890</v>
      </c>
      <c r="AG15" s="343">
        <v>41891</v>
      </c>
      <c r="AH15" s="345">
        <v>41894</v>
      </c>
      <c r="AI15" s="346">
        <v>41899</v>
      </c>
      <c r="AJ15" s="346">
        <v>41948</v>
      </c>
      <c r="AK15" s="342">
        <v>41944</v>
      </c>
      <c r="AL15" s="342">
        <v>41914</v>
      </c>
      <c r="AM15" s="353">
        <v>1</v>
      </c>
      <c r="AP15" s="330"/>
    </row>
    <row r="16" spans="1:78" ht="22.5" hidden="1" outlineLevel="1" x14ac:dyDescent="0.25">
      <c r="A16" s="293">
        <v>15</v>
      </c>
      <c r="B16" s="651" t="s">
        <v>1</v>
      </c>
      <c r="C16" s="293" t="s">
        <v>67</v>
      </c>
      <c r="D16" s="656" t="s">
        <v>421</v>
      </c>
      <c r="E16" s="293" t="str">
        <f t="shared" si="0"/>
        <v>B1</v>
      </c>
      <c r="F16" s="293">
        <v>2050</v>
      </c>
      <c r="G16" s="294">
        <v>7500</v>
      </c>
      <c r="H16" s="295" t="s">
        <v>489</v>
      </c>
      <c r="I16" s="659" t="s">
        <v>490</v>
      </c>
      <c r="J16" s="296">
        <v>1</v>
      </c>
      <c r="K16" s="297" t="s">
        <v>491</v>
      </c>
      <c r="L16" s="297">
        <v>1</v>
      </c>
      <c r="M16" s="298">
        <v>1</v>
      </c>
      <c r="N16" s="299" t="s">
        <v>425</v>
      </c>
      <c r="O16" s="300" t="s">
        <v>492</v>
      </c>
      <c r="P16" s="301">
        <v>100</v>
      </c>
      <c r="Q16" s="301">
        <v>75</v>
      </c>
      <c r="R16" s="302" t="s">
        <v>427</v>
      </c>
      <c r="S16" s="303">
        <v>9688</v>
      </c>
      <c r="T16" s="296" t="s">
        <v>493</v>
      </c>
      <c r="U16" s="302" t="s">
        <v>429</v>
      </c>
      <c r="V16" s="299" t="s">
        <v>440</v>
      </c>
      <c r="W16" s="304">
        <f t="shared" si="1"/>
        <v>41505</v>
      </c>
      <c r="X16" s="304">
        <f t="shared" si="1"/>
        <v>41505</v>
      </c>
      <c r="Y16" s="304">
        <f t="shared" si="1"/>
        <v>41505</v>
      </c>
      <c r="Z16" s="305">
        <f t="shared" si="1"/>
        <v>41505</v>
      </c>
      <c r="AA16" s="306">
        <v>41866</v>
      </c>
      <c r="AB16" s="306">
        <v>41866</v>
      </c>
      <c r="AC16" s="307">
        <v>41882</v>
      </c>
      <c r="AD16" s="308">
        <v>41888</v>
      </c>
      <c r="AE16" s="347">
        <v>41903</v>
      </c>
      <c r="AF16" s="307">
        <v>41912</v>
      </c>
      <c r="AG16" s="307">
        <v>41913</v>
      </c>
      <c r="AH16" s="309">
        <v>41916</v>
      </c>
      <c r="AI16" s="310">
        <v>41917</v>
      </c>
      <c r="AJ16" s="310">
        <v>41966</v>
      </c>
      <c r="AK16" s="306">
        <v>41952</v>
      </c>
      <c r="AL16" s="306">
        <v>41922</v>
      </c>
      <c r="AM16" s="349">
        <v>1</v>
      </c>
      <c r="AP16" s="330"/>
    </row>
    <row r="17" spans="1:42" ht="22.5" hidden="1" outlineLevel="1" x14ac:dyDescent="0.25">
      <c r="A17" s="332">
        <v>16</v>
      </c>
      <c r="B17" s="652" t="s">
        <v>1</v>
      </c>
      <c r="C17" s="312" t="s">
        <v>67</v>
      </c>
      <c r="D17" s="657" t="s">
        <v>421</v>
      </c>
      <c r="E17" s="312" t="str">
        <f t="shared" si="0"/>
        <v>B1</v>
      </c>
      <c r="F17" s="312">
        <v>2050</v>
      </c>
      <c r="G17" s="313">
        <v>7500</v>
      </c>
      <c r="H17" s="333" t="s">
        <v>494</v>
      </c>
      <c r="I17" s="661" t="s">
        <v>495</v>
      </c>
      <c r="J17" s="334">
        <v>1</v>
      </c>
      <c r="K17" s="335" t="s">
        <v>496</v>
      </c>
      <c r="L17" s="335">
        <v>1</v>
      </c>
      <c r="M17" s="336">
        <v>1</v>
      </c>
      <c r="N17" s="337" t="s">
        <v>425</v>
      </c>
      <c r="O17" s="338" t="s">
        <v>434</v>
      </c>
      <c r="P17" s="339">
        <v>100</v>
      </c>
      <c r="Q17" s="339">
        <v>75</v>
      </c>
      <c r="R17" s="340" t="s">
        <v>427</v>
      </c>
      <c r="S17" s="341">
        <v>7621</v>
      </c>
      <c r="T17" s="334" t="s">
        <v>497</v>
      </c>
      <c r="U17" s="340" t="s">
        <v>429</v>
      </c>
      <c r="V17" s="337" t="s">
        <v>430</v>
      </c>
      <c r="W17" s="304">
        <f t="shared" si="1"/>
        <v>41505</v>
      </c>
      <c r="X17" s="323">
        <f t="shared" si="1"/>
        <v>41505</v>
      </c>
      <c r="Y17" s="304">
        <f t="shared" si="1"/>
        <v>41505</v>
      </c>
      <c r="Z17" s="305">
        <f t="shared" si="1"/>
        <v>41505</v>
      </c>
      <c r="AA17" s="342">
        <v>41893</v>
      </c>
      <c r="AB17" s="342">
        <v>41893</v>
      </c>
      <c r="AC17" s="343">
        <v>41906</v>
      </c>
      <c r="AD17" s="344">
        <v>41909</v>
      </c>
      <c r="AE17" s="351">
        <v>41946</v>
      </c>
      <c r="AF17" s="343">
        <v>41955</v>
      </c>
      <c r="AG17" s="343">
        <v>41956</v>
      </c>
      <c r="AH17" s="345">
        <v>41959</v>
      </c>
      <c r="AI17" s="346">
        <v>41959</v>
      </c>
      <c r="AJ17" s="346">
        <v>42002</v>
      </c>
      <c r="AK17" s="342">
        <v>41997</v>
      </c>
      <c r="AL17" s="342">
        <v>41967</v>
      </c>
      <c r="AM17" s="353">
        <v>1</v>
      </c>
      <c r="AP17" s="330"/>
    </row>
    <row r="18" spans="1:42" ht="22.5" hidden="1" outlineLevel="1" x14ac:dyDescent="0.25">
      <c r="A18" s="293">
        <v>17</v>
      </c>
      <c r="B18" s="651" t="s">
        <v>1</v>
      </c>
      <c r="C18" s="293" t="s">
        <v>67</v>
      </c>
      <c r="D18" s="656" t="s">
        <v>421</v>
      </c>
      <c r="E18" s="293" t="str">
        <f t="shared" si="0"/>
        <v>B1</v>
      </c>
      <c r="F18" s="293">
        <v>2050</v>
      </c>
      <c r="G18" s="294">
        <v>7500</v>
      </c>
      <c r="H18" s="295" t="s">
        <v>498</v>
      </c>
      <c r="I18" s="659" t="s">
        <v>499</v>
      </c>
      <c r="J18" s="296">
        <v>1</v>
      </c>
      <c r="K18" s="297" t="s">
        <v>496</v>
      </c>
      <c r="L18" s="297">
        <v>1</v>
      </c>
      <c r="M18" s="298">
        <v>1</v>
      </c>
      <c r="N18" s="299" t="s">
        <v>425</v>
      </c>
      <c r="O18" s="300" t="s">
        <v>434</v>
      </c>
      <c r="P18" s="301">
        <v>100</v>
      </c>
      <c r="Q18" s="301">
        <v>75</v>
      </c>
      <c r="R18" s="302" t="s">
        <v>427</v>
      </c>
      <c r="S18" s="303">
        <v>7629</v>
      </c>
      <c r="T18" s="296" t="s">
        <v>500</v>
      </c>
      <c r="U18" s="302" t="s">
        <v>429</v>
      </c>
      <c r="V18" s="299" t="s">
        <v>430</v>
      </c>
      <c r="W18" s="304">
        <f t="shared" si="1"/>
        <v>41505</v>
      </c>
      <c r="X18" s="304">
        <f t="shared" si="1"/>
        <v>41505</v>
      </c>
      <c r="Y18" s="304">
        <f t="shared" si="1"/>
        <v>41505</v>
      </c>
      <c r="Z18" s="305">
        <f t="shared" si="1"/>
        <v>41505</v>
      </c>
      <c r="AA18" s="306">
        <v>41910</v>
      </c>
      <c r="AB18" s="306">
        <v>41910</v>
      </c>
      <c r="AC18" s="307">
        <v>41923</v>
      </c>
      <c r="AD18" s="308">
        <v>41927</v>
      </c>
      <c r="AE18" s="347">
        <v>41946</v>
      </c>
      <c r="AF18" s="307">
        <v>41955</v>
      </c>
      <c r="AG18" s="307">
        <v>41956</v>
      </c>
      <c r="AH18" s="309">
        <v>41959</v>
      </c>
      <c r="AI18" s="310">
        <v>41962</v>
      </c>
      <c r="AJ18" s="310">
        <v>42002</v>
      </c>
      <c r="AK18" s="306">
        <v>41995</v>
      </c>
      <c r="AL18" s="306">
        <v>41965</v>
      </c>
      <c r="AM18" s="349">
        <v>1</v>
      </c>
      <c r="AP18" s="330"/>
    </row>
    <row r="19" spans="1:42" ht="22.5" hidden="1" outlineLevel="1" x14ac:dyDescent="0.25">
      <c r="A19" s="332">
        <v>18</v>
      </c>
      <c r="B19" s="652" t="s">
        <v>1</v>
      </c>
      <c r="C19" s="312" t="s">
        <v>67</v>
      </c>
      <c r="D19" s="657" t="s">
        <v>421</v>
      </c>
      <c r="E19" s="312" t="str">
        <f t="shared" si="0"/>
        <v>B3</v>
      </c>
      <c r="F19" s="312">
        <v>2050</v>
      </c>
      <c r="G19" s="313">
        <v>7500</v>
      </c>
      <c r="H19" s="333" t="s">
        <v>501</v>
      </c>
      <c r="I19" s="661" t="s">
        <v>502</v>
      </c>
      <c r="J19" s="334">
        <v>1</v>
      </c>
      <c r="K19" s="335" t="s">
        <v>503</v>
      </c>
      <c r="L19" s="335">
        <v>1</v>
      </c>
      <c r="M19" s="336">
        <v>1</v>
      </c>
      <c r="N19" s="337" t="s">
        <v>479</v>
      </c>
      <c r="O19" s="338" t="s">
        <v>504</v>
      </c>
      <c r="P19" s="339">
        <v>100</v>
      </c>
      <c r="Q19" s="339">
        <v>75</v>
      </c>
      <c r="R19" s="340" t="s">
        <v>427</v>
      </c>
      <c r="S19" s="341">
        <v>7603</v>
      </c>
      <c r="T19" s="334" t="s">
        <v>505</v>
      </c>
      <c r="U19" s="340" t="s">
        <v>429</v>
      </c>
      <c r="V19" s="337" t="s">
        <v>506</v>
      </c>
      <c r="W19" s="304">
        <f t="shared" si="1"/>
        <v>41505</v>
      </c>
      <c r="X19" s="323">
        <f t="shared" si="1"/>
        <v>41505</v>
      </c>
      <c r="Y19" s="304">
        <f t="shared" si="1"/>
        <v>41505</v>
      </c>
      <c r="Z19" s="305">
        <f t="shared" si="1"/>
        <v>41505</v>
      </c>
      <c r="AA19" s="342">
        <v>41932</v>
      </c>
      <c r="AB19" s="342">
        <v>41932</v>
      </c>
      <c r="AC19" s="343">
        <v>41947</v>
      </c>
      <c r="AD19" s="344">
        <v>41949</v>
      </c>
      <c r="AE19" s="351">
        <v>41985</v>
      </c>
      <c r="AF19" s="343">
        <v>41993</v>
      </c>
      <c r="AG19" s="343">
        <v>41994</v>
      </c>
      <c r="AH19" s="345">
        <v>41997</v>
      </c>
      <c r="AI19" s="346">
        <v>41996</v>
      </c>
      <c r="AJ19" s="346">
        <v>42030</v>
      </c>
      <c r="AK19" s="342">
        <v>42047</v>
      </c>
      <c r="AL19" s="342">
        <v>42017</v>
      </c>
      <c r="AM19" s="353">
        <v>1</v>
      </c>
      <c r="AP19" s="330"/>
    </row>
    <row r="20" spans="1:42" ht="22.5" hidden="1" outlineLevel="1" x14ac:dyDescent="0.25">
      <c r="A20" s="293">
        <v>19</v>
      </c>
      <c r="B20" s="651" t="s">
        <v>1</v>
      </c>
      <c r="C20" s="293" t="s">
        <v>67</v>
      </c>
      <c r="D20" s="656" t="s">
        <v>421</v>
      </c>
      <c r="E20" s="293" t="str">
        <f t="shared" si="0"/>
        <v>B3</v>
      </c>
      <c r="F20" s="293">
        <v>2050</v>
      </c>
      <c r="G20" s="294">
        <v>7500</v>
      </c>
      <c r="H20" s="295" t="s">
        <v>507</v>
      </c>
      <c r="I20" s="659" t="s">
        <v>508</v>
      </c>
      <c r="J20" s="296">
        <v>1</v>
      </c>
      <c r="K20" s="297" t="s">
        <v>503</v>
      </c>
      <c r="L20" s="297">
        <v>1</v>
      </c>
      <c r="M20" s="298">
        <v>1</v>
      </c>
      <c r="N20" s="299" t="s">
        <v>479</v>
      </c>
      <c r="O20" s="300" t="s">
        <v>504</v>
      </c>
      <c r="P20" s="301">
        <v>100</v>
      </c>
      <c r="Q20" s="301">
        <v>75</v>
      </c>
      <c r="R20" s="302" t="s">
        <v>427</v>
      </c>
      <c r="S20" s="303">
        <v>7576</v>
      </c>
      <c r="T20" s="296" t="s">
        <v>509</v>
      </c>
      <c r="U20" s="302" t="s">
        <v>429</v>
      </c>
      <c r="V20" s="299" t="s">
        <v>506</v>
      </c>
      <c r="W20" s="304">
        <f t="shared" si="1"/>
        <v>41505</v>
      </c>
      <c r="X20" s="304">
        <f t="shared" si="1"/>
        <v>41505</v>
      </c>
      <c r="Y20" s="304">
        <f t="shared" si="1"/>
        <v>41505</v>
      </c>
      <c r="Z20" s="305">
        <f t="shared" si="1"/>
        <v>41505</v>
      </c>
      <c r="AA20" s="306">
        <v>41951</v>
      </c>
      <c r="AB20" s="306">
        <v>41951</v>
      </c>
      <c r="AC20" s="307">
        <v>41967</v>
      </c>
      <c r="AD20" s="308">
        <v>41970</v>
      </c>
      <c r="AE20" s="347">
        <v>41985</v>
      </c>
      <c r="AF20" s="307">
        <v>41993</v>
      </c>
      <c r="AG20" s="307">
        <v>41994</v>
      </c>
      <c r="AH20" s="309">
        <v>41997</v>
      </c>
      <c r="AI20" s="310">
        <v>42000</v>
      </c>
      <c r="AJ20" s="310">
        <v>42030</v>
      </c>
      <c r="AK20" s="306">
        <v>42051</v>
      </c>
      <c r="AL20" s="306">
        <v>42021</v>
      </c>
      <c r="AM20" s="349">
        <v>1</v>
      </c>
      <c r="AP20" s="330"/>
    </row>
    <row r="21" spans="1:42" ht="22.5" hidden="1" outlineLevel="1" x14ac:dyDescent="0.25">
      <c r="A21" s="332">
        <v>20</v>
      </c>
      <c r="B21" s="652" t="s">
        <v>1</v>
      </c>
      <c r="C21" s="312" t="s">
        <v>67</v>
      </c>
      <c r="D21" s="657" t="s">
        <v>421</v>
      </c>
      <c r="E21" s="312" t="str">
        <f t="shared" si="0"/>
        <v>B3</v>
      </c>
      <c r="F21" s="312">
        <v>2050</v>
      </c>
      <c r="G21" s="313">
        <v>7500</v>
      </c>
      <c r="H21" s="333" t="s">
        <v>510</v>
      </c>
      <c r="I21" s="661" t="s">
        <v>511</v>
      </c>
      <c r="J21" s="334">
        <v>1</v>
      </c>
      <c r="K21" s="335" t="s">
        <v>512</v>
      </c>
      <c r="L21" s="335">
        <v>1</v>
      </c>
      <c r="M21" s="336">
        <v>1</v>
      </c>
      <c r="N21" s="337" t="s">
        <v>479</v>
      </c>
      <c r="O21" s="338">
        <v>89</v>
      </c>
      <c r="P21" s="339">
        <v>100</v>
      </c>
      <c r="Q21" s="339">
        <v>74.164823999999996</v>
      </c>
      <c r="R21" s="340" t="s">
        <v>427</v>
      </c>
      <c r="S21" s="341">
        <v>7221</v>
      </c>
      <c r="T21" s="334" t="s">
        <v>513</v>
      </c>
      <c r="U21" s="340" t="s">
        <v>429</v>
      </c>
      <c r="V21" s="337" t="s">
        <v>514</v>
      </c>
      <c r="W21" s="304">
        <f t="shared" si="1"/>
        <v>41505</v>
      </c>
      <c r="X21" s="323">
        <f t="shared" si="1"/>
        <v>41505</v>
      </c>
      <c r="Y21" s="304">
        <f t="shared" si="1"/>
        <v>41505</v>
      </c>
      <c r="Z21" s="305">
        <f t="shared" si="1"/>
        <v>41505</v>
      </c>
      <c r="AA21" s="342">
        <v>42005</v>
      </c>
      <c r="AB21" s="342">
        <v>42005</v>
      </c>
      <c r="AC21" s="343">
        <v>42019</v>
      </c>
      <c r="AD21" s="344">
        <v>42022</v>
      </c>
      <c r="AE21" s="351">
        <v>42055</v>
      </c>
      <c r="AF21" s="343">
        <v>42065</v>
      </c>
      <c r="AG21" s="343">
        <v>42066</v>
      </c>
      <c r="AH21" s="345">
        <v>42069</v>
      </c>
      <c r="AI21" s="346">
        <v>42069</v>
      </c>
      <c r="AJ21" s="346">
        <v>42103</v>
      </c>
      <c r="AK21" s="342">
        <v>42118</v>
      </c>
      <c r="AL21" s="342">
        <v>42085</v>
      </c>
      <c r="AM21" s="353">
        <v>1</v>
      </c>
      <c r="AP21" s="330"/>
    </row>
    <row r="22" spans="1:42" ht="22.5" hidden="1" outlineLevel="1" x14ac:dyDescent="0.25">
      <c r="A22" s="293">
        <v>21</v>
      </c>
      <c r="B22" s="651" t="s">
        <v>1</v>
      </c>
      <c r="C22" s="293" t="s">
        <v>67</v>
      </c>
      <c r="D22" s="656" t="s">
        <v>421</v>
      </c>
      <c r="E22" s="293" t="str">
        <f t="shared" si="0"/>
        <v>B1</v>
      </c>
      <c r="F22" s="293">
        <v>2050</v>
      </c>
      <c r="G22" s="294">
        <v>7500</v>
      </c>
      <c r="H22" s="295" t="s">
        <v>515</v>
      </c>
      <c r="I22" s="659" t="s">
        <v>516</v>
      </c>
      <c r="J22" s="296">
        <v>1</v>
      </c>
      <c r="K22" s="297" t="s">
        <v>512</v>
      </c>
      <c r="L22" s="297">
        <v>1</v>
      </c>
      <c r="M22" s="298">
        <v>1</v>
      </c>
      <c r="N22" s="299" t="s">
        <v>464</v>
      </c>
      <c r="O22" s="300">
        <v>89</v>
      </c>
      <c r="P22" s="301">
        <v>100</v>
      </c>
      <c r="Q22" s="301">
        <v>75</v>
      </c>
      <c r="R22" s="302" t="s">
        <v>427</v>
      </c>
      <c r="S22" s="303">
        <v>7646</v>
      </c>
      <c r="T22" s="296" t="s">
        <v>517</v>
      </c>
      <c r="U22" s="302" t="s">
        <v>429</v>
      </c>
      <c r="V22" s="299" t="s">
        <v>514</v>
      </c>
      <c r="W22" s="304">
        <f t="shared" ref="W22:Z41" si="2">+$AA$2</f>
        <v>41505</v>
      </c>
      <c r="X22" s="304">
        <f t="shared" si="2"/>
        <v>41505</v>
      </c>
      <c r="Y22" s="304">
        <f t="shared" si="2"/>
        <v>41505</v>
      </c>
      <c r="Z22" s="305">
        <f t="shared" si="2"/>
        <v>41505</v>
      </c>
      <c r="AA22" s="306">
        <v>42024</v>
      </c>
      <c r="AB22" s="306">
        <v>42024</v>
      </c>
      <c r="AC22" s="307">
        <v>42034</v>
      </c>
      <c r="AD22" s="308">
        <v>42038</v>
      </c>
      <c r="AE22" s="347">
        <v>42055</v>
      </c>
      <c r="AF22" s="307">
        <v>42065</v>
      </c>
      <c r="AG22" s="307">
        <v>42066</v>
      </c>
      <c r="AH22" s="309">
        <v>42069</v>
      </c>
      <c r="AI22" s="310">
        <v>42071</v>
      </c>
      <c r="AJ22" s="310">
        <v>42106</v>
      </c>
      <c r="AK22" s="306">
        <v>42115</v>
      </c>
      <c r="AL22" s="306">
        <v>42088</v>
      </c>
      <c r="AM22" s="349">
        <v>1</v>
      </c>
      <c r="AP22" s="330"/>
    </row>
    <row r="23" spans="1:42" ht="22.5" hidden="1" outlineLevel="1" x14ac:dyDescent="0.25">
      <c r="A23" s="332">
        <v>22</v>
      </c>
      <c r="B23" s="652" t="s">
        <v>1</v>
      </c>
      <c r="C23" s="312" t="s">
        <v>67</v>
      </c>
      <c r="D23" s="657" t="s">
        <v>421</v>
      </c>
      <c r="E23" s="312" t="str">
        <f t="shared" si="0"/>
        <v>B3</v>
      </c>
      <c r="F23" s="312">
        <v>2050</v>
      </c>
      <c r="G23" s="313">
        <v>7500</v>
      </c>
      <c r="H23" s="333" t="s">
        <v>518</v>
      </c>
      <c r="I23" s="661" t="s">
        <v>519</v>
      </c>
      <c r="J23" s="334">
        <v>1</v>
      </c>
      <c r="K23" s="335" t="s">
        <v>520</v>
      </c>
      <c r="L23" s="335">
        <v>1</v>
      </c>
      <c r="M23" s="336">
        <v>1</v>
      </c>
      <c r="N23" s="337" t="s">
        <v>521</v>
      </c>
      <c r="O23" s="338" t="s">
        <v>426</v>
      </c>
      <c r="P23" s="339">
        <v>100</v>
      </c>
      <c r="Q23" s="339">
        <v>75</v>
      </c>
      <c r="R23" s="340" t="s">
        <v>427</v>
      </c>
      <c r="S23" s="341">
        <v>7512</v>
      </c>
      <c r="T23" s="334" t="s">
        <v>522</v>
      </c>
      <c r="U23" s="340" t="s">
        <v>429</v>
      </c>
      <c r="V23" s="337" t="s">
        <v>430</v>
      </c>
      <c r="W23" s="304">
        <f t="shared" si="2"/>
        <v>41505</v>
      </c>
      <c r="X23" s="323">
        <f t="shared" si="2"/>
        <v>41505</v>
      </c>
      <c r="Y23" s="304">
        <f t="shared" si="2"/>
        <v>41505</v>
      </c>
      <c r="Z23" s="305">
        <f t="shared" si="2"/>
        <v>41505</v>
      </c>
      <c r="AA23" s="342">
        <v>41978</v>
      </c>
      <c r="AB23" s="342">
        <v>41978</v>
      </c>
      <c r="AC23" s="343">
        <v>41995</v>
      </c>
      <c r="AD23" s="344">
        <v>41997</v>
      </c>
      <c r="AE23" s="351">
        <v>42083</v>
      </c>
      <c r="AF23" s="343">
        <v>42089</v>
      </c>
      <c r="AG23" s="343">
        <v>42090</v>
      </c>
      <c r="AH23" s="345">
        <v>42093</v>
      </c>
      <c r="AI23" s="346">
        <v>42092</v>
      </c>
      <c r="AJ23" s="346">
        <v>42116</v>
      </c>
      <c r="AK23" s="342">
        <v>42136</v>
      </c>
      <c r="AL23" s="342">
        <v>42106</v>
      </c>
      <c r="AM23" s="353">
        <v>1</v>
      </c>
      <c r="AP23" s="330"/>
    </row>
    <row r="24" spans="1:42" ht="22.5" hidden="1" outlineLevel="1" x14ac:dyDescent="0.25">
      <c r="A24" s="293">
        <v>23</v>
      </c>
      <c r="B24" s="651" t="s">
        <v>1</v>
      </c>
      <c r="C24" s="293" t="s">
        <v>67</v>
      </c>
      <c r="D24" s="656" t="s">
        <v>421</v>
      </c>
      <c r="E24" s="293" t="str">
        <f t="shared" si="0"/>
        <v>B3</v>
      </c>
      <c r="F24" s="293">
        <v>2050</v>
      </c>
      <c r="G24" s="294">
        <v>7500</v>
      </c>
      <c r="H24" s="295" t="s">
        <v>523</v>
      </c>
      <c r="I24" s="659" t="s">
        <v>524</v>
      </c>
      <c r="J24" s="296">
        <v>1</v>
      </c>
      <c r="K24" s="297" t="s">
        <v>525</v>
      </c>
      <c r="L24" s="297">
        <v>1</v>
      </c>
      <c r="M24" s="298">
        <v>1</v>
      </c>
      <c r="N24" s="299" t="s">
        <v>479</v>
      </c>
      <c r="O24" s="300" t="s">
        <v>465</v>
      </c>
      <c r="P24" s="301">
        <v>100</v>
      </c>
      <c r="Q24" s="301">
        <v>74.164823999999996</v>
      </c>
      <c r="R24" s="302" t="s">
        <v>427</v>
      </c>
      <c r="S24" s="303">
        <v>7106</v>
      </c>
      <c r="T24" s="296" t="s">
        <v>526</v>
      </c>
      <c r="U24" s="302" t="s">
        <v>429</v>
      </c>
      <c r="V24" s="299" t="s">
        <v>467</v>
      </c>
      <c r="W24" s="304">
        <f t="shared" si="2"/>
        <v>41505</v>
      </c>
      <c r="X24" s="304">
        <f t="shared" si="2"/>
        <v>41505</v>
      </c>
      <c r="Y24" s="304">
        <f t="shared" si="2"/>
        <v>41505</v>
      </c>
      <c r="Z24" s="305">
        <f t="shared" si="2"/>
        <v>41505</v>
      </c>
      <c r="AA24" s="306">
        <v>42024</v>
      </c>
      <c r="AB24" s="306">
        <v>42024</v>
      </c>
      <c r="AC24" s="307">
        <v>42049</v>
      </c>
      <c r="AD24" s="308">
        <v>42051</v>
      </c>
      <c r="AE24" s="347">
        <v>42120</v>
      </c>
      <c r="AF24" s="307">
        <v>42129</v>
      </c>
      <c r="AG24" s="307">
        <v>42130</v>
      </c>
      <c r="AH24" s="309">
        <v>42133</v>
      </c>
      <c r="AI24" s="310">
        <v>42139</v>
      </c>
      <c r="AJ24" s="310">
        <v>42167</v>
      </c>
      <c r="AK24" s="306">
        <v>42181</v>
      </c>
      <c r="AL24" s="306">
        <v>42151</v>
      </c>
      <c r="AM24" s="349">
        <v>1</v>
      </c>
      <c r="AP24" s="330"/>
    </row>
    <row r="25" spans="1:42" ht="22.5" hidden="1" outlineLevel="1" x14ac:dyDescent="0.25">
      <c r="A25" s="332">
        <v>24</v>
      </c>
      <c r="B25" s="652" t="s">
        <v>1</v>
      </c>
      <c r="C25" s="312" t="s">
        <v>67</v>
      </c>
      <c r="D25" s="657" t="s">
        <v>421</v>
      </c>
      <c r="E25" s="312" t="str">
        <f t="shared" si="0"/>
        <v>B1</v>
      </c>
      <c r="F25" s="312">
        <v>2050</v>
      </c>
      <c r="G25" s="313">
        <v>7500</v>
      </c>
      <c r="H25" s="333" t="s">
        <v>527</v>
      </c>
      <c r="I25" s="661" t="s">
        <v>528</v>
      </c>
      <c r="J25" s="334">
        <v>1</v>
      </c>
      <c r="K25" s="335" t="s">
        <v>525</v>
      </c>
      <c r="L25" s="335">
        <v>1</v>
      </c>
      <c r="M25" s="336">
        <v>1</v>
      </c>
      <c r="N25" s="337" t="s">
        <v>464</v>
      </c>
      <c r="O25" s="338" t="s">
        <v>465</v>
      </c>
      <c r="P25" s="339">
        <v>100</v>
      </c>
      <c r="Q25" s="339">
        <v>75</v>
      </c>
      <c r="R25" s="340" t="s">
        <v>427</v>
      </c>
      <c r="S25" s="341">
        <v>7656</v>
      </c>
      <c r="T25" s="334" t="s">
        <v>529</v>
      </c>
      <c r="U25" s="340" t="s">
        <v>429</v>
      </c>
      <c r="V25" s="337" t="s">
        <v>467</v>
      </c>
      <c r="W25" s="304">
        <f t="shared" si="2"/>
        <v>41505</v>
      </c>
      <c r="X25" s="323">
        <f t="shared" si="2"/>
        <v>41505</v>
      </c>
      <c r="Y25" s="304">
        <f t="shared" si="2"/>
        <v>41505</v>
      </c>
      <c r="Z25" s="305">
        <f t="shared" si="2"/>
        <v>41505</v>
      </c>
      <c r="AA25" s="342">
        <v>42035</v>
      </c>
      <c r="AB25" s="342">
        <v>42035</v>
      </c>
      <c r="AC25" s="343">
        <v>42061</v>
      </c>
      <c r="AD25" s="344">
        <v>42065</v>
      </c>
      <c r="AE25" s="351">
        <v>42120</v>
      </c>
      <c r="AF25" s="343">
        <v>42129</v>
      </c>
      <c r="AG25" s="343">
        <v>42130</v>
      </c>
      <c r="AH25" s="345">
        <v>42133</v>
      </c>
      <c r="AI25" s="346">
        <v>42154</v>
      </c>
      <c r="AJ25" s="346">
        <v>42176</v>
      </c>
      <c r="AK25" s="342">
        <v>42185</v>
      </c>
      <c r="AL25" s="342">
        <v>42155</v>
      </c>
      <c r="AM25" s="353">
        <v>1</v>
      </c>
      <c r="AP25" s="330"/>
    </row>
    <row r="26" spans="1:42" ht="22.5" hidden="1" outlineLevel="1" x14ac:dyDescent="0.25">
      <c r="A26" s="293">
        <v>25</v>
      </c>
      <c r="B26" s="651" t="s">
        <v>1</v>
      </c>
      <c r="C26" s="293" t="s">
        <v>67</v>
      </c>
      <c r="D26" s="656" t="s">
        <v>421</v>
      </c>
      <c r="E26" s="293" t="str">
        <f t="shared" si="0"/>
        <v>B3</v>
      </c>
      <c r="F26" s="293">
        <v>2050</v>
      </c>
      <c r="G26" s="294">
        <v>7500</v>
      </c>
      <c r="H26" s="295" t="s">
        <v>530</v>
      </c>
      <c r="I26" s="659" t="s">
        <v>531</v>
      </c>
      <c r="J26" s="296">
        <v>1</v>
      </c>
      <c r="K26" s="297" t="s">
        <v>532</v>
      </c>
      <c r="L26" s="297">
        <v>1</v>
      </c>
      <c r="M26" s="298">
        <v>1</v>
      </c>
      <c r="N26" s="299" t="s">
        <v>521</v>
      </c>
      <c r="O26" s="300" t="s">
        <v>426</v>
      </c>
      <c r="P26" s="301">
        <v>100</v>
      </c>
      <c r="Q26" s="301">
        <v>75</v>
      </c>
      <c r="R26" s="302" t="s">
        <v>427</v>
      </c>
      <c r="S26" s="303">
        <v>7767</v>
      </c>
      <c r="T26" s="296" t="s">
        <v>533</v>
      </c>
      <c r="U26" s="302" t="s">
        <v>429</v>
      </c>
      <c r="V26" s="299" t="s">
        <v>440</v>
      </c>
      <c r="W26" s="304">
        <f t="shared" si="2"/>
        <v>41505</v>
      </c>
      <c r="X26" s="304">
        <f t="shared" si="2"/>
        <v>41505</v>
      </c>
      <c r="Y26" s="304">
        <f t="shared" si="2"/>
        <v>41505</v>
      </c>
      <c r="Z26" s="305">
        <f t="shared" si="2"/>
        <v>41505</v>
      </c>
      <c r="AA26" s="306">
        <v>41972</v>
      </c>
      <c r="AB26" s="306">
        <v>41972</v>
      </c>
      <c r="AC26" s="307">
        <v>42019</v>
      </c>
      <c r="AD26" s="308">
        <v>42021</v>
      </c>
      <c r="AE26" s="347">
        <v>42140</v>
      </c>
      <c r="AF26" s="307">
        <v>42149</v>
      </c>
      <c r="AG26" s="307">
        <v>42150</v>
      </c>
      <c r="AH26" s="309">
        <v>42153</v>
      </c>
      <c r="AI26" s="310">
        <v>42157</v>
      </c>
      <c r="AJ26" s="310">
        <v>42184</v>
      </c>
      <c r="AK26" s="306">
        <v>42190</v>
      </c>
      <c r="AL26" s="306">
        <v>42160</v>
      </c>
      <c r="AM26" s="349">
        <v>1</v>
      </c>
      <c r="AP26" s="330"/>
    </row>
    <row r="27" spans="1:42" ht="22.5" hidden="1" outlineLevel="1" x14ac:dyDescent="0.25">
      <c r="A27" s="332">
        <v>26</v>
      </c>
      <c r="B27" s="652" t="s">
        <v>1</v>
      </c>
      <c r="C27" s="312" t="s">
        <v>67</v>
      </c>
      <c r="D27" s="657" t="s">
        <v>421</v>
      </c>
      <c r="E27" s="312" t="str">
        <f t="shared" si="0"/>
        <v>B1</v>
      </c>
      <c r="F27" s="312">
        <v>2050</v>
      </c>
      <c r="G27" s="313">
        <v>7500</v>
      </c>
      <c r="H27" s="333" t="s">
        <v>534</v>
      </c>
      <c r="I27" s="661" t="s">
        <v>535</v>
      </c>
      <c r="J27" s="334">
        <v>1</v>
      </c>
      <c r="K27" s="335" t="s">
        <v>532</v>
      </c>
      <c r="L27" s="335">
        <v>1</v>
      </c>
      <c r="M27" s="336">
        <v>1</v>
      </c>
      <c r="N27" s="337" t="s">
        <v>425</v>
      </c>
      <c r="O27" s="338" t="s">
        <v>426</v>
      </c>
      <c r="P27" s="339">
        <v>100</v>
      </c>
      <c r="Q27" s="339">
        <v>75</v>
      </c>
      <c r="R27" s="340" t="s">
        <v>427</v>
      </c>
      <c r="S27" s="341">
        <v>7744</v>
      </c>
      <c r="T27" s="334" t="s">
        <v>536</v>
      </c>
      <c r="U27" s="340" t="s">
        <v>429</v>
      </c>
      <c r="V27" s="337" t="s">
        <v>440</v>
      </c>
      <c r="W27" s="304">
        <f t="shared" si="2"/>
        <v>41505</v>
      </c>
      <c r="X27" s="323">
        <f t="shared" si="2"/>
        <v>41505</v>
      </c>
      <c r="Y27" s="304">
        <f t="shared" si="2"/>
        <v>41505</v>
      </c>
      <c r="Z27" s="305">
        <f t="shared" si="2"/>
        <v>41505</v>
      </c>
      <c r="AA27" s="342">
        <v>41985</v>
      </c>
      <c r="AB27" s="342">
        <v>41985</v>
      </c>
      <c r="AC27" s="343">
        <v>42005</v>
      </c>
      <c r="AD27" s="344">
        <v>42009</v>
      </c>
      <c r="AE27" s="351">
        <v>42140</v>
      </c>
      <c r="AF27" s="343">
        <v>42149</v>
      </c>
      <c r="AG27" s="343">
        <v>42150</v>
      </c>
      <c r="AH27" s="345">
        <v>42153</v>
      </c>
      <c r="AI27" s="346">
        <v>42154</v>
      </c>
      <c r="AJ27" s="346">
        <v>42184</v>
      </c>
      <c r="AK27" s="342">
        <v>42190</v>
      </c>
      <c r="AL27" s="342">
        <v>42160</v>
      </c>
      <c r="AM27" s="353">
        <v>1</v>
      </c>
      <c r="AP27" s="330"/>
    </row>
    <row r="28" spans="1:42" ht="22.5" hidden="1" outlineLevel="1" x14ac:dyDescent="0.25">
      <c r="A28" s="293">
        <v>27</v>
      </c>
      <c r="B28" s="651" t="s">
        <v>1</v>
      </c>
      <c r="C28" s="293" t="s">
        <v>67</v>
      </c>
      <c r="D28" s="656" t="s">
        <v>421</v>
      </c>
      <c r="E28" s="293" t="str">
        <f t="shared" si="0"/>
        <v>B3</v>
      </c>
      <c r="F28" s="293">
        <v>2050</v>
      </c>
      <c r="G28" s="294">
        <v>7500</v>
      </c>
      <c r="H28" s="295" t="s">
        <v>537</v>
      </c>
      <c r="I28" s="659" t="s">
        <v>538</v>
      </c>
      <c r="J28" s="296">
        <v>1</v>
      </c>
      <c r="K28" s="297" t="s">
        <v>539</v>
      </c>
      <c r="L28" s="297">
        <v>1</v>
      </c>
      <c r="M28" s="298">
        <v>1</v>
      </c>
      <c r="N28" s="299" t="s">
        <v>521</v>
      </c>
      <c r="O28" s="300" t="s">
        <v>540</v>
      </c>
      <c r="P28" s="301">
        <v>100</v>
      </c>
      <c r="Q28" s="301">
        <v>74.166250000000005</v>
      </c>
      <c r="R28" s="302" t="s">
        <v>427</v>
      </c>
      <c r="S28" s="303">
        <v>7146</v>
      </c>
      <c r="T28" s="296" t="s">
        <v>541</v>
      </c>
      <c r="U28" s="302" t="s">
        <v>429</v>
      </c>
      <c r="V28" s="299" t="s">
        <v>542</v>
      </c>
      <c r="W28" s="304">
        <f t="shared" si="2"/>
        <v>41505</v>
      </c>
      <c r="X28" s="304">
        <f t="shared" si="2"/>
        <v>41505</v>
      </c>
      <c r="Y28" s="304">
        <f t="shared" si="2"/>
        <v>41505</v>
      </c>
      <c r="Z28" s="305">
        <f t="shared" si="2"/>
        <v>41505</v>
      </c>
      <c r="AA28" s="306">
        <v>42113</v>
      </c>
      <c r="AB28" s="306">
        <v>42113</v>
      </c>
      <c r="AC28" s="307">
        <v>42142</v>
      </c>
      <c r="AD28" s="308">
        <v>42145</v>
      </c>
      <c r="AE28" s="347">
        <v>42168</v>
      </c>
      <c r="AF28" s="307">
        <v>42177</v>
      </c>
      <c r="AG28" s="307">
        <v>42178</v>
      </c>
      <c r="AH28" s="309">
        <v>42181</v>
      </c>
      <c r="AI28" s="310">
        <v>42180</v>
      </c>
      <c r="AJ28" s="310">
        <v>42203</v>
      </c>
      <c r="AK28" s="306">
        <v>42218</v>
      </c>
      <c r="AL28" s="306">
        <v>42188</v>
      </c>
      <c r="AM28" s="349">
        <v>1</v>
      </c>
      <c r="AP28" s="330"/>
    </row>
    <row r="29" spans="1:42" ht="22.5" hidden="1" outlineLevel="1" x14ac:dyDescent="0.25">
      <c r="A29" s="332">
        <v>28</v>
      </c>
      <c r="B29" s="652" t="s">
        <v>1</v>
      </c>
      <c r="C29" s="312" t="s">
        <v>67</v>
      </c>
      <c r="D29" s="657" t="s">
        <v>421</v>
      </c>
      <c r="E29" s="312" t="str">
        <f t="shared" si="0"/>
        <v>B1</v>
      </c>
      <c r="F29" s="312">
        <v>2050</v>
      </c>
      <c r="G29" s="313">
        <v>7500</v>
      </c>
      <c r="H29" s="333" t="s">
        <v>543</v>
      </c>
      <c r="I29" s="661" t="s">
        <v>544</v>
      </c>
      <c r="J29" s="334">
        <v>1</v>
      </c>
      <c r="K29" s="335" t="s">
        <v>539</v>
      </c>
      <c r="L29" s="335">
        <v>1</v>
      </c>
      <c r="M29" s="336">
        <v>1</v>
      </c>
      <c r="N29" s="337" t="s">
        <v>425</v>
      </c>
      <c r="O29" s="338" t="s">
        <v>540</v>
      </c>
      <c r="P29" s="339">
        <v>100</v>
      </c>
      <c r="Q29" s="339">
        <v>74.166250000000005</v>
      </c>
      <c r="R29" s="340" t="s">
        <v>427</v>
      </c>
      <c r="S29" s="341">
        <v>7148</v>
      </c>
      <c r="T29" s="334" t="s">
        <v>545</v>
      </c>
      <c r="U29" s="340" t="s">
        <v>429</v>
      </c>
      <c r="V29" s="337" t="s">
        <v>542</v>
      </c>
      <c r="W29" s="304">
        <f t="shared" si="2"/>
        <v>41505</v>
      </c>
      <c r="X29" s="323">
        <f t="shared" si="2"/>
        <v>41505</v>
      </c>
      <c r="Y29" s="304">
        <f t="shared" si="2"/>
        <v>41505</v>
      </c>
      <c r="Z29" s="305">
        <f t="shared" si="2"/>
        <v>41505</v>
      </c>
      <c r="AA29" s="342">
        <v>42117</v>
      </c>
      <c r="AB29" s="342">
        <v>42117</v>
      </c>
      <c r="AC29" s="343">
        <v>42131</v>
      </c>
      <c r="AD29" s="344">
        <v>42133</v>
      </c>
      <c r="AE29" s="351">
        <v>42168</v>
      </c>
      <c r="AF29" s="343">
        <v>42177</v>
      </c>
      <c r="AG29" s="343">
        <v>42178</v>
      </c>
      <c r="AH29" s="345">
        <v>42181</v>
      </c>
      <c r="AI29" s="346">
        <v>42181</v>
      </c>
      <c r="AJ29" s="346">
        <v>42231</v>
      </c>
      <c r="AK29" s="342">
        <v>42218</v>
      </c>
      <c r="AL29" s="342">
        <v>42188</v>
      </c>
      <c r="AM29" s="353">
        <v>1</v>
      </c>
      <c r="AP29" s="330"/>
    </row>
    <row r="30" spans="1:42" ht="22.5" hidden="1" outlineLevel="1" x14ac:dyDescent="0.25">
      <c r="A30" s="293">
        <v>29</v>
      </c>
      <c r="B30" s="651" t="s">
        <v>1</v>
      </c>
      <c r="C30" s="293" t="s">
        <v>67</v>
      </c>
      <c r="D30" s="656" t="s">
        <v>421</v>
      </c>
      <c r="E30" s="293" t="str">
        <f t="shared" si="0"/>
        <v>B3</v>
      </c>
      <c r="F30" s="293">
        <v>2050</v>
      </c>
      <c r="G30" s="294">
        <v>7500</v>
      </c>
      <c r="H30" s="295" t="s">
        <v>546</v>
      </c>
      <c r="I30" s="659" t="s">
        <v>547</v>
      </c>
      <c r="J30" s="296">
        <v>1</v>
      </c>
      <c r="K30" s="297" t="s">
        <v>548</v>
      </c>
      <c r="L30" s="297">
        <v>1</v>
      </c>
      <c r="M30" s="298">
        <v>1</v>
      </c>
      <c r="N30" s="299" t="s">
        <v>479</v>
      </c>
      <c r="O30" s="300" t="s">
        <v>504</v>
      </c>
      <c r="P30" s="301">
        <v>100</v>
      </c>
      <c r="Q30" s="301">
        <v>75</v>
      </c>
      <c r="R30" s="302" t="s">
        <v>427</v>
      </c>
      <c r="S30" s="303">
        <v>7557</v>
      </c>
      <c r="T30" s="296" t="s">
        <v>549</v>
      </c>
      <c r="U30" s="302" t="s">
        <v>429</v>
      </c>
      <c r="V30" s="299" t="s">
        <v>506</v>
      </c>
      <c r="W30" s="304">
        <f t="shared" si="2"/>
        <v>41505</v>
      </c>
      <c r="X30" s="304">
        <f t="shared" si="2"/>
        <v>41505</v>
      </c>
      <c r="Y30" s="304">
        <f t="shared" si="2"/>
        <v>41505</v>
      </c>
      <c r="Z30" s="305">
        <f t="shared" si="2"/>
        <v>41505</v>
      </c>
      <c r="AA30" s="306">
        <v>42069</v>
      </c>
      <c r="AB30" s="306">
        <v>42069</v>
      </c>
      <c r="AC30" s="307">
        <v>42106</v>
      </c>
      <c r="AD30" s="308">
        <v>42109</v>
      </c>
      <c r="AE30" s="347">
        <v>42200</v>
      </c>
      <c r="AF30" s="307">
        <v>42212</v>
      </c>
      <c r="AG30" s="307">
        <v>42213</v>
      </c>
      <c r="AH30" s="309">
        <v>42216</v>
      </c>
      <c r="AI30" s="310">
        <v>42214</v>
      </c>
      <c r="AJ30" s="310">
        <v>42248</v>
      </c>
      <c r="AK30" s="306">
        <v>42259</v>
      </c>
      <c r="AL30" s="306">
        <v>42229</v>
      </c>
      <c r="AM30" s="349">
        <v>1</v>
      </c>
      <c r="AP30" s="330"/>
    </row>
    <row r="31" spans="1:42" ht="22.5" hidden="1" outlineLevel="1" x14ac:dyDescent="0.25">
      <c r="A31" s="332">
        <v>30</v>
      </c>
      <c r="B31" s="652" t="s">
        <v>1</v>
      </c>
      <c r="C31" s="312" t="s">
        <v>67</v>
      </c>
      <c r="D31" s="657" t="s">
        <v>421</v>
      </c>
      <c r="E31" s="312" t="str">
        <f t="shared" si="0"/>
        <v>B1</v>
      </c>
      <c r="F31" s="312">
        <v>2050</v>
      </c>
      <c r="G31" s="313">
        <v>7500</v>
      </c>
      <c r="H31" s="333" t="s">
        <v>550</v>
      </c>
      <c r="I31" s="661" t="s">
        <v>551</v>
      </c>
      <c r="J31" s="334">
        <v>1</v>
      </c>
      <c r="K31" s="335" t="s">
        <v>548</v>
      </c>
      <c r="L31" s="335">
        <v>1</v>
      </c>
      <c r="M31" s="336">
        <v>1</v>
      </c>
      <c r="N31" s="337" t="s">
        <v>464</v>
      </c>
      <c r="O31" s="338" t="s">
        <v>504</v>
      </c>
      <c r="P31" s="339">
        <v>100</v>
      </c>
      <c r="Q31" s="339">
        <v>75</v>
      </c>
      <c r="R31" s="340" t="s">
        <v>427</v>
      </c>
      <c r="S31" s="341">
        <v>7566</v>
      </c>
      <c r="T31" s="334" t="s">
        <v>549</v>
      </c>
      <c r="U31" s="340" t="s">
        <v>429</v>
      </c>
      <c r="V31" s="337" t="s">
        <v>506</v>
      </c>
      <c r="W31" s="304">
        <f t="shared" si="2"/>
        <v>41505</v>
      </c>
      <c r="X31" s="323">
        <f t="shared" si="2"/>
        <v>41505</v>
      </c>
      <c r="Y31" s="304">
        <f t="shared" si="2"/>
        <v>41505</v>
      </c>
      <c r="Z31" s="305">
        <f t="shared" si="2"/>
        <v>41505</v>
      </c>
      <c r="AA31" s="342">
        <v>42072</v>
      </c>
      <c r="AB31" s="342">
        <v>42072</v>
      </c>
      <c r="AC31" s="343">
        <v>42083</v>
      </c>
      <c r="AD31" s="344">
        <v>42085</v>
      </c>
      <c r="AE31" s="351">
        <v>42200</v>
      </c>
      <c r="AF31" s="343">
        <v>42212</v>
      </c>
      <c r="AG31" s="343">
        <v>42213</v>
      </c>
      <c r="AH31" s="345">
        <v>42216</v>
      </c>
      <c r="AI31" s="346">
        <v>42218</v>
      </c>
      <c r="AJ31" s="346">
        <v>42268</v>
      </c>
      <c r="AK31" s="342">
        <v>42265</v>
      </c>
      <c r="AL31" s="342">
        <v>42235</v>
      </c>
      <c r="AM31" s="353">
        <v>1</v>
      </c>
      <c r="AP31" s="330"/>
    </row>
    <row r="32" spans="1:42" ht="22.5" hidden="1" outlineLevel="1" x14ac:dyDescent="0.25">
      <c r="A32" s="293">
        <v>31</v>
      </c>
      <c r="B32" s="651" t="s">
        <v>1</v>
      </c>
      <c r="C32" s="293" t="s">
        <v>67</v>
      </c>
      <c r="D32" s="656" t="s">
        <v>421</v>
      </c>
      <c r="E32" s="293" t="str">
        <f t="shared" si="0"/>
        <v>B1</v>
      </c>
      <c r="F32" s="293">
        <v>2050</v>
      </c>
      <c r="G32" s="294">
        <v>10000</v>
      </c>
      <c r="H32" s="295" t="s">
        <v>552</v>
      </c>
      <c r="I32" s="659" t="s">
        <v>553</v>
      </c>
      <c r="J32" s="296">
        <v>1</v>
      </c>
      <c r="K32" s="297" t="s">
        <v>554</v>
      </c>
      <c r="L32" s="297">
        <v>1</v>
      </c>
      <c r="M32" s="298">
        <v>1</v>
      </c>
      <c r="N32" s="299" t="s">
        <v>425</v>
      </c>
      <c r="O32" s="300" t="s">
        <v>492</v>
      </c>
      <c r="P32" s="301">
        <v>100</v>
      </c>
      <c r="Q32" s="301">
        <v>75</v>
      </c>
      <c r="R32" s="302" t="s">
        <v>427</v>
      </c>
      <c r="S32" s="303">
        <v>10291</v>
      </c>
      <c r="T32" s="296" t="s">
        <v>555</v>
      </c>
      <c r="U32" s="302" t="s">
        <v>429</v>
      </c>
      <c r="V32" s="299" t="s">
        <v>440</v>
      </c>
      <c r="W32" s="304">
        <f t="shared" si="2"/>
        <v>41505</v>
      </c>
      <c r="X32" s="304">
        <f t="shared" si="2"/>
        <v>41505</v>
      </c>
      <c r="Y32" s="304">
        <f t="shared" si="2"/>
        <v>41505</v>
      </c>
      <c r="Z32" s="305">
        <f t="shared" si="2"/>
        <v>41505</v>
      </c>
      <c r="AA32" s="306">
        <v>42148</v>
      </c>
      <c r="AB32" s="306">
        <v>42148</v>
      </c>
      <c r="AC32" s="307">
        <v>42181</v>
      </c>
      <c r="AD32" s="308">
        <v>42185</v>
      </c>
      <c r="AE32" s="347">
        <v>42236</v>
      </c>
      <c r="AF32" s="307">
        <v>42249</v>
      </c>
      <c r="AG32" s="307">
        <v>42250</v>
      </c>
      <c r="AH32" s="309">
        <v>42253</v>
      </c>
      <c r="AI32" s="310">
        <v>42255</v>
      </c>
      <c r="AJ32" s="310">
        <v>42283</v>
      </c>
      <c r="AK32" s="306">
        <v>42296</v>
      </c>
      <c r="AL32" s="306">
        <v>42266</v>
      </c>
      <c r="AM32" s="349">
        <v>1</v>
      </c>
      <c r="AP32" s="330"/>
    </row>
    <row r="33" spans="1:42" ht="22.5" hidden="1" outlineLevel="1" x14ac:dyDescent="0.25">
      <c r="A33" s="332">
        <v>32</v>
      </c>
      <c r="B33" s="652" t="s">
        <v>1</v>
      </c>
      <c r="C33" s="312" t="s">
        <v>67</v>
      </c>
      <c r="D33" s="657" t="s">
        <v>421</v>
      </c>
      <c r="E33" s="312" t="str">
        <f t="shared" si="0"/>
        <v>B1</v>
      </c>
      <c r="F33" s="312">
        <v>2050</v>
      </c>
      <c r="G33" s="313">
        <v>10000</v>
      </c>
      <c r="H33" s="333" t="s">
        <v>556</v>
      </c>
      <c r="I33" s="661" t="s">
        <v>557</v>
      </c>
      <c r="J33" s="334">
        <v>1</v>
      </c>
      <c r="K33" s="335" t="s">
        <v>554</v>
      </c>
      <c r="L33" s="335">
        <v>1</v>
      </c>
      <c r="M33" s="336">
        <v>1</v>
      </c>
      <c r="N33" s="337" t="s">
        <v>425</v>
      </c>
      <c r="O33" s="338" t="s">
        <v>492</v>
      </c>
      <c r="P33" s="339">
        <v>100</v>
      </c>
      <c r="Q33" s="339">
        <v>75</v>
      </c>
      <c r="R33" s="340" t="s">
        <v>427</v>
      </c>
      <c r="S33" s="341">
        <v>10291</v>
      </c>
      <c r="T33" s="334" t="s">
        <v>558</v>
      </c>
      <c r="U33" s="340" t="s">
        <v>429</v>
      </c>
      <c r="V33" s="337" t="s">
        <v>440</v>
      </c>
      <c r="W33" s="304">
        <f t="shared" si="2"/>
        <v>41505</v>
      </c>
      <c r="X33" s="323">
        <f t="shared" si="2"/>
        <v>41505</v>
      </c>
      <c r="Y33" s="304">
        <f t="shared" si="2"/>
        <v>41505</v>
      </c>
      <c r="Z33" s="305">
        <f t="shared" si="2"/>
        <v>41505</v>
      </c>
      <c r="AA33" s="342">
        <v>42152</v>
      </c>
      <c r="AB33" s="342">
        <v>42152</v>
      </c>
      <c r="AC33" s="343">
        <v>42165</v>
      </c>
      <c r="AD33" s="344">
        <v>42167</v>
      </c>
      <c r="AE33" s="351">
        <v>42236</v>
      </c>
      <c r="AF33" s="343">
        <v>42249</v>
      </c>
      <c r="AG33" s="343">
        <v>42250</v>
      </c>
      <c r="AH33" s="345">
        <v>42253</v>
      </c>
      <c r="AI33" s="346">
        <v>42253</v>
      </c>
      <c r="AJ33" s="346">
        <v>42283</v>
      </c>
      <c r="AK33" s="342">
        <v>42296</v>
      </c>
      <c r="AL33" s="342">
        <v>42266</v>
      </c>
      <c r="AM33" s="353">
        <v>1</v>
      </c>
      <c r="AP33" s="330"/>
    </row>
    <row r="34" spans="1:42" ht="22.5" hidden="1" outlineLevel="1" x14ac:dyDescent="0.25">
      <c r="A34" s="293">
        <v>33</v>
      </c>
      <c r="B34" s="651" t="s">
        <v>1</v>
      </c>
      <c r="C34" s="293" t="s">
        <v>67</v>
      </c>
      <c r="D34" s="656" t="s">
        <v>421</v>
      </c>
      <c r="E34" s="293" t="str">
        <f t="shared" si="0"/>
        <v>B1</v>
      </c>
      <c r="F34" s="293">
        <v>2050</v>
      </c>
      <c r="G34" s="294">
        <v>7500</v>
      </c>
      <c r="H34" s="295" t="s">
        <v>559</v>
      </c>
      <c r="I34" s="659" t="s">
        <v>560</v>
      </c>
      <c r="J34" s="296">
        <v>1</v>
      </c>
      <c r="K34" s="297" t="s">
        <v>561</v>
      </c>
      <c r="L34" s="297">
        <v>1</v>
      </c>
      <c r="M34" s="298">
        <v>1</v>
      </c>
      <c r="N34" s="299" t="s">
        <v>425</v>
      </c>
      <c r="O34" s="300" t="s">
        <v>434</v>
      </c>
      <c r="P34" s="301">
        <v>100</v>
      </c>
      <c r="Q34" s="301">
        <v>75</v>
      </c>
      <c r="R34" s="302" t="s">
        <v>427</v>
      </c>
      <c r="S34" s="303">
        <v>7631</v>
      </c>
      <c r="T34" s="296" t="s">
        <v>562</v>
      </c>
      <c r="U34" s="302" t="s">
        <v>429</v>
      </c>
      <c r="V34" s="299" t="s">
        <v>430</v>
      </c>
      <c r="W34" s="304">
        <f t="shared" si="2"/>
        <v>41505</v>
      </c>
      <c r="X34" s="304">
        <f t="shared" si="2"/>
        <v>41505</v>
      </c>
      <c r="Y34" s="304">
        <f t="shared" si="2"/>
        <v>41505</v>
      </c>
      <c r="Z34" s="305">
        <f t="shared" si="2"/>
        <v>41505</v>
      </c>
      <c r="AA34" s="306">
        <v>42189</v>
      </c>
      <c r="AB34" s="306">
        <v>42189</v>
      </c>
      <c r="AC34" s="307">
        <v>42201</v>
      </c>
      <c r="AD34" s="308">
        <v>42202</v>
      </c>
      <c r="AE34" s="347">
        <v>42277</v>
      </c>
      <c r="AF34" s="307">
        <v>42287</v>
      </c>
      <c r="AG34" s="307">
        <v>42288</v>
      </c>
      <c r="AH34" s="309">
        <v>42291</v>
      </c>
      <c r="AI34" s="310">
        <v>42291</v>
      </c>
      <c r="AJ34" s="310">
        <v>42322</v>
      </c>
      <c r="AK34" s="306">
        <v>42331</v>
      </c>
      <c r="AL34" s="306">
        <v>42301</v>
      </c>
      <c r="AM34" s="349">
        <v>1</v>
      </c>
      <c r="AP34" s="330"/>
    </row>
    <row r="35" spans="1:42" ht="22.5" hidden="1" outlineLevel="1" x14ac:dyDescent="0.25">
      <c r="A35" s="332">
        <v>34</v>
      </c>
      <c r="B35" s="652" t="s">
        <v>1</v>
      </c>
      <c r="C35" s="312" t="s">
        <v>67</v>
      </c>
      <c r="D35" s="657" t="s">
        <v>421</v>
      </c>
      <c r="E35" s="312" t="str">
        <f t="shared" si="0"/>
        <v>B1</v>
      </c>
      <c r="F35" s="312">
        <v>2050</v>
      </c>
      <c r="G35" s="313">
        <v>7500</v>
      </c>
      <c r="H35" s="333" t="s">
        <v>563</v>
      </c>
      <c r="I35" s="661" t="s">
        <v>564</v>
      </c>
      <c r="J35" s="334">
        <v>1</v>
      </c>
      <c r="K35" s="335" t="s">
        <v>561</v>
      </c>
      <c r="L35" s="335">
        <v>1</v>
      </c>
      <c r="M35" s="336">
        <v>1</v>
      </c>
      <c r="N35" s="337" t="s">
        <v>425</v>
      </c>
      <c r="O35" s="338" t="s">
        <v>434</v>
      </c>
      <c r="P35" s="339">
        <v>100</v>
      </c>
      <c r="Q35" s="339">
        <v>75</v>
      </c>
      <c r="R35" s="340" t="s">
        <v>427</v>
      </c>
      <c r="S35" s="341">
        <v>7639</v>
      </c>
      <c r="T35" s="334" t="s">
        <v>565</v>
      </c>
      <c r="U35" s="340" t="s">
        <v>429</v>
      </c>
      <c r="V35" s="337" t="s">
        <v>430</v>
      </c>
      <c r="W35" s="304">
        <f t="shared" si="2"/>
        <v>41505</v>
      </c>
      <c r="X35" s="323">
        <f t="shared" si="2"/>
        <v>41505</v>
      </c>
      <c r="Y35" s="304">
        <f t="shared" si="2"/>
        <v>41505</v>
      </c>
      <c r="Z35" s="305">
        <f t="shared" si="2"/>
        <v>41505</v>
      </c>
      <c r="AA35" s="342">
        <v>42191</v>
      </c>
      <c r="AB35" s="342">
        <v>42191</v>
      </c>
      <c r="AC35" s="343">
        <v>42209</v>
      </c>
      <c r="AD35" s="344">
        <v>42212</v>
      </c>
      <c r="AE35" s="351">
        <v>42277</v>
      </c>
      <c r="AF35" s="343">
        <v>42287</v>
      </c>
      <c r="AG35" s="343">
        <v>42288</v>
      </c>
      <c r="AH35" s="345">
        <v>42291</v>
      </c>
      <c r="AI35" s="346">
        <v>42293</v>
      </c>
      <c r="AJ35" s="346">
        <v>42322</v>
      </c>
      <c r="AK35" s="342">
        <v>42331</v>
      </c>
      <c r="AL35" s="342">
        <v>42301</v>
      </c>
      <c r="AM35" s="353">
        <v>1</v>
      </c>
      <c r="AP35" s="330"/>
    </row>
    <row r="36" spans="1:42" ht="22.5" hidden="1" outlineLevel="1" x14ac:dyDescent="0.25">
      <c r="A36" s="293">
        <v>35</v>
      </c>
      <c r="B36" s="651" t="s">
        <v>1</v>
      </c>
      <c r="C36" s="293" t="s">
        <v>67</v>
      </c>
      <c r="D36" s="656" t="s">
        <v>421</v>
      </c>
      <c r="E36" s="293" t="str">
        <f t="shared" si="0"/>
        <v>B1</v>
      </c>
      <c r="F36" s="293">
        <v>2050</v>
      </c>
      <c r="G36" s="294">
        <v>7500</v>
      </c>
      <c r="H36" s="295" t="s">
        <v>566</v>
      </c>
      <c r="I36" s="659" t="s">
        <v>567</v>
      </c>
      <c r="J36" s="296">
        <v>1</v>
      </c>
      <c r="K36" s="297" t="s">
        <v>568</v>
      </c>
      <c r="L36" s="297">
        <v>1</v>
      </c>
      <c r="M36" s="298">
        <v>1</v>
      </c>
      <c r="N36" s="299" t="s">
        <v>425</v>
      </c>
      <c r="O36" s="300" t="s">
        <v>569</v>
      </c>
      <c r="P36" s="301">
        <v>100</v>
      </c>
      <c r="Q36" s="301">
        <v>75</v>
      </c>
      <c r="R36" s="302" t="s">
        <v>427</v>
      </c>
      <c r="S36" s="303">
        <v>6644</v>
      </c>
      <c r="T36" s="296" t="s">
        <v>570</v>
      </c>
      <c r="U36" s="302" t="s">
        <v>429</v>
      </c>
      <c r="V36" s="299" t="s">
        <v>571</v>
      </c>
      <c r="W36" s="304">
        <f t="shared" si="2"/>
        <v>41505</v>
      </c>
      <c r="X36" s="304">
        <f t="shared" si="2"/>
        <v>41505</v>
      </c>
      <c r="Y36" s="304">
        <f t="shared" si="2"/>
        <v>41505</v>
      </c>
      <c r="Z36" s="305">
        <f t="shared" si="2"/>
        <v>41505</v>
      </c>
      <c r="AA36" s="306">
        <v>42217</v>
      </c>
      <c r="AB36" s="306">
        <v>42217</v>
      </c>
      <c r="AC36" s="307">
        <v>42243</v>
      </c>
      <c r="AD36" s="308">
        <v>42245</v>
      </c>
      <c r="AE36" s="347">
        <v>42305</v>
      </c>
      <c r="AF36" s="307">
        <v>42312</v>
      </c>
      <c r="AG36" s="307">
        <v>42313</v>
      </c>
      <c r="AH36" s="309">
        <v>42316</v>
      </c>
      <c r="AI36" s="310">
        <v>42315</v>
      </c>
      <c r="AJ36" s="310">
        <v>42344</v>
      </c>
      <c r="AK36" s="306">
        <v>42354</v>
      </c>
      <c r="AL36" s="306">
        <v>42324</v>
      </c>
      <c r="AM36" s="349">
        <v>1</v>
      </c>
      <c r="AP36" s="330"/>
    </row>
    <row r="37" spans="1:42" ht="22.5" hidden="1" outlineLevel="1" x14ac:dyDescent="0.25">
      <c r="A37" s="332">
        <v>36</v>
      </c>
      <c r="B37" s="652" t="s">
        <v>1</v>
      </c>
      <c r="C37" s="312" t="s">
        <v>67</v>
      </c>
      <c r="D37" s="657" t="s">
        <v>421</v>
      </c>
      <c r="E37" s="312" t="str">
        <f t="shared" si="0"/>
        <v>B3</v>
      </c>
      <c r="F37" s="312">
        <v>2050</v>
      </c>
      <c r="G37" s="313">
        <v>7500</v>
      </c>
      <c r="H37" s="333" t="s">
        <v>572</v>
      </c>
      <c r="I37" s="661" t="s">
        <v>573</v>
      </c>
      <c r="J37" s="334">
        <v>1</v>
      </c>
      <c r="K37" s="335" t="s">
        <v>568</v>
      </c>
      <c r="L37" s="335">
        <v>1</v>
      </c>
      <c r="M37" s="336">
        <v>1</v>
      </c>
      <c r="N37" s="337" t="s">
        <v>521</v>
      </c>
      <c r="O37" s="338" t="s">
        <v>569</v>
      </c>
      <c r="P37" s="339">
        <v>100</v>
      </c>
      <c r="Q37" s="339">
        <v>75</v>
      </c>
      <c r="R37" s="340" t="s">
        <v>427</v>
      </c>
      <c r="S37" s="341">
        <v>6841</v>
      </c>
      <c r="T37" s="334" t="s">
        <v>574</v>
      </c>
      <c r="U37" s="340" t="s">
        <v>429</v>
      </c>
      <c r="V37" s="337" t="s">
        <v>571</v>
      </c>
      <c r="W37" s="304">
        <f t="shared" si="2"/>
        <v>41505</v>
      </c>
      <c r="X37" s="323">
        <f t="shared" si="2"/>
        <v>41505</v>
      </c>
      <c r="Y37" s="304">
        <f t="shared" si="2"/>
        <v>41505</v>
      </c>
      <c r="Z37" s="305">
        <f t="shared" si="2"/>
        <v>41505</v>
      </c>
      <c r="AA37" s="342">
        <v>42221</v>
      </c>
      <c r="AB37" s="342">
        <v>42221</v>
      </c>
      <c r="AC37" s="343">
        <v>42235</v>
      </c>
      <c r="AD37" s="344">
        <v>42237</v>
      </c>
      <c r="AE37" s="351">
        <v>42305</v>
      </c>
      <c r="AF37" s="343">
        <v>42312</v>
      </c>
      <c r="AG37" s="343">
        <v>42313</v>
      </c>
      <c r="AH37" s="345">
        <v>42316</v>
      </c>
      <c r="AI37" s="346">
        <v>42316</v>
      </c>
      <c r="AJ37" s="346">
        <v>42344</v>
      </c>
      <c r="AK37" s="342">
        <v>42354</v>
      </c>
      <c r="AL37" s="342">
        <v>42324</v>
      </c>
      <c r="AM37" s="353">
        <v>1</v>
      </c>
      <c r="AP37" s="330"/>
    </row>
    <row r="38" spans="1:42" ht="22.5" hidden="1" outlineLevel="1" x14ac:dyDescent="0.25">
      <c r="A38" s="293">
        <v>37</v>
      </c>
      <c r="B38" s="651" t="s">
        <v>1</v>
      </c>
      <c r="C38" s="293" t="s">
        <v>67</v>
      </c>
      <c r="D38" s="656" t="s">
        <v>421</v>
      </c>
      <c r="E38" s="293" t="str">
        <f t="shared" si="0"/>
        <v>B3</v>
      </c>
      <c r="F38" s="293">
        <v>2050</v>
      </c>
      <c r="G38" s="294">
        <v>10000</v>
      </c>
      <c r="H38" s="295" t="s">
        <v>575</v>
      </c>
      <c r="I38" s="659" t="s">
        <v>576</v>
      </c>
      <c r="J38" s="296">
        <v>1</v>
      </c>
      <c r="K38" s="297" t="s">
        <v>577</v>
      </c>
      <c r="L38" s="297">
        <v>1</v>
      </c>
      <c r="M38" s="298">
        <v>1</v>
      </c>
      <c r="N38" s="299" t="s">
        <v>521</v>
      </c>
      <c r="O38" s="300" t="s">
        <v>492</v>
      </c>
      <c r="P38" s="301">
        <v>100</v>
      </c>
      <c r="Q38" s="301">
        <v>75</v>
      </c>
      <c r="R38" s="302" t="s">
        <v>427</v>
      </c>
      <c r="S38" s="303">
        <v>10071</v>
      </c>
      <c r="T38" s="296" t="s">
        <v>578</v>
      </c>
      <c r="U38" s="302" t="s">
        <v>429</v>
      </c>
      <c r="V38" s="299" t="s">
        <v>440</v>
      </c>
      <c r="W38" s="304">
        <f t="shared" si="2"/>
        <v>41505</v>
      </c>
      <c r="X38" s="304">
        <f t="shared" si="2"/>
        <v>41505</v>
      </c>
      <c r="Y38" s="304">
        <f t="shared" si="2"/>
        <v>41505</v>
      </c>
      <c r="Z38" s="305">
        <f t="shared" si="2"/>
        <v>41505</v>
      </c>
      <c r="AA38" s="306">
        <v>42249</v>
      </c>
      <c r="AB38" s="306">
        <v>42249</v>
      </c>
      <c r="AC38" s="307">
        <v>42284</v>
      </c>
      <c r="AD38" s="308">
        <v>42288</v>
      </c>
      <c r="AE38" s="347">
        <v>42317</v>
      </c>
      <c r="AF38" s="307">
        <v>42325</v>
      </c>
      <c r="AG38" s="307">
        <v>42326</v>
      </c>
      <c r="AH38" s="309">
        <v>42329</v>
      </c>
      <c r="AI38" s="310">
        <v>42328</v>
      </c>
      <c r="AJ38" s="310">
        <v>42355</v>
      </c>
      <c r="AK38" s="306">
        <v>42365</v>
      </c>
      <c r="AL38" s="306">
        <v>42335</v>
      </c>
      <c r="AM38" s="349">
        <v>1</v>
      </c>
      <c r="AP38" s="330"/>
    </row>
    <row r="39" spans="1:42" ht="22.5" hidden="1" outlineLevel="1" x14ac:dyDescent="0.25">
      <c r="A39" s="332">
        <v>38</v>
      </c>
      <c r="B39" s="652" t="s">
        <v>1</v>
      </c>
      <c r="C39" s="312" t="s">
        <v>67</v>
      </c>
      <c r="D39" s="657" t="s">
        <v>421</v>
      </c>
      <c r="E39" s="312" t="str">
        <f t="shared" si="0"/>
        <v>B3</v>
      </c>
      <c r="F39" s="312">
        <v>2050</v>
      </c>
      <c r="G39" s="313">
        <v>7500</v>
      </c>
      <c r="H39" s="333" t="s">
        <v>579</v>
      </c>
      <c r="I39" s="661" t="s">
        <v>580</v>
      </c>
      <c r="J39" s="334">
        <v>1</v>
      </c>
      <c r="K39" s="335" t="s">
        <v>581</v>
      </c>
      <c r="L39" s="335">
        <v>1</v>
      </c>
      <c r="M39" s="336">
        <v>1</v>
      </c>
      <c r="N39" s="337" t="s">
        <v>521</v>
      </c>
      <c r="O39" s="338" t="s">
        <v>426</v>
      </c>
      <c r="P39" s="339">
        <v>100</v>
      </c>
      <c r="Q39" s="339">
        <v>75</v>
      </c>
      <c r="R39" s="340" t="s">
        <v>427</v>
      </c>
      <c r="S39" s="341">
        <v>7563</v>
      </c>
      <c r="T39" s="334" t="s">
        <v>582</v>
      </c>
      <c r="U39" s="340" t="s">
        <v>429</v>
      </c>
      <c r="V39" s="337" t="s">
        <v>440</v>
      </c>
      <c r="W39" s="304">
        <f t="shared" si="2"/>
        <v>41505</v>
      </c>
      <c r="X39" s="323">
        <f t="shared" si="2"/>
        <v>41505</v>
      </c>
      <c r="Y39" s="304">
        <f t="shared" si="2"/>
        <v>41505</v>
      </c>
      <c r="Z39" s="305">
        <f t="shared" si="2"/>
        <v>41505</v>
      </c>
      <c r="AA39" s="342">
        <v>42292</v>
      </c>
      <c r="AB39" s="342">
        <v>42292</v>
      </c>
      <c r="AC39" s="343">
        <v>42321</v>
      </c>
      <c r="AD39" s="344">
        <v>42323</v>
      </c>
      <c r="AE39" s="351">
        <v>42348</v>
      </c>
      <c r="AF39" s="343">
        <v>42358</v>
      </c>
      <c r="AG39" s="343">
        <v>42359</v>
      </c>
      <c r="AH39" s="345">
        <v>42362</v>
      </c>
      <c r="AI39" s="346">
        <v>42362</v>
      </c>
      <c r="AJ39" s="346">
        <v>42390</v>
      </c>
      <c r="AK39" s="342">
        <v>42401</v>
      </c>
      <c r="AL39" s="342">
        <v>42371</v>
      </c>
      <c r="AM39" s="353">
        <v>1</v>
      </c>
    </row>
    <row r="40" spans="1:42" ht="22.5" hidden="1" outlineLevel="1" x14ac:dyDescent="0.25">
      <c r="A40" s="293">
        <v>39</v>
      </c>
      <c r="B40" s="651" t="s">
        <v>1</v>
      </c>
      <c r="C40" s="293" t="s">
        <v>67</v>
      </c>
      <c r="D40" s="656" t="s">
        <v>421</v>
      </c>
      <c r="E40" s="293" t="str">
        <f t="shared" si="0"/>
        <v>B1</v>
      </c>
      <c r="F40" s="293">
        <v>2050</v>
      </c>
      <c r="G40" s="294">
        <v>7500</v>
      </c>
      <c r="H40" s="295" t="s">
        <v>583</v>
      </c>
      <c r="I40" s="659" t="s">
        <v>584</v>
      </c>
      <c r="J40" s="296">
        <v>1</v>
      </c>
      <c r="K40" s="297" t="s">
        <v>581</v>
      </c>
      <c r="L40" s="297">
        <v>1</v>
      </c>
      <c r="M40" s="298">
        <v>1</v>
      </c>
      <c r="N40" s="299" t="s">
        <v>425</v>
      </c>
      <c r="O40" s="300" t="s">
        <v>426</v>
      </c>
      <c r="P40" s="301">
        <v>100</v>
      </c>
      <c r="Q40" s="301">
        <v>75</v>
      </c>
      <c r="R40" s="302" t="s">
        <v>427</v>
      </c>
      <c r="S40" s="303">
        <v>7473</v>
      </c>
      <c r="T40" s="296" t="s">
        <v>585</v>
      </c>
      <c r="U40" s="302" t="s">
        <v>429</v>
      </c>
      <c r="V40" s="299" t="s">
        <v>440</v>
      </c>
      <c r="W40" s="304">
        <f t="shared" si="2"/>
        <v>41505</v>
      </c>
      <c r="X40" s="304">
        <f t="shared" si="2"/>
        <v>41505</v>
      </c>
      <c r="Y40" s="304">
        <f t="shared" si="2"/>
        <v>41505</v>
      </c>
      <c r="Z40" s="305">
        <f t="shared" si="2"/>
        <v>41505</v>
      </c>
      <c r="AA40" s="306">
        <v>42296</v>
      </c>
      <c r="AB40" s="306">
        <v>42296</v>
      </c>
      <c r="AC40" s="307">
        <v>42308</v>
      </c>
      <c r="AD40" s="308">
        <v>42309</v>
      </c>
      <c r="AE40" s="347">
        <v>42348</v>
      </c>
      <c r="AF40" s="307">
        <v>42358</v>
      </c>
      <c r="AG40" s="307">
        <v>42359</v>
      </c>
      <c r="AH40" s="309">
        <v>42362</v>
      </c>
      <c r="AI40" s="310">
        <v>42361</v>
      </c>
      <c r="AJ40" s="310">
        <v>42390</v>
      </c>
      <c r="AK40" s="306">
        <v>42403</v>
      </c>
      <c r="AL40" s="306">
        <v>42373</v>
      </c>
      <c r="AM40" s="349">
        <v>1</v>
      </c>
    </row>
    <row r="41" spans="1:42" ht="22.5" hidden="1" outlineLevel="1" x14ac:dyDescent="0.25">
      <c r="A41" s="332">
        <v>40</v>
      </c>
      <c r="B41" s="652" t="s">
        <v>1</v>
      </c>
      <c r="C41" s="312" t="s">
        <v>67</v>
      </c>
      <c r="D41" s="657" t="s">
        <v>421</v>
      </c>
      <c r="E41" s="312" t="str">
        <f t="shared" si="0"/>
        <v>B3</v>
      </c>
      <c r="F41" s="312">
        <v>2050</v>
      </c>
      <c r="G41" s="313">
        <v>7500</v>
      </c>
      <c r="H41" s="333" t="s">
        <v>586</v>
      </c>
      <c r="I41" s="661" t="s">
        <v>587</v>
      </c>
      <c r="J41" s="334">
        <v>1</v>
      </c>
      <c r="K41" s="335" t="s">
        <v>588</v>
      </c>
      <c r="L41" s="335">
        <v>1</v>
      </c>
      <c r="M41" s="336">
        <v>1</v>
      </c>
      <c r="N41" s="337" t="s">
        <v>479</v>
      </c>
      <c r="O41" s="338">
        <v>89</v>
      </c>
      <c r="P41" s="339">
        <v>100</v>
      </c>
      <c r="Q41" s="339">
        <v>74.164823999999996</v>
      </c>
      <c r="R41" s="340" t="s">
        <v>427</v>
      </c>
      <c r="S41" s="341">
        <v>7021</v>
      </c>
      <c r="T41" s="334" t="s">
        <v>589</v>
      </c>
      <c r="U41" s="340" t="s">
        <v>429</v>
      </c>
      <c r="V41" s="337" t="s">
        <v>514</v>
      </c>
      <c r="W41" s="304">
        <f t="shared" si="2"/>
        <v>41505</v>
      </c>
      <c r="X41" s="323">
        <f t="shared" si="2"/>
        <v>41505</v>
      </c>
      <c r="Y41" s="304">
        <f t="shared" si="2"/>
        <v>41505</v>
      </c>
      <c r="Z41" s="305">
        <f t="shared" si="2"/>
        <v>41505</v>
      </c>
      <c r="AA41" s="342">
        <v>42327</v>
      </c>
      <c r="AB41" s="342">
        <v>42327</v>
      </c>
      <c r="AC41" s="343">
        <v>42353</v>
      </c>
      <c r="AD41" s="344">
        <v>42356</v>
      </c>
      <c r="AE41" s="351">
        <v>42383</v>
      </c>
      <c r="AF41" s="343">
        <v>42393</v>
      </c>
      <c r="AG41" s="343">
        <v>42394</v>
      </c>
      <c r="AH41" s="345">
        <v>42397</v>
      </c>
      <c r="AI41" s="346">
        <v>42401</v>
      </c>
      <c r="AJ41" s="346">
        <v>42431</v>
      </c>
      <c r="AK41" s="342">
        <v>42437</v>
      </c>
      <c r="AL41" s="342">
        <v>42407</v>
      </c>
      <c r="AM41" s="353">
        <v>1</v>
      </c>
    </row>
    <row r="42" spans="1:42" ht="22.5" hidden="1" outlineLevel="1" x14ac:dyDescent="0.25">
      <c r="A42" s="293">
        <v>41</v>
      </c>
      <c r="B42" s="651" t="s">
        <v>1</v>
      </c>
      <c r="C42" s="293" t="s">
        <v>67</v>
      </c>
      <c r="D42" s="656" t="s">
        <v>421</v>
      </c>
      <c r="E42" s="293" t="str">
        <f t="shared" si="0"/>
        <v>B1</v>
      </c>
      <c r="F42" s="293">
        <v>2050</v>
      </c>
      <c r="G42" s="294">
        <v>7500</v>
      </c>
      <c r="H42" s="295" t="s">
        <v>590</v>
      </c>
      <c r="I42" s="659" t="s">
        <v>591</v>
      </c>
      <c r="J42" s="296">
        <v>1</v>
      </c>
      <c r="K42" s="297" t="s">
        <v>588</v>
      </c>
      <c r="L42" s="297">
        <v>1</v>
      </c>
      <c r="M42" s="298">
        <v>1</v>
      </c>
      <c r="N42" s="299" t="s">
        <v>464</v>
      </c>
      <c r="O42" s="300">
        <v>89</v>
      </c>
      <c r="P42" s="301">
        <v>100</v>
      </c>
      <c r="Q42" s="301">
        <v>74.164823999999996</v>
      </c>
      <c r="R42" s="302" t="s">
        <v>427</v>
      </c>
      <c r="S42" s="303">
        <v>7201</v>
      </c>
      <c r="T42" s="296" t="s">
        <v>592</v>
      </c>
      <c r="U42" s="302" t="s">
        <v>429</v>
      </c>
      <c r="V42" s="299" t="s">
        <v>514</v>
      </c>
      <c r="W42" s="304">
        <f t="shared" ref="W42:Z61" si="3">+$AA$2</f>
        <v>41505</v>
      </c>
      <c r="X42" s="304">
        <f t="shared" si="3"/>
        <v>41505</v>
      </c>
      <c r="Y42" s="304">
        <f t="shared" si="3"/>
        <v>41505</v>
      </c>
      <c r="Z42" s="305">
        <f t="shared" si="3"/>
        <v>41505</v>
      </c>
      <c r="AA42" s="306">
        <v>42331</v>
      </c>
      <c r="AB42" s="306">
        <v>42331</v>
      </c>
      <c r="AC42" s="307">
        <v>42344</v>
      </c>
      <c r="AD42" s="308">
        <v>42345</v>
      </c>
      <c r="AE42" s="347">
        <v>42383</v>
      </c>
      <c r="AF42" s="307">
        <v>42393</v>
      </c>
      <c r="AG42" s="307">
        <v>42394</v>
      </c>
      <c r="AH42" s="309">
        <v>42397</v>
      </c>
      <c r="AI42" s="310">
        <v>42409</v>
      </c>
      <c r="AJ42" s="310">
        <v>42431</v>
      </c>
      <c r="AK42" s="306">
        <v>42444</v>
      </c>
      <c r="AL42" s="306">
        <v>42414</v>
      </c>
      <c r="AM42" s="349">
        <v>1</v>
      </c>
    </row>
    <row r="43" spans="1:42" ht="22.5" hidden="1" outlineLevel="1" x14ac:dyDescent="0.25">
      <c r="A43" s="332">
        <v>42</v>
      </c>
      <c r="B43" s="652" t="s">
        <v>1</v>
      </c>
      <c r="C43" s="312" t="s">
        <v>67</v>
      </c>
      <c r="D43" s="657" t="s">
        <v>421</v>
      </c>
      <c r="E43" s="312" t="str">
        <f t="shared" si="0"/>
        <v>B3</v>
      </c>
      <c r="F43" s="312">
        <v>2050</v>
      </c>
      <c r="G43" s="313">
        <v>7500</v>
      </c>
      <c r="H43" s="333" t="s">
        <v>593</v>
      </c>
      <c r="I43" s="661" t="s">
        <v>594</v>
      </c>
      <c r="J43" s="334">
        <v>1</v>
      </c>
      <c r="K43" s="335" t="s">
        <v>595</v>
      </c>
      <c r="L43" s="335">
        <v>1</v>
      </c>
      <c r="M43" s="336">
        <v>1</v>
      </c>
      <c r="N43" s="337" t="s">
        <v>521</v>
      </c>
      <c r="O43" s="338" t="s">
        <v>426</v>
      </c>
      <c r="P43" s="339">
        <v>100</v>
      </c>
      <c r="Q43" s="339">
        <v>75</v>
      </c>
      <c r="R43" s="340" t="s">
        <v>427</v>
      </c>
      <c r="S43" s="341">
        <v>7741</v>
      </c>
      <c r="T43" s="334" t="s">
        <v>596</v>
      </c>
      <c r="U43" s="340" t="s">
        <v>429</v>
      </c>
      <c r="V43" s="337" t="s">
        <v>430</v>
      </c>
      <c r="W43" s="304">
        <f t="shared" si="3"/>
        <v>41505</v>
      </c>
      <c r="X43" s="323">
        <f t="shared" si="3"/>
        <v>41505</v>
      </c>
      <c r="Y43" s="304">
        <f t="shared" si="3"/>
        <v>41505</v>
      </c>
      <c r="Z43" s="305">
        <f t="shared" si="3"/>
        <v>41505</v>
      </c>
      <c r="AA43" s="342">
        <v>42360</v>
      </c>
      <c r="AB43" s="342">
        <v>42360</v>
      </c>
      <c r="AC43" s="343">
        <v>42397</v>
      </c>
      <c r="AD43" s="344">
        <v>42399</v>
      </c>
      <c r="AE43" s="351">
        <v>42422</v>
      </c>
      <c r="AF43" s="343">
        <v>42434</v>
      </c>
      <c r="AG43" s="343">
        <v>42435</v>
      </c>
      <c r="AH43" s="345">
        <v>42438</v>
      </c>
      <c r="AI43" s="346">
        <v>42439</v>
      </c>
      <c r="AJ43" s="346">
        <v>42467</v>
      </c>
      <c r="AK43" s="342">
        <v>42486</v>
      </c>
      <c r="AL43" s="342">
        <v>42456</v>
      </c>
      <c r="AM43" s="353">
        <v>1</v>
      </c>
    </row>
    <row r="44" spans="1:42" ht="22.5" hidden="1" outlineLevel="1" x14ac:dyDescent="0.25">
      <c r="A44" s="293">
        <v>43</v>
      </c>
      <c r="B44" s="651" t="s">
        <v>1</v>
      </c>
      <c r="C44" s="293" t="s">
        <v>67</v>
      </c>
      <c r="D44" s="656" t="s">
        <v>421</v>
      </c>
      <c r="E44" s="293" t="str">
        <f t="shared" si="0"/>
        <v>B3</v>
      </c>
      <c r="F44" s="293">
        <v>2050</v>
      </c>
      <c r="G44" s="294">
        <v>7500</v>
      </c>
      <c r="H44" s="295" t="s">
        <v>597</v>
      </c>
      <c r="I44" s="659" t="s">
        <v>598</v>
      </c>
      <c r="J44" s="296">
        <v>1</v>
      </c>
      <c r="K44" s="297" t="s">
        <v>595</v>
      </c>
      <c r="L44" s="297">
        <v>1</v>
      </c>
      <c r="M44" s="298">
        <v>1</v>
      </c>
      <c r="N44" s="299" t="s">
        <v>521</v>
      </c>
      <c r="O44" s="300" t="s">
        <v>426</v>
      </c>
      <c r="P44" s="301">
        <v>100</v>
      </c>
      <c r="Q44" s="301">
        <v>75</v>
      </c>
      <c r="R44" s="302" t="s">
        <v>427</v>
      </c>
      <c r="S44" s="303">
        <v>7377</v>
      </c>
      <c r="T44" s="296" t="s">
        <v>599</v>
      </c>
      <c r="U44" s="302" t="s">
        <v>429</v>
      </c>
      <c r="V44" s="299" t="s">
        <v>430</v>
      </c>
      <c r="W44" s="304">
        <f t="shared" si="3"/>
        <v>41505</v>
      </c>
      <c r="X44" s="304">
        <f t="shared" si="3"/>
        <v>41505</v>
      </c>
      <c r="Y44" s="304">
        <f t="shared" si="3"/>
        <v>41505</v>
      </c>
      <c r="Z44" s="305">
        <f t="shared" si="3"/>
        <v>41505</v>
      </c>
      <c r="AA44" s="306">
        <v>42364</v>
      </c>
      <c r="AB44" s="306">
        <v>42364</v>
      </c>
      <c r="AC44" s="307">
        <v>42381</v>
      </c>
      <c r="AD44" s="308">
        <v>42383</v>
      </c>
      <c r="AE44" s="347">
        <v>42422</v>
      </c>
      <c r="AF44" s="307">
        <v>42433</v>
      </c>
      <c r="AG44" s="307">
        <v>42434</v>
      </c>
      <c r="AH44" s="309">
        <v>42437</v>
      </c>
      <c r="AI44" s="310">
        <v>42441</v>
      </c>
      <c r="AJ44" s="310">
        <v>42467</v>
      </c>
      <c r="AK44" s="306">
        <v>42480</v>
      </c>
      <c r="AL44" s="306">
        <v>42450</v>
      </c>
      <c r="AM44" s="349">
        <v>1</v>
      </c>
    </row>
    <row r="45" spans="1:42" ht="22.5" hidden="1" outlineLevel="1" x14ac:dyDescent="0.25">
      <c r="A45" s="332">
        <v>44</v>
      </c>
      <c r="B45" s="652" t="s">
        <v>1</v>
      </c>
      <c r="C45" s="312" t="s">
        <v>67</v>
      </c>
      <c r="D45" s="657" t="s">
        <v>421</v>
      </c>
      <c r="E45" s="312" t="str">
        <f t="shared" si="0"/>
        <v>B3</v>
      </c>
      <c r="F45" s="312">
        <v>2050</v>
      </c>
      <c r="G45" s="313">
        <v>7500</v>
      </c>
      <c r="H45" s="333" t="s">
        <v>600</v>
      </c>
      <c r="I45" s="661" t="s">
        <v>601</v>
      </c>
      <c r="J45" s="334">
        <v>1</v>
      </c>
      <c r="K45" s="335" t="s">
        <v>602</v>
      </c>
      <c r="L45" s="335">
        <v>1</v>
      </c>
      <c r="M45" s="336">
        <v>1</v>
      </c>
      <c r="N45" s="337" t="s">
        <v>521</v>
      </c>
      <c r="O45" s="338" t="s">
        <v>426</v>
      </c>
      <c r="P45" s="339">
        <v>100</v>
      </c>
      <c r="Q45" s="339">
        <v>75</v>
      </c>
      <c r="R45" s="340" t="s">
        <v>427</v>
      </c>
      <c r="S45" s="341">
        <v>7351</v>
      </c>
      <c r="T45" s="334" t="s">
        <v>603</v>
      </c>
      <c r="U45" s="340" t="s">
        <v>429</v>
      </c>
      <c r="V45" s="337" t="s">
        <v>440</v>
      </c>
      <c r="W45" s="304">
        <f t="shared" si="3"/>
        <v>41505</v>
      </c>
      <c r="X45" s="323">
        <f t="shared" si="3"/>
        <v>41505</v>
      </c>
      <c r="Y45" s="304">
        <f t="shared" si="3"/>
        <v>41505</v>
      </c>
      <c r="Z45" s="305">
        <f t="shared" si="3"/>
        <v>41505</v>
      </c>
      <c r="AA45" s="342">
        <v>42403</v>
      </c>
      <c r="AB45" s="342">
        <v>42403</v>
      </c>
      <c r="AC45" s="343">
        <v>42428</v>
      </c>
      <c r="AD45" s="344">
        <v>42430</v>
      </c>
      <c r="AE45" s="351">
        <v>42464</v>
      </c>
      <c r="AF45" s="343">
        <v>42474</v>
      </c>
      <c r="AG45" s="343">
        <v>42475</v>
      </c>
      <c r="AH45" s="345">
        <v>42478</v>
      </c>
      <c r="AI45" s="346">
        <v>42478</v>
      </c>
      <c r="AJ45" s="346">
        <v>42501</v>
      </c>
      <c r="AK45" s="342">
        <v>42514</v>
      </c>
      <c r="AL45" s="342">
        <v>42484</v>
      </c>
      <c r="AM45" s="353">
        <v>1</v>
      </c>
    </row>
    <row r="46" spans="1:42" ht="22.5" hidden="1" outlineLevel="1" x14ac:dyDescent="0.25">
      <c r="A46" s="293">
        <v>45</v>
      </c>
      <c r="B46" s="651" t="s">
        <v>1</v>
      </c>
      <c r="C46" s="293" t="s">
        <v>67</v>
      </c>
      <c r="D46" s="656" t="s">
        <v>421</v>
      </c>
      <c r="E46" s="293" t="str">
        <f t="shared" si="0"/>
        <v>B3</v>
      </c>
      <c r="F46" s="293">
        <v>2050</v>
      </c>
      <c r="G46" s="294">
        <v>7500</v>
      </c>
      <c r="H46" s="295" t="s">
        <v>604</v>
      </c>
      <c r="I46" s="659" t="s">
        <v>605</v>
      </c>
      <c r="J46" s="296">
        <v>1</v>
      </c>
      <c r="K46" s="297" t="s">
        <v>602</v>
      </c>
      <c r="L46" s="297">
        <v>1</v>
      </c>
      <c r="M46" s="298">
        <v>1</v>
      </c>
      <c r="N46" s="299" t="s">
        <v>521</v>
      </c>
      <c r="O46" s="300" t="s">
        <v>426</v>
      </c>
      <c r="P46" s="301">
        <v>100</v>
      </c>
      <c r="Q46" s="301">
        <v>75</v>
      </c>
      <c r="R46" s="302" t="s">
        <v>427</v>
      </c>
      <c r="S46" s="303">
        <v>7982</v>
      </c>
      <c r="T46" s="296" t="s">
        <v>606</v>
      </c>
      <c r="U46" s="302" t="s">
        <v>429</v>
      </c>
      <c r="V46" s="299" t="s">
        <v>440</v>
      </c>
      <c r="W46" s="304">
        <f t="shared" si="3"/>
        <v>41505</v>
      </c>
      <c r="X46" s="304">
        <f t="shared" si="3"/>
        <v>41505</v>
      </c>
      <c r="Y46" s="304">
        <f t="shared" si="3"/>
        <v>41505</v>
      </c>
      <c r="Z46" s="305">
        <f t="shared" si="3"/>
        <v>41505</v>
      </c>
      <c r="AA46" s="306">
        <v>42406</v>
      </c>
      <c r="AB46" s="306">
        <v>42406</v>
      </c>
      <c r="AC46" s="307">
        <v>42418</v>
      </c>
      <c r="AD46" s="308">
        <v>42419</v>
      </c>
      <c r="AE46" s="347">
        <v>42464</v>
      </c>
      <c r="AF46" s="307">
        <v>42474</v>
      </c>
      <c r="AG46" s="307">
        <v>42475</v>
      </c>
      <c r="AH46" s="309">
        <v>42478</v>
      </c>
      <c r="AI46" s="310">
        <v>42477</v>
      </c>
      <c r="AJ46" s="310">
        <v>42501</v>
      </c>
      <c r="AK46" s="306">
        <v>42514</v>
      </c>
      <c r="AL46" s="306">
        <v>42484</v>
      </c>
      <c r="AM46" s="349">
        <v>1</v>
      </c>
    </row>
    <row r="47" spans="1:42" ht="22.5" hidden="1" outlineLevel="1" x14ac:dyDescent="0.25">
      <c r="A47" s="332">
        <v>46</v>
      </c>
      <c r="B47" s="652" t="s">
        <v>1</v>
      </c>
      <c r="C47" s="312" t="s">
        <v>67</v>
      </c>
      <c r="D47" s="657" t="s">
        <v>421</v>
      </c>
      <c r="E47" s="312" t="str">
        <f t="shared" si="0"/>
        <v>B3</v>
      </c>
      <c r="F47" s="312">
        <v>2050</v>
      </c>
      <c r="G47" s="313">
        <v>7500</v>
      </c>
      <c r="H47" s="333" t="s">
        <v>607</v>
      </c>
      <c r="I47" s="661" t="s">
        <v>608</v>
      </c>
      <c r="J47" s="334">
        <v>1</v>
      </c>
      <c r="K47" s="335" t="s">
        <v>609</v>
      </c>
      <c r="L47" s="335">
        <v>1</v>
      </c>
      <c r="M47" s="336">
        <v>1</v>
      </c>
      <c r="N47" s="337" t="s">
        <v>521</v>
      </c>
      <c r="O47" s="338" t="s">
        <v>426</v>
      </c>
      <c r="P47" s="339">
        <v>100</v>
      </c>
      <c r="Q47" s="339">
        <v>75</v>
      </c>
      <c r="R47" s="340" t="s">
        <v>427</v>
      </c>
      <c r="S47" s="341">
        <v>7324</v>
      </c>
      <c r="T47" s="334" t="s">
        <v>610</v>
      </c>
      <c r="U47" s="340" t="s">
        <v>429</v>
      </c>
      <c r="V47" s="337" t="s">
        <v>440</v>
      </c>
      <c r="W47" s="304">
        <f t="shared" si="3"/>
        <v>41505</v>
      </c>
      <c r="X47" s="323">
        <f t="shared" si="3"/>
        <v>41505</v>
      </c>
      <c r="Y47" s="304">
        <f t="shared" si="3"/>
        <v>41505</v>
      </c>
      <c r="Z47" s="305">
        <f t="shared" si="3"/>
        <v>41505</v>
      </c>
      <c r="AA47" s="342">
        <v>42517</v>
      </c>
      <c r="AB47" s="342">
        <v>42517</v>
      </c>
      <c r="AC47" s="343">
        <v>42546</v>
      </c>
      <c r="AD47" s="344">
        <v>42548</v>
      </c>
      <c r="AE47" s="351">
        <v>42575</v>
      </c>
      <c r="AF47" s="343">
        <v>42585</v>
      </c>
      <c r="AG47" s="343">
        <v>42586</v>
      </c>
      <c r="AH47" s="345">
        <v>42589</v>
      </c>
      <c r="AI47" s="346">
        <v>42591</v>
      </c>
      <c r="AJ47" s="346">
        <v>42618</v>
      </c>
      <c r="AK47" s="342">
        <v>42625</v>
      </c>
      <c r="AL47" s="342">
        <v>42595</v>
      </c>
      <c r="AM47" s="353">
        <v>1</v>
      </c>
    </row>
    <row r="48" spans="1:42" ht="22.5" hidden="1" outlineLevel="1" x14ac:dyDescent="0.25">
      <c r="A48" s="293">
        <v>47</v>
      </c>
      <c r="B48" s="651" t="s">
        <v>1</v>
      </c>
      <c r="C48" s="293" t="s">
        <v>67</v>
      </c>
      <c r="D48" s="656" t="s">
        <v>421</v>
      </c>
      <c r="E48" s="293" t="str">
        <f t="shared" si="0"/>
        <v>B3</v>
      </c>
      <c r="F48" s="293">
        <v>2050</v>
      </c>
      <c r="G48" s="294">
        <v>7500</v>
      </c>
      <c r="H48" s="295" t="s">
        <v>611</v>
      </c>
      <c r="I48" s="659" t="s">
        <v>612</v>
      </c>
      <c r="J48" s="296">
        <v>1</v>
      </c>
      <c r="K48" s="297" t="s">
        <v>609</v>
      </c>
      <c r="L48" s="297">
        <v>1</v>
      </c>
      <c r="M48" s="298">
        <v>1</v>
      </c>
      <c r="N48" s="299" t="s">
        <v>521</v>
      </c>
      <c r="O48" s="300" t="s">
        <v>426</v>
      </c>
      <c r="P48" s="301">
        <v>100</v>
      </c>
      <c r="Q48" s="301">
        <v>75</v>
      </c>
      <c r="R48" s="302" t="s">
        <v>427</v>
      </c>
      <c r="S48" s="303">
        <v>7904</v>
      </c>
      <c r="T48" s="296" t="s">
        <v>613</v>
      </c>
      <c r="U48" s="302" t="s">
        <v>429</v>
      </c>
      <c r="V48" s="299" t="s">
        <v>440</v>
      </c>
      <c r="W48" s="304">
        <f t="shared" si="3"/>
        <v>41505</v>
      </c>
      <c r="X48" s="304">
        <f t="shared" si="3"/>
        <v>41505</v>
      </c>
      <c r="Y48" s="304">
        <f t="shared" si="3"/>
        <v>41505</v>
      </c>
      <c r="Z48" s="305">
        <f t="shared" si="3"/>
        <v>41505</v>
      </c>
      <c r="AA48" s="306">
        <v>42520</v>
      </c>
      <c r="AB48" s="306">
        <v>42520</v>
      </c>
      <c r="AC48" s="307">
        <v>42534</v>
      </c>
      <c r="AD48" s="308">
        <v>42537</v>
      </c>
      <c r="AE48" s="347">
        <v>42575</v>
      </c>
      <c r="AF48" s="307">
        <v>42585</v>
      </c>
      <c r="AG48" s="307">
        <v>42586</v>
      </c>
      <c r="AH48" s="309">
        <v>42589</v>
      </c>
      <c r="AI48" s="310">
        <v>42590</v>
      </c>
      <c r="AJ48" s="310">
        <v>42618</v>
      </c>
      <c r="AK48" s="306">
        <v>42626</v>
      </c>
      <c r="AL48" s="306">
        <v>42596</v>
      </c>
      <c r="AM48" s="349">
        <v>1</v>
      </c>
    </row>
    <row r="49" spans="1:39" ht="22.5" hidden="1" outlineLevel="1" x14ac:dyDescent="0.25">
      <c r="A49" s="332">
        <v>48</v>
      </c>
      <c r="B49" s="652" t="s">
        <v>1</v>
      </c>
      <c r="C49" s="312" t="s">
        <v>67</v>
      </c>
      <c r="D49" s="657" t="s">
        <v>421</v>
      </c>
      <c r="E49" s="312" t="str">
        <f t="shared" si="0"/>
        <v>B1</v>
      </c>
      <c r="F49" s="312">
        <v>2050</v>
      </c>
      <c r="G49" s="313">
        <v>7500</v>
      </c>
      <c r="H49" s="333" t="s">
        <v>614</v>
      </c>
      <c r="I49" s="661" t="s">
        <v>615</v>
      </c>
      <c r="J49" s="334">
        <v>1</v>
      </c>
      <c r="K49" s="335" t="s">
        <v>616</v>
      </c>
      <c r="L49" s="335">
        <v>1</v>
      </c>
      <c r="M49" s="336">
        <v>1</v>
      </c>
      <c r="N49" s="337" t="s">
        <v>425</v>
      </c>
      <c r="O49" s="338" t="s">
        <v>540</v>
      </c>
      <c r="P49" s="339">
        <v>100</v>
      </c>
      <c r="Q49" s="339">
        <v>74.166250000000005</v>
      </c>
      <c r="R49" s="340" t="s">
        <v>427</v>
      </c>
      <c r="S49" s="341">
        <v>7196</v>
      </c>
      <c r="T49" s="334" t="s">
        <v>617</v>
      </c>
      <c r="U49" s="340" t="s">
        <v>429</v>
      </c>
      <c r="V49" s="337" t="s">
        <v>542</v>
      </c>
      <c r="W49" s="304">
        <f t="shared" si="3"/>
        <v>41505</v>
      </c>
      <c r="X49" s="323">
        <f t="shared" si="3"/>
        <v>41505</v>
      </c>
      <c r="Y49" s="304">
        <f t="shared" si="3"/>
        <v>41505</v>
      </c>
      <c r="Z49" s="305">
        <f t="shared" si="3"/>
        <v>41505</v>
      </c>
      <c r="AA49" s="342">
        <v>42552</v>
      </c>
      <c r="AB49" s="342">
        <v>42552</v>
      </c>
      <c r="AC49" s="343">
        <v>42578</v>
      </c>
      <c r="AD49" s="344">
        <v>42580</v>
      </c>
      <c r="AE49" s="351">
        <v>42623</v>
      </c>
      <c r="AF49" s="343">
        <v>42633</v>
      </c>
      <c r="AG49" s="343">
        <v>42634</v>
      </c>
      <c r="AH49" s="345">
        <v>42637</v>
      </c>
      <c r="AI49" s="346">
        <v>42639</v>
      </c>
      <c r="AJ49" s="346">
        <v>42666</v>
      </c>
      <c r="AK49" s="342">
        <v>42682</v>
      </c>
      <c r="AL49" s="342">
        <v>42652</v>
      </c>
      <c r="AM49" s="353">
        <v>1</v>
      </c>
    </row>
    <row r="50" spans="1:39" ht="22.5" hidden="1" outlineLevel="1" x14ac:dyDescent="0.25">
      <c r="A50" s="293">
        <v>49</v>
      </c>
      <c r="B50" s="651" t="s">
        <v>1</v>
      </c>
      <c r="C50" s="293" t="s">
        <v>67</v>
      </c>
      <c r="D50" s="656" t="s">
        <v>421</v>
      </c>
      <c r="E50" s="293" t="str">
        <f t="shared" si="0"/>
        <v>B3</v>
      </c>
      <c r="F50" s="293">
        <v>2050</v>
      </c>
      <c r="G50" s="294">
        <v>7500</v>
      </c>
      <c r="H50" s="295" t="s">
        <v>618</v>
      </c>
      <c r="I50" s="659" t="s">
        <v>619</v>
      </c>
      <c r="J50" s="296">
        <v>1</v>
      </c>
      <c r="K50" s="297" t="s">
        <v>616</v>
      </c>
      <c r="L50" s="297">
        <v>1</v>
      </c>
      <c r="M50" s="298">
        <v>1</v>
      </c>
      <c r="N50" s="299" t="s">
        <v>521</v>
      </c>
      <c r="O50" s="300" t="s">
        <v>540</v>
      </c>
      <c r="P50" s="301">
        <v>100</v>
      </c>
      <c r="Q50" s="301">
        <v>74.17</v>
      </c>
      <c r="R50" s="302" t="s">
        <v>427</v>
      </c>
      <c r="S50" s="303">
        <v>6814</v>
      </c>
      <c r="T50" s="296" t="s">
        <v>620</v>
      </c>
      <c r="U50" s="302" t="s">
        <v>429</v>
      </c>
      <c r="V50" s="299" t="s">
        <v>542</v>
      </c>
      <c r="W50" s="304">
        <f t="shared" si="3"/>
        <v>41505</v>
      </c>
      <c r="X50" s="304">
        <f t="shared" si="3"/>
        <v>41505</v>
      </c>
      <c r="Y50" s="304">
        <f t="shared" si="3"/>
        <v>41505</v>
      </c>
      <c r="Z50" s="305">
        <f t="shared" si="3"/>
        <v>41505</v>
      </c>
      <c r="AA50" s="306">
        <v>42556</v>
      </c>
      <c r="AB50" s="306">
        <v>42556</v>
      </c>
      <c r="AC50" s="307">
        <v>42567</v>
      </c>
      <c r="AD50" s="308">
        <v>42569</v>
      </c>
      <c r="AE50" s="347">
        <v>42623</v>
      </c>
      <c r="AF50" s="307">
        <v>42633</v>
      </c>
      <c r="AG50" s="307">
        <v>42634</v>
      </c>
      <c r="AH50" s="309">
        <v>42637</v>
      </c>
      <c r="AI50" s="310">
        <v>42637</v>
      </c>
      <c r="AJ50" s="310">
        <v>42666</v>
      </c>
      <c r="AK50" s="306">
        <v>42672</v>
      </c>
      <c r="AL50" s="306">
        <v>42642</v>
      </c>
      <c r="AM50" s="349">
        <v>1</v>
      </c>
    </row>
    <row r="51" spans="1:39" ht="22.5" hidden="1" outlineLevel="1" x14ac:dyDescent="0.25">
      <c r="A51" s="332">
        <v>50</v>
      </c>
      <c r="B51" s="652" t="s">
        <v>1</v>
      </c>
      <c r="C51" s="312" t="s">
        <v>67</v>
      </c>
      <c r="D51" s="657" t="s">
        <v>421</v>
      </c>
      <c r="E51" s="312" t="str">
        <f t="shared" si="0"/>
        <v>B3</v>
      </c>
      <c r="F51" s="312">
        <v>2050</v>
      </c>
      <c r="G51" s="313">
        <v>7500</v>
      </c>
      <c r="H51" s="333" t="s">
        <v>621</v>
      </c>
      <c r="I51" s="661" t="s">
        <v>622</v>
      </c>
      <c r="J51" s="334">
        <v>1</v>
      </c>
      <c r="K51" s="335" t="s">
        <v>623</v>
      </c>
      <c r="L51" s="335">
        <v>1</v>
      </c>
      <c r="M51" s="336">
        <v>1</v>
      </c>
      <c r="N51" s="337" t="s">
        <v>521</v>
      </c>
      <c r="O51" s="338" t="s">
        <v>624</v>
      </c>
      <c r="P51" s="339">
        <v>100</v>
      </c>
      <c r="Q51" s="339">
        <v>75</v>
      </c>
      <c r="R51" s="340" t="s">
        <v>427</v>
      </c>
      <c r="S51" s="341">
        <v>8098</v>
      </c>
      <c r="T51" s="334" t="s">
        <v>625</v>
      </c>
      <c r="U51" s="340" t="s">
        <v>429</v>
      </c>
      <c r="V51" s="337" t="s">
        <v>626</v>
      </c>
      <c r="W51" s="304">
        <f t="shared" si="3"/>
        <v>41505</v>
      </c>
      <c r="X51" s="323">
        <f t="shared" si="3"/>
        <v>41505</v>
      </c>
      <c r="Y51" s="304">
        <f t="shared" si="3"/>
        <v>41505</v>
      </c>
      <c r="Z51" s="305">
        <f t="shared" si="3"/>
        <v>41505</v>
      </c>
      <c r="AA51" s="342">
        <v>42583</v>
      </c>
      <c r="AB51" s="342">
        <v>42583</v>
      </c>
      <c r="AC51" s="343">
        <v>42609</v>
      </c>
      <c r="AD51" s="344">
        <v>42619</v>
      </c>
      <c r="AE51" s="351">
        <v>42637</v>
      </c>
      <c r="AF51" s="343">
        <v>42647</v>
      </c>
      <c r="AG51" s="343">
        <v>42648</v>
      </c>
      <c r="AH51" s="345">
        <v>42651</v>
      </c>
      <c r="AI51" s="346">
        <v>42652</v>
      </c>
      <c r="AJ51" s="346">
        <v>42676</v>
      </c>
      <c r="AK51" s="342">
        <v>42698</v>
      </c>
      <c r="AL51" s="342">
        <v>42667</v>
      </c>
      <c r="AM51" s="353">
        <v>1</v>
      </c>
    </row>
    <row r="52" spans="1:39" ht="22.5" hidden="1" outlineLevel="1" x14ac:dyDescent="0.25">
      <c r="A52" s="293">
        <v>51</v>
      </c>
      <c r="B52" s="651" t="s">
        <v>1</v>
      </c>
      <c r="C52" s="293" t="s">
        <v>67</v>
      </c>
      <c r="D52" s="656" t="s">
        <v>421</v>
      </c>
      <c r="E52" s="293" t="str">
        <f t="shared" si="0"/>
        <v>B3</v>
      </c>
      <c r="F52" s="293">
        <v>2050</v>
      </c>
      <c r="G52" s="294">
        <v>7500</v>
      </c>
      <c r="H52" s="295" t="s">
        <v>627</v>
      </c>
      <c r="I52" s="659" t="s">
        <v>628</v>
      </c>
      <c r="J52" s="296">
        <v>1</v>
      </c>
      <c r="K52" s="297" t="s">
        <v>629</v>
      </c>
      <c r="L52" s="297">
        <v>1</v>
      </c>
      <c r="M52" s="298">
        <v>1</v>
      </c>
      <c r="N52" s="299" t="s">
        <v>521</v>
      </c>
      <c r="O52" s="300" t="s">
        <v>434</v>
      </c>
      <c r="P52" s="301">
        <v>100</v>
      </c>
      <c r="Q52" s="301">
        <v>75</v>
      </c>
      <c r="R52" s="302" t="s">
        <v>427</v>
      </c>
      <c r="S52" s="303">
        <v>7353</v>
      </c>
      <c r="T52" s="296" t="s">
        <v>630</v>
      </c>
      <c r="U52" s="302" t="s">
        <v>429</v>
      </c>
      <c r="V52" s="299" t="s">
        <v>430</v>
      </c>
      <c r="W52" s="304">
        <f t="shared" si="3"/>
        <v>41505</v>
      </c>
      <c r="X52" s="304">
        <f t="shared" si="3"/>
        <v>41505</v>
      </c>
      <c r="Y52" s="304">
        <f t="shared" si="3"/>
        <v>41505</v>
      </c>
      <c r="Z52" s="305">
        <f t="shared" si="3"/>
        <v>41505</v>
      </c>
      <c r="AA52" s="306">
        <v>42622</v>
      </c>
      <c r="AB52" s="306">
        <v>42622</v>
      </c>
      <c r="AC52" s="307">
        <v>42648</v>
      </c>
      <c r="AD52" s="308">
        <v>42650</v>
      </c>
      <c r="AE52" s="347">
        <v>42667</v>
      </c>
      <c r="AF52" s="307">
        <v>42676</v>
      </c>
      <c r="AG52" s="307">
        <v>42677</v>
      </c>
      <c r="AH52" s="309">
        <v>42680</v>
      </c>
      <c r="AI52" s="310">
        <v>42680</v>
      </c>
      <c r="AJ52" s="310">
        <v>42706</v>
      </c>
      <c r="AK52" s="306">
        <v>42719</v>
      </c>
      <c r="AL52" s="306">
        <v>42689</v>
      </c>
      <c r="AM52" s="349">
        <v>1</v>
      </c>
    </row>
    <row r="53" spans="1:39" ht="22.5" hidden="1" outlineLevel="1" x14ac:dyDescent="0.25">
      <c r="A53" s="332">
        <v>52</v>
      </c>
      <c r="B53" s="652" t="s">
        <v>1</v>
      </c>
      <c r="C53" s="312" t="s">
        <v>67</v>
      </c>
      <c r="D53" s="657" t="s">
        <v>421</v>
      </c>
      <c r="E53" s="312" t="str">
        <f t="shared" si="0"/>
        <v>B1</v>
      </c>
      <c r="F53" s="312">
        <v>2050</v>
      </c>
      <c r="G53" s="313">
        <v>7500</v>
      </c>
      <c r="H53" s="333" t="s">
        <v>631</v>
      </c>
      <c r="I53" s="661" t="s">
        <v>632</v>
      </c>
      <c r="J53" s="334">
        <v>1</v>
      </c>
      <c r="K53" s="335" t="s">
        <v>629</v>
      </c>
      <c r="L53" s="335">
        <v>1</v>
      </c>
      <c r="M53" s="336">
        <v>1</v>
      </c>
      <c r="N53" s="337" t="s">
        <v>425</v>
      </c>
      <c r="O53" s="338" t="s">
        <v>434</v>
      </c>
      <c r="P53" s="339">
        <v>100</v>
      </c>
      <c r="Q53" s="339">
        <v>75</v>
      </c>
      <c r="R53" s="340" t="s">
        <v>427</v>
      </c>
      <c r="S53" s="341">
        <v>7311</v>
      </c>
      <c r="T53" s="334" t="s">
        <v>633</v>
      </c>
      <c r="U53" s="340" t="s">
        <v>429</v>
      </c>
      <c r="V53" s="337" t="s">
        <v>430</v>
      </c>
      <c r="W53" s="304">
        <f t="shared" si="3"/>
        <v>41505</v>
      </c>
      <c r="X53" s="323">
        <f t="shared" si="3"/>
        <v>41505</v>
      </c>
      <c r="Y53" s="304">
        <f t="shared" si="3"/>
        <v>41505</v>
      </c>
      <c r="Z53" s="305">
        <f t="shared" si="3"/>
        <v>41505</v>
      </c>
      <c r="AA53" s="342">
        <v>42626</v>
      </c>
      <c r="AB53" s="342">
        <v>42626</v>
      </c>
      <c r="AC53" s="343">
        <v>42635</v>
      </c>
      <c r="AD53" s="344">
        <v>42637</v>
      </c>
      <c r="AE53" s="351">
        <v>42667</v>
      </c>
      <c r="AF53" s="343">
        <v>42676</v>
      </c>
      <c r="AG53" s="343">
        <v>42677</v>
      </c>
      <c r="AH53" s="345">
        <v>42680</v>
      </c>
      <c r="AI53" s="346">
        <v>42679</v>
      </c>
      <c r="AJ53" s="346">
        <v>42706</v>
      </c>
      <c r="AK53" s="342">
        <v>42721</v>
      </c>
      <c r="AL53" s="342">
        <v>42691</v>
      </c>
      <c r="AM53" s="353">
        <v>1</v>
      </c>
    </row>
    <row r="54" spans="1:39" ht="22.5" hidden="1" outlineLevel="1" x14ac:dyDescent="0.25">
      <c r="A54" s="293">
        <v>53</v>
      </c>
      <c r="B54" s="651" t="s">
        <v>1</v>
      </c>
      <c r="C54" s="293" t="s">
        <v>67</v>
      </c>
      <c r="D54" s="656" t="s">
        <v>421</v>
      </c>
      <c r="E54" s="293" t="str">
        <f t="shared" si="0"/>
        <v>B3</v>
      </c>
      <c r="F54" s="293">
        <v>2050</v>
      </c>
      <c r="G54" s="294">
        <v>7500</v>
      </c>
      <c r="H54" s="295" t="s">
        <v>634</v>
      </c>
      <c r="I54" s="659" t="s">
        <v>635</v>
      </c>
      <c r="J54" s="296">
        <v>1</v>
      </c>
      <c r="K54" s="297" t="s">
        <v>636</v>
      </c>
      <c r="L54" s="297">
        <v>1</v>
      </c>
      <c r="M54" s="298">
        <v>1</v>
      </c>
      <c r="N54" s="299" t="s">
        <v>637</v>
      </c>
      <c r="O54" s="300" t="s">
        <v>426</v>
      </c>
      <c r="P54" s="301">
        <v>100</v>
      </c>
      <c r="Q54" s="301">
        <v>75</v>
      </c>
      <c r="R54" s="302" t="s">
        <v>427</v>
      </c>
      <c r="S54" s="303">
        <v>7290</v>
      </c>
      <c r="T54" s="296" t="s">
        <v>638</v>
      </c>
      <c r="U54" s="302" t="s">
        <v>429</v>
      </c>
      <c r="V54" s="299" t="s">
        <v>430</v>
      </c>
      <c r="W54" s="304">
        <f t="shared" si="3"/>
        <v>41505</v>
      </c>
      <c r="X54" s="304">
        <f t="shared" si="3"/>
        <v>41505</v>
      </c>
      <c r="Y54" s="304">
        <f t="shared" si="3"/>
        <v>41505</v>
      </c>
      <c r="Z54" s="305">
        <f t="shared" si="3"/>
        <v>41505</v>
      </c>
      <c r="AA54" s="306">
        <v>42673</v>
      </c>
      <c r="AB54" s="306">
        <v>42673</v>
      </c>
      <c r="AC54" s="307">
        <v>42687</v>
      </c>
      <c r="AD54" s="308">
        <v>42689</v>
      </c>
      <c r="AE54" s="347">
        <v>42717</v>
      </c>
      <c r="AF54" s="307">
        <v>42724</v>
      </c>
      <c r="AG54" s="307">
        <v>42725</v>
      </c>
      <c r="AH54" s="309">
        <v>42728</v>
      </c>
      <c r="AI54" s="310">
        <v>42727</v>
      </c>
      <c r="AJ54" s="310">
        <v>42759</v>
      </c>
      <c r="AK54" s="306">
        <v>42762</v>
      </c>
      <c r="AL54" s="306">
        <v>42732</v>
      </c>
      <c r="AM54" s="349">
        <v>1</v>
      </c>
    </row>
    <row r="55" spans="1:39" ht="22.5" hidden="1" outlineLevel="1" x14ac:dyDescent="0.25">
      <c r="A55" s="332">
        <v>54</v>
      </c>
      <c r="B55" s="652" t="s">
        <v>1</v>
      </c>
      <c r="C55" s="312" t="s">
        <v>67</v>
      </c>
      <c r="D55" s="657" t="s">
        <v>421</v>
      </c>
      <c r="E55" s="312" t="str">
        <f t="shared" si="0"/>
        <v>B3</v>
      </c>
      <c r="F55" s="312">
        <v>2050</v>
      </c>
      <c r="G55" s="313">
        <v>7500</v>
      </c>
      <c r="H55" s="333" t="s">
        <v>639</v>
      </c>
      <c r="I55" s="661" t="s">
        <v>640</v>
      </c>
      <c r="J55" s="334">
        <v>1</v>
      </c>
      <c r="K55" s="335" t="s">
        <v>641</v>
      </c>
      <c r="L55" s="335">
        <v>1</v>
      </c>
      <c r="M55" s="336">
        <v>1</v>
      </c>
      <c r="N55" s="337" t="s">
        <v>521</v>
      </c>
      <c r="O55" s="338" t="s">
        <v>426</v>
      </c>
      <c r="P55" s="339">
        <v>100</v>
      </c>
      <c r="Q55" s="339">
        <v>75</v>
      </c>
      <c r="R55" s="340" t="s">
        <v>427</v>
      </c>
      <c r="S55" s="341">
        <v>7590</v>
      </c>
      <c r="T55" s="334" t="s">
        <v>642</v>
      </c>
      <c r="U55" s="340" t="s">
        <v>429</v>
      </c>
      <c r="V55" s="337" t="s">
        <v>440</v>
      </c>
      <c r="W55" s="304">
        <f t="shared" si="3"/>
        <v>41505</v>
      </c>
      <c r="X55" s="323">
        <f t="shared" si="3"/>
        <v>41505</v>
      </c>
      <c r="Y55" s="304">
        <f t="shared" si="3"/>
        <v>41505</v>
      </c>
      <c r="Z55" s="305">
        <f t="shared" si="3"/>
        <v>41505</v>
      </c>
      <c r="AA55" s="342">
        <v>42656</v>
      </c>
      <c r="AB55" s="342">
        <v>42656</v>
      </c>
      <c r="AC55" s="343">
        <v>42669</v>
      </c>
      <c r="AD55" s="344">
        <v>42671</v>
      </c>
      <c r="AE55" s="351">
        <v>42738</v>
      </c>
      <c r="AF55" s="343">
        <v>42745</v>
      </c>
      <c r="AG55" s="343">
        <v>42746</v>
      </c>
      <c r="AH55" s="345">
        <v>42749</v>
      </c>
      <c r="AI55" s="346">
        <v>42748</v>
      </c>
      <c r="AJ55" s="346">
        <v>42774</v>
      </c>
      <c r="AK55" s="342">
        <v>42788</v>
      </c>
      <c r="AL55" s="342">
        <v>42758</v>
      </c>
      <c r="AM55" s="353">
        <v>1</v>
      </c>
    </row>
    <row r="56" spans="1:39" ht="22.5" hidden="1" outlineLevel="1" x14ac:dyDescent="0.25">
      <c r="A56" s="293">
        <v>55</v>
      </c>
      <c r="B56" s="651" t="s">
        <v>1</v>
      </c>
      <c r="C56" s="293" t="s">
        <v>67</v>
      </c>
      <c r="D56" s="656" t="s">
        <v>421</v>
      </c>
      <c r="E56" s="293" t="str">
        <f t="shared" si="0"/>
        <v>B3</v>
      </c>
      <c r="F56" s="293">
        <v>2050</v>
      </c>
      <c r="G56" s="294">
        <v>7500</v>
      </c>
      <c r="H56" s="295" t="s">
        <v>643</v>
      </c>
      <c r="I56" s="659" t="s">
        <v>644</v>
      </c>
      <c r="J56" s="296">
        <v>1</v>
      </c>
      <c r="K56" s="297" t="s">
        <v>645</v>
      </c>
      <c r="L56" s="297">
        <v>1</v>
      </c>
      <c r="M56" s="298">
        <v>1</v>
      </c>
      <c r="N56" s="299" t="s">
        <v>521</v>
      </c>
      <c r="O56" s="300" t="s">
        <v>569</v>
      </c>
      <c r="P56" s="301">
        <v>100</v>
      </c>
      <c r="Q56" s="301">
        <v>75</v>
      </c>
      <c r="R56" s="302" t="s">
        <v>427</v>
      </c>
      <c r="S56" s="303">
        <v>7197</v>
      </c>
      <c r="T56" s="296" t="s">
        <v>646</v>
      </c>
      <c r="U56" s="302" t="s">
        <v>429</v>
      </c>
      <c r="V56" s="299" t="s">
        <v>647</v>
      </c>
      <c r="W56" s="304">
        <f t="shared" si="3"/>
        <v>41505</v>
      </c>
      <c r="X56" s="304">
        <f t="shared" si="3"/>
        <v>41505</v>
      </c>
      <c r="Y56" s="304">
        <f t="shared" si="3"/>
        <v>41505</v>
      </c>
      <c r="Z56" s="305">
        <f t="shared" si="3"/>
        <v>41505</v>
      </c>
      <c r="AA56" s="306">
        <v>42739</v>
      </c>
      <c r="AB56" s="306">
        <v>42739</v>
      </c>
      <c r="AC56" s="307">
        <v>42767</v>
      </c>
      <c r="AD56" s="308">
        <v>42769</v>
      </c>
      <c r="AE56" s="347">
        <v>42786</v>
      </c>
      <c r="AF56" s="307">
        <v>42798</v>
      </c>
      <c r="AG56" s="307">
        <v>42799</v>
      </c>
      <c r="AH56" s="309">
        <v>42802</v>
      </c>
      <c r="AI56" s="310">
        <v>42800</v>
      </c>
      <c r="AJ56" s="310">
        <v>42828</v>
      </c>
      <c r="AK56" s="306">
        <v>42844</v>
      </c>
      <c r="AL56" s="306">
        <v>42814</v>
      </c>
      <c r="AM56" s="349">
        <v>1</v>
      </c>
    </row>
    <row r="57" spans="1:39" ht="22.5" hidden="1" outlineLevel="1" x14ac:dyDescent="0.25">
      <c r="A57" s="332">
        <v>56</v>
      </c>
      <c r="B57" s="652" t="s">
        <v>1</v>
      </c>
      <c r="C57" s="312" t="s">
        <v>67</v>
      </c>
      <c r="D57" s="657" t="s">
        <v>421</v>
      </c>
      <c r="E57" s="312" t="str">
        <f t="shared" si="0"/>
        <v>B1</v>
      </c>
      <c r="F57" s="312">
        <v>2050</v>
      </c>
      <c r="G57" s="313">
        <v>7500</v>
      </c>
      <c r="H57" s="333" t="s">
        <v>648</v>
      </c>
      <c r="I57" s="661" t="s">
        <v>649</v>
      </c>
      <c r="J57" s="334">
        <v>1</v>
      </c>
      <c r="K57" s="335" t="s">
        <v>645</v>
      </c>
      <c r="L57" s="335">
        <v>1</v>
      </c>
      <c r="M57" s="336">
        <v>1</v>
      </c>
      <c r="N57" s="337" t="s">
        <v>425</v>
      </c>
      <c r="O57" s="338" t="s">
        <v>569</v>
      </c>
      <c r="P57" s="339">
        <v>100</v>
      </c>
      <c r="Q57" s="339">
        <v>75</v>
      </c>
      <c r="R57" s="340" t="s">
        <v>427</v>
      </c>
      <c r="S57" s="341">
        <v>7194</v>
      </c>
      <c r="T57" s="334" t="s">
        <v>650</v>
      </c>
      <c r="U57" s="340" t="s">
        <v>429</v>
      </c>
      <c r="V57" s="337" t="s">
        <v>647</v>
      </c>
      <c r="W57" s="304">
        <f t="shared" si="3"/>
        <v>41505</v>
      </c>
      <c r="X57" s="323">
        <f t="shared" si="3"/>
        <v>41505</v>
      </c>
      <c r="Y57" s="304">
        <f t="shared" si="3"/>
        <v>41505</v>
      </c>
      <c r="Z57" s="305">
        <f t="shared" si="3"/>
        <v>41505</v>
      </c>
      <c r="AA57" s="342">
        <v>42743</v>
      </c>
      <c r="AB57" s="342">
        <v>42743</v>
      </c>
      <c r="AC57" s="343">
        <v>42753</v>
      </c>
      <c r="AD57" s="344">
        <v>42755</v>
      </c>
      <c r="AE57" s="351">
        <v>42786</v>
      </c>
      <c r="AF57" s="343">
        <v>42798</v>
      </c>
      <c r="AG57" s="343">
        <v>42799</v>
      </c>
      <c r="AH57" s="345">
        <v>42802</v>
      </c>
      <c r="AI57" s="346">
        <v>42801</v>
      </c>
      <c r="AJ57" s="346">
        <v>42828</v>
      </c>
      <c r="AK57" s="342">
        <v>42845</v>
      </c>
      <c r="AL57" s="342">
        <v>42815</v>
      </c>
      <c r="AM57" s="353">
        <v>1</v>
      </c>
    </row>
    <row r="58" spans="1:39" ht="22.5" hidden="1" outlineLevel="1" x14ac:dyDescent="0.25">
      <c r="A58" s="293">
        <v>57</v>
      </c>
      <c r="B58" s="651" t="s">
        <v>1</v>
      </c>
      <c r="C58" s="293" t="s">
        <v>67</v>
      </c>
      <c r="D58" s="656" t="s">
        <v>421</v>
      </c>
      <c r="E58" s="293" t="str">
        <f t="shared" si="0"/>
        <v>B1</v>
      </c>
      <c r="F58" s="293">
        <v>2050</v>
      </c>
      <c r="G58" s="294">
        <v>7500</v>
      </c>
      <c r="H58" s="295" t="s">
        <v>651</v>
      </c>
      <c r="I58" s="659" t="s">
        <v>652</v>
      </c>
      <c r="J58" s="296">
        <v>1</v>
      </c>
      <c r="K58" s="297" t="s">
        <v>653</v>
      </c>
      <c r="L58" s="297">
        <v>1</v>
      </c>
      <c r="M58" s="298">
        <v>1</v>
      </c>
      <c r="N58" s="299" t="s">
        <v>464</v>
      </c>
      <c r="O58" s="300" t="s">
        <v>465</v>
      </c>
      <c r="P58" s="301">
        <v>100</v>
      </c>
      <c r="Q58" s="301">
        <v>73.333819000000005</v>
      </c>
      <c r="R58" s="302" t="s">
        <v>427</v>
      </c>
      <c r="S58" s="303">
        <v>7297</v>
      </c>
      <c r="T58" s="296" t="s">
        <v>654</v>
      </c>
      <c r="U58" s="302" t="s">
        <v>429</v>
      </c>
      <c r="V58" s="299" t="s">
        <v>655</v>
      </c>
      <c r="W58" s="304">
        <f t="shared" si="3"/>
        <v>41505</v>
      </c>
      <c r="X58" s="304">
        <f t="shared" si="3"/>
        <v>41505</v>
      </c>
      <c r="Y58" s="304">
        <f t="shared" si="3"/>
        <v>41505</v>
      </c>
      <c r="Z58" s="305">
        <f t="shared" si="3"/>
        <v>41505</v>
      </c>
      <c r="AA58" s="306">
        <v>42772</v>
      </c>
      <c r="AB58" s="306">
        <v>42772</v>
      </c>
      <c r="AC58" s="307">
        <v>42798</v>
      </c>
      <c r="AD58" s="308">
        <v>42800</v>
      </c>
      <c r="AE58" s="347">
        <v>42816</v>
      </c>
      <c r="AF58" s="307">
        <v>42827</v>
      </c>
      <c r="AG58" s="307">
        <v>42828</v>
      </c>
      <c r="AH58" s="309">
        <v>42831</v>
      </c>
      <c r="AI58" s="310">
        <v>42831</v>
      </c>
      <c r="AJ58" s="310">
        <v>42855</v>
      </c>
      <c r="AK58" s="306">
        <v>42872</v>
      </c>
      <c r="AL58" s="306">
        <v>42842</v>
      </c>
      <c r="AM58" s="349">
        <v>1</v>
      </c>
    </row>
    <row r="59" spans="1:39" ht="22.5" hidden="1" outlineLevel="1" x14ac:dyDescent="0.25">
      <c r="A59" s="332">
        <v>58</v>
      </c>
      <c r="B59" s="652" t="s">
        <v>1</v>
      </c>
      <c r="C59" s="312" t="s">
        <v>67</v>
      </c>
      <c r="D59" s="657" t="s">
        <v>421</v>
      </c>
      <c r="E59" s="312" t="str">
        <f t="shared" si="0"/>
        <v>B3</v>
      </c>
      <c r="F59" s="312">
        <v>2050</v>
      </c>
      <c r="G59" s="313">
        <v>7500</v>
      </c>
      <c r="H59" s="333" t="s">
        <v>656</v>
      </c>
      <c r="I59" s="661" t="s">
        <v>657</v>
      </c>
      <c r="J59" s="334">
        <v>1</v>
      </c>
      <c r="K59" s="335" t="s">
        <v>653</v>
      </c>
      <c r="L59" s="335">
        <v>1</v>
      </c>
      <c r="M59" s="336">
        <v>1</v>
      </c>
      <c r="N59" s="337" t="s">
        <v>479</v>
      </c>
      <c r="O59" s="338" t="s">
        <v>465</v>
      </c>
      <c r="P59" s="339">
        <v>100</v>
      </c>
      <c r="Q59" s="339">
        <v>73.333819000000005</v>
      </c>
      <c r="R59" s="340" t="s">
        <v>427</v>
      </c>
      <c r="S59" s="341">
        <v>7307</v>
      </c>
      <c r="T59" s="334" t="s">
        <v>658</v>
      </c>
      <c r="U59" s="340" t="s">
        <v>429</v>
      </c>
      <c r="V59" s="337" t="s">
        <v>655</v>
      </c>
      <c r="W59" s="304">
        <f t="shared" si="3"/>
        <v>41505</v>
      </c>
      <c r="X59" s="323">
        <f t="shared" si="3"/>
        <v>41505</v>
      </c>
      <c r="Y59" s="304">
        <f t="shared" si="3"/>
        <v>41505</v>
      </c>
      <c r="Z59" s="305">
        <f t="shared" si="3"/>
        <v>41505</v>
      </c>
      <c r="AA59" s="342">
        <v>42776</v>
      </c>
      <c r="AB59" s="342">
        <v>42776</v>
      </c>
      <c r="AC59" s="343">
        <v>42789</v>
      </c>
      <c r="AD59" s="344">
        <v>42792</v>
      </c>
      <c r="AE59" s="351">
        <v>42816</v>
      </c>
      <c r="AF59" s="343">
        <v>42827</v>
      </c>
      <c r="AG59" s="343">
        <v>42828</v>
      </c>
      <c r="AH59" s="345">
        <v>42831</v>
      </c>
      <c r="AI59" s="346">
        <v>42830</v>
      </c>
      <c r="AJ59" s="346">
        <v>42855</v>
      </c>
      <c r="AK59" s="342">
        <v>42872</v>
      </c>
      <c r="AL59" s="342">
        <v>42842</v>
      </c>
      <c r="AM59" s="353">
        <v>1</v>
      </c>
    </row>
    <row r="60" spans="1:39" ht="22.5" hidden="1" outlineLevel="1" x14ac:dyDescent="0.25">
      <c r="A60" s="293">
        <v>59</v>
      </c>
      <c r="B60" s="651" t="s">
        <v>1</v>
      </c>
      <c r="C60" s="293" t="s">
        <v>67</v>
      </c>
      <c r="D60" s="656" t="s">
        <v>421</v>
      </c>
      <c r="E60" s="293" t="str">
        <f t="shared" si="0"/>
        <v>B1</v>
      </c>
      <c r="F60" s="293">
        <v>2050</v>
      </c>
      <c r="G60" s="294">
        <v>7500</v>
      </c>
      <c r="H60" s="295" t="s">
        <v>659</v>
      </c>
      <c r="I60" s="659" t="s">
        <v>660</v>
      </c>
      <c r="J60" s="296">
        <v>1</v>
      </c>
      <c r="K60" s="297" t="s">
        <v>661</v>
      </c>
      <c r="L60" s="297">
        <v>1</v>
      </c>
      <c r="M60" s="298">
        <v>1</v>
      </c>
      <c r="N60" s="299" t="s">
        <v>425</v>
      </c>
      <c r="O60" s="300" t="s">
        <v>624</v>
      </c>
      <c r="P60" s="301">
        <v>100</v>
      </c>
      <c r="Q60" s="301">
        <v>75</v>
      </c>
      <c r="R60" s="302" t="s">
        <v>427</v>
      </c>
      <c r="S60" s="303">
        <v>7168</v>
      </c>
      <c r="T60" s="296" t="s">
        <v>662</v>
      </c>
      <c r="U60" s="302" t="s">
        <v>429</v>
      </c>
      <c r="V60" s="299" t="s">
        <v>663</v>
      </c>
      <c r="W60" s="304">
        <f t="shared" si="3"/>
        <v>41505</v>
      </c>
      <c r="X60" s="304">
        <f t="shared" si="3"/>
        <v>41505</v>
      </c>
      <c r="Y60" s="304">
        <f t="shared" si="3"/>
        <v>41505</v>
      </c>
      <c r="Z60" s="305">
        <f t="shared" si="3"/>
        <v>41505</v>
      </c>
      <c r="AA60" s="306">
        <v>42803</v>
      </c>
      <c r="AB60" s="306">
        <v>42803</v>
      </c>
      <c r="AC60" s="307">
        <v>42824</v>
      </c>
      <c r="AD60" s="308">
        <v>42826</v>
      </c>
      <c r="AE60" s="347">
        <v>42835</v>
      </c>
      <c r="AF60" s="307">
        <v>42848</v>
      </c>
      <c r="AG60" s="307">
        <v>42849</v>
      </c>
      <c r="AH60" s="309">
        <v>42852</v>
      </c>
      <c r="AI60" s="310">
        <v>42851</v>
      </c>
      <c r="AJ60" s="310">
        <v>42883</v>
      </c>
      <c r="AK60" s="306">
        <v>42900</v>
      </c>
      <c r="AL60" s="306">
        <v>42870</v>
      </c>
      <c r="AM60" s="349">
        <v>1</v>
      </c>
    </row>
    <row r="61" spans="1:39" ht="22.5" hidden="1" outlineLevel="1" x14ac:dyDescent="0.25">
      <c r="A61" s="332">
        <v>60</v>
      </c>
      <c r="B61" s="652" t="s">
        <v>1</v>
      </c>
      <c r="C61" s="312" t="s">
        <v>67</v>
      </c>
      <c r="D61" s="657" t="s">
        <v>421</v>
      </c>
      <c r="E61" s="312" t="str">
        <f t="shared" si="0"/>
        <v>B1</v>
      </c>
      <c r="F61" s="312">
        <v>2050</v>
      </c>
      <c r="G61" s="313">
        <v>7500</v>
      </c>
      <c r="H61" s="333" t="s">
        <v>664</v>
      </c>
      <c r="I61" s="661" t="s">
        <v>665</v>
      </c>
      <c r="J61" s="334">
        <v>1</v>
      </c>
      <c r="K61" s="335" t="s">
        <v>661</v>
      </c>
      <c r="L61" s="335">
        <v>1</v>
      </c>
      <c r="M61" s="336">
        <v>1</v>
      </c>
      <c r="N61" s="337" t="s">
        <v>425</v>
      </c>
      <c r="O61" s="338" t="s">
        <v>624</v>
      </c>
      <c r="P61" s="339">
        <v>100</v>
      </c>
      <c r="Q61" s="339">
        <v>75</v>
      </c>
      <c r="R61" s="340" t="s">
        <v>427</v>
      </c>
      <c r="S61" s="341">
        <v>7031</v>
      </c>
      <c r="T61" s="334" t="s">
        <v>666</v>
      </c>
      <c r="U61" s="340" t="s">
        <v>429</v>
      </c>
      <c r="V61" s="337" t="s">
        <v>663</v>
      </c>
      <c r="W61" s="304">
        <f t="shared" si="3"/>
        <v>41505</v>
      </c>
      <c r="X61" s="323">
        <f t="shared" si="3"/>
        <v>41505</v>
      </c>
      <c r="Y61" s="304">
        <f t="shared" si="3"/>
        <v>41505</v>
      </c>
      <c r="Z61" s="305">
        <f t="shared" si="3"/>
        <v>41505</v>
      </c>
      <c r="AA61" s="342">
        <v>42804</v>
      </c>
      <c r="AB61" s="342">
        <v>42804</v>
      </c>
      <c r="AC61" s="343">
        <v>42813</v>
      </c>
      <c r="AD61" s="344">
        <v>42815</v>
      </c>
      <c r="AE61" s="351">
        <v>42835</v>
      </c>
      <c r="AF61" s="343">
        <v>42848</v>
      </c>
      <c r="AG61" s="343">
        <v>42849</v>
      </c>
      <c r="AH61" s="345">
        <v>42852</v>
      </c>
      <c r="AI61" s="346">
        <v>42853</v>
      </c>
      <c r="AJ61" s="346">
        <v>42883</v>
      </c>
      <c r="AK61" s="342">
        <v>42900</v>
      </c>
      <c r="AL61" s="342">
        <v>42870</v>
      </c>
      <c r="AM61" s="353">
        <v>1</v>
      </c>
    </row>
    <row r="62" spans="1:39" ht="22.5" hidden="1" outlineLevel="1" x14ac:dyDescent="0.25">
      <c r="A62" s="293">
        <v>61</v>
      </c>
      <c r="B62" s="651" t="s">
        <v>1</v>
      </c>
      <c r="C62" s="293" t="s">
        <v>67</v>
      </c>
      <c r="D62" s="656" t="s">
        <v>421</v>
      </c>
      <c r="E62" s="293" t="str">
        <f t="shared" si="0"/>
        <v>B1</v>
      </c>
      <c r="F62" s="293">
        <v>2050</v>
      </c>
      <c r="G62" s="294">
        <v>7500</v>
      </c>
      <c r="H62" s="295" t="s">
        <v>667</v>
      </c>
      <c r="I62" s="659" t="s">
        <v>668</v>
      </c>
      <c r="J62" s="296">
        <v>1</v>
      </c>
      <c r="K62" s="297" t="s">
        <v>669</v>
      </c>
      <c r="L62" s="297">
        <v>1</v>
      </c>
      <c r="M62" s="298">
        <v>1</v>
      </c>
      <c r="N62" s="299" t="s">
        <v>425</v>
      </c>
      <c r="O62" s="300" t="s">
        <v>434</v>
      </c>
      <c r="P62" s="301">
        <v>100</v>
      </c>
      <c r="Q62" s="301">
        <v>75</v>
      </c>
      <c r="R62" s="302" t="s">
        <v>427</v>
      </c>
      <c r="S62" s="458">
        <v>7245</v>
      </c>
      <c r="T62" s="296" t="s">
        <v>670</v>
      </c>
      <c r="U62" s="302" t="s">
        <v>429</v>
      </c>
      <c r="V62" s="299" t="s">
        <v>671</v>
      </c>
      <c r="W62" s="304">
        <f t="shared" ref="W62:Z86" si="4">+$AA$2</f>
        <v>41505</v>
      </c>
      <c r="X62" s="304">
        <f t="shared" si="4"/>
        <v>41505</v>
      </c>
      <c r="Y62" s="304">
        <f t="shared" si="4"/>
        <v>41505</v>
      </c>
      <c r="Z62" s="305">
        <f t="shared" si="4"/>
        <v>41505</v>
      </c>
      <c r="AA62" s="306">
        <v>42829</v>
      </c>
      <c r="AB62" s="306">
        <v>42829</v>
      </c>
      <c r="AC62" s="307">
        <v>42855</v>
      </c>
      <c r="AD62" s="308">
        <v>42857</v>
      </c>
      <c r="AE62" s="347">
        <v>42915</v>
      </c>
      <c r="AF62" s="307">
        <v>42932</v>
      </c>
      <c r="AG62" s="307">
        <v>42933</v>
      </c>
      <c r="AH62" s="309">
        <v>42936</v>
      </c>
      <c r="AI62" s="310">
        <v>42937</v>
      </c>
      <c r="AJ62" s="310">
        <v>42970</v>
      </c>
      <c r="AK62" s="306">
        <v>42973</v>
      </c>
      <c r="AL62" s="306">
        <v>42943</v>
      </c>
      <c r="AM62" s="349">
        <v>1</v>
      </c>
    </row>
    <row r="63" spans="1:39" ht="22.5" hidden="1" outlineLevel="1" x14ac:dyDescent="0.25">
      <c r="A63" s="332">
        <v>62</v>
      </c>
      <c r="B63" s="652" t="s">
        <v>1</v>
      </c>
      <c r="C63" s="312" t="s">
        <v>67</v>
      </c>
      <c r="D63" s="657" t="s">
        <v>421</v>
      </c>
      <c r="E63" s="312" t="str">
        <f t="shared" si="0"/>
        <v>B3</v>
      </c>
      <c r="F63" s="312">
        <v>2050</v>
      </c>
      <c r="G63" s="313">
        <v>7500</v>
      </c>
      <c r="H63" s="333" t="s">
        <v>672</v>
      </c>
      <c r="I63" s="661" t="s">
        <v>673</v>
      </c>
      <c r="J63" s="334">
        <v>1</v>
      </c>
      <c r="K63" s="335" t="s">
        <v>669</v>
      </c>
      <c r="L63" s="335">
        <v>1</v>
      </c>
      <c r="M63" s="336">
        <v>1</v>
      </c>
      <c r="N63" s="337" t="s">
        <v>521</v>
      </c>
      <c r="O63" s="338" t="s">
        <v>434</v>
      </c>
      <c r="P63" s="339">
        <v>100</v>
      </c>
      <c r="Q63" s="339">
        <v>75</v>
      </c>
      <c r="R63" s="340" t="s">
        <v>427</v>
      </c>
      <c r="S63" s="350">
        <v>7370</v>
      </c>
      <c r="T63" s="334" t="s">
        <v>674</v>
      </c>
      <c r="U63" s="340" t="s">
        <v>429</v>
      </c>
      <c r="V63" s="337" t="s">
        <v>671</v>
      </c>
      <c r="W63" s="304">
        <f t="shared" si="4"/>
        <v>41505</v>
      </c>
      <c r="X63" s="323">
        <f t="shared" si="4"/>
        <v>41505</v>
      </c>
      <c r="Y63" s="304">
        <f t="shared" si="4"/>
        <v>41505</v>
      </c>
      <c r="Z63" s="305">
        <f t="shared" si="4"/>
        <v>41505</v>
      </c>
      <c r="AA63" s="342">
        <v>42830</v>
      </c>
      <c r="AB63" s="342">
        <v>42830</v>
      </c>
      <c r="AC63" s="343">
        <v>42845</v>
      </c>
      <c r="AD63" s="344">
        <v>42846</v>
      </c>
      <c r="AE63" s="351">
        <v>42915</v>
      </c>
      <c r="AF63" s="343">
        <v>42932</v>
      </c>
      <c r="AG63" s="343">
        <v>42933</v>
      </c>
      <c r="AH63" s="345">
        <v>42936</v>
      </c>
      <c r="AI63" s="346">
        <v>42938</v>
      </c>
      <c r="AJ63" s="346">
        <v>42970</v>
      </c>
      <c r="AK63" s="342">
        <v>42973</v>
      </c>
      <c r="AL63" s="342">
        <v>42943</v>
      </c>
      <c r="AM63" s="353">
        <v>1</v>
      </c>
    </row>
    <row r="64" spans="1:39" ht="22.5" hidden="1" outlineLevel="1" x14ac:dyDescent="0.25">
      <c r="A64" s="293">
        <v>63</v>
      </c>
      <c r="B64" s="651" t="s">
        <v>1</v>
      </c>
      <c r="C64" s="293" t="s">
        <v>67</v>
      </c>
      <c r="D64" s="656" t="s">
        <v>421</v>
      </c>
      <c r="E64" s="293" t="str">
        <f t="shared" si="0"/>
        <v>B3</v>
      </c>
      <c r="F64" s="293">
        <v>2050</v>
      </c>
      <c r="G64" s="294">
        <v>7500</v>
      </c>
      <c r="H64" s="295" t="s">
        <v>675</v>
      </c>
      <c r="I64" s="659" t="s">
        <v>676</v>
      </c>
      <c r="J64" s="296">
        <v>1</v>
      </c>
      <c r="K64" s="297" t="s">
        <v>677</v>
      </c>
      <c r="L64" s="297">
        <v>1</v>
      </c>
      <c r="M64" s="298">
        <v>1</v>
      </c>
      <c r="N64" s="299" t="s">
        <v>678</v>
      </c>
      <c r="O64" s="300" t="s">
        <v>504</v>
      </c>
      <c r="P64" s="301">
        <v>100</v>
      </c>
      <c r="Q64" s="301">
        <v>75</v>
      </c>
      <c r="R64" s="302" t="s">
        <v>427</v>
      </c>
      <c r="S64" s="458">
        <v>7045</v>
      </c>
      <c r="T64" s="296" t="s">
        <v>679</v>
      </c>
      <c r="U64" s="302" t="s">
        <v>429</v>
      </c>
      <c r="V64" s="299" t="s">
        <v>680</v>
      </c>
      <c r="W64" s="304">
        <f t="shared" si="4"/>
        <v>41505</v>
      </c>
      <c r="X64" s="304">
        <f t="shared" si="4"/>
        <v>41505</v>
      </c>
      <c r="Y64" s="304">
        <f t="shared" si="4"/>
        <v>41505</v>
      </c>
      <c r="Z64" s="305">
        <f t="shared" si="4"/>
        <v>41505</v>
      </c>
      <c r="AA64" s="306">
        <v>42860</v>
      </c>
      <c r="AB64" s="306">
        <v>42860</v>
      </c>
      <c r="AC64" s="307">
        <v>42887</v>
      </c>
      <c r="AD64" s="308">
        <v>42889</v>
      </c>
      <c r="AE64" s="347">
        <v>42965</v>
      </c>
      <c r="AF64" s="307">
        <v>42979</v>
      </c>
      <c r="AG64" s="307">
        <v>42980</v>
      </c>
      <c r="AH64" s="309">
        <v>42983</v>
      </c>
      <c r="AI64" s="310">
        <v>42984</v>
      </c>
      <c r="AJ64" s="310">
        <v>43013</v>
      </c>
      <c r="AK64" s="306">
        <v>43037</v>
      </c>
      <c r="AL64" s="306">
        <v>43007</v>
      </c>
      <c r="AM64" s="349">
        <v>1</v>
      </c>
    </row>
    <row r="65" spans="1:39" ht="22.5" hidden="1" outlineLevel="1" x14ac:dyDescent="0.25">
      <c r="A65" s="332">
        <v>64</v>
      </c>
      <c r="B65" s="652" t="s">
        <v>1</v>
      </c>
      <c r="C65" s="312" t="s">
        <v>67</v>
      </c>
      <c r="D65" s="657" t="s">
        <v>421</v>
      </c>
      <c r="E65" s="312" t="str">
        <f t="shared" si="0"/>
        <v>B3</v>
      </c>
      <c r="F65" s="312">
        <v>2050</v>
      </c>
      <c r="G65" s="313">
        <v>7500</v>
      </c>
      <c r="H65" s="333" t="s">
        <v>681</v>
      </c>
      <c r="I65" s="661" t="s">
        <v>682</v>
      </c>
      <c r="J65" s="334">
        <v>1</v>
      </c>
      <c r="K65" s="335" t="s">
        <v>677</v>
      </c>
      <c r="L65" s="335">
        <v>1</v>
      </c>
      <c r="M65" s="336">
        <v>1</v>
      </c>
      <c r="N65" s="337" t="s">
        <v>479</v>
      </c>
      <c r="O65" s="338" t="s">
        <v>504</v>
      </c>
      <c r="P65" s="339">
        <v>100</v>
      </c>
      <c r="Q65" s="339">
        <v>75</v>
      </c>
      <c r="R65" s="340" t="s">
        <v>427</v>
      </c>
      <c r="S65" s="350">
        <v>7165</v>
      </c>
      <c r="T65" s="334" t="s">
        <v>683</v>
      </c>
      <c r="U65" s="340" t="s">
        <v>429</v>
      </c>
      <c r="V65" s="337" t="s">
        <v>680</v>
      </c>
      <c r="W65" s="304">
        <f t="shared" si="4"/>
        <v>41505</v>
      </c>
      <c r="X65" s="323">
        <f t="shared" si="4"/>
        <v>41505</v>
      </c>
      <c r="Y65" s="304">
        <f t="shared" si="4"/>
        <v>41505</v>
      </c>
      <c r="Z65" s="305">
        <f t="shared" si="4"/>
        <v>41505</v>
      </c>
      <c r="AA65" s="342">
        <v>42862</v>
      </c>
      <c r="AB65" s="342">
        <v>42862</v>
      </c>
      <c r="AC65" s="343">
        <v>42876</v>
      </c>
      <c r="AD65" s="344">
        <v>42878</v>
      </c>
      <c r="AE65" s="351">
        <v>42965</v>
      </c>
      <c r="AF65" s="343">
        <v>42979</v>
      </c>
      <c r="AG65" s="343">
        <v>42980</v>
      </c>
      <c r="AH65" s="345">
        <v>42983</v>
      </c>
      <c r="AI65" s="346">
        <v>42982</v>
      </c>
      <c r="AJ65" s="346">
        <v>43011</v>
      </c>
      <c r="AK65" s="342">
        <v>43019</v>
      </c>
      <c r="AL65" s="342">
        <v>42989</v>
      </c>
      <c r="AM65" s="353">
        <v>1</v>
      </c>
    </row>
    <row r="66" spans="1:39" ht="22.5" hidden="1" outlineLevel="1" x14ac:dyDescent="0.25">
      <c r="A66" s="293">
        <v>65</v>
      </c>
      <c r="B66" s="651" t="s">
        <v>1</v>
      </c>
      <c r="C66" s="293" t="s">
        <v>67</v>
      </c>
      <c r="D66" s="656" t="s">
        <v>421</v>
      </c>
      <c r="E66" s="293" t="str">
        <f t="shared" ref="E66:E118" si="5">+IF(
OR(ISERROR(FIND("B3",N66))=FALSE,ISERROR(FIND("C1",N66))=FALSE),
"B3",
IF(OR(ISERROR(FIND("B1",N66))=FALSE,ISERROR(FIND("A1",N66))=FALSE),
"B1","GENERIC"))</f>
        <v>B1</v>
      </c>
      <c r="F66" s="293">
        <v>2050</v>
      </c>
      <c r="G66" s="294">
        <v>7500</v>
      </c>
      <c r="H66" s="295" t="s">
        <v>684</v>
      </c>
      <c r="I66" s="659" t="s">
        <v>685</v>
      </c>
      <c r="J66" s="296">
        <v>1</v>
      </c>
      <c r="K66" s="297" t="s">
        <v>686</v>
      </c>
      <c r="L66" s="297">
        <v>1</v>
      </c>
      <c r="M66" s="298">
        <v>1</v>
      </c>
      <c r="N66" s="299" t="s">
        <v>464</v>
      </c>
      <c r="O66" s="300" t="s">
        <v>504</v>
      </c>
      <c r="P66" s="301">
        <v>100</v>
      </c>
      <c r="Q66" s="301">
        <v>75</v>
      </c>
      <c r="R66" s="302" t="s">
        <v>427</v>
      </c>
      <c r="S66" s="458">
        <v>7136</v>
      </c>
      <c r="T66" s="296" t="s">
        <v>687</v>
      </c>
      <c r="U66" s="302" t="s">
        <v>429</v>
      </c>
      <c r="V66" s="299" t="s">
        <v>680</v>
      </c>
      <c r="W66" s="304">
        <f t="shared" si="4"/>
        <v>41505</v>
      </c>
      <c r="X66" s="304">
        <f t="shared" si="4"/>
        <v>41505</v>
      </c>
      <c r="Y66" s="304">
        <f t="shared" si="4"/>
        <v>41505</v>
      </c>
      <c r="Z66" s="305">
        <f t="shared" si="4"/>
        <v>41505</v>
      </c>
      <c r="AA66" s="306">
        <v>42892</v>
      </c>
      <c r="AB66" s="306">
        <v>42892</v>
      </c>
      <c r="AC66" s="307">
        <v>42916</v>
      </c>
      <c r="AD66" s="308">
        <v>42906</v>
      </c>
      <c r="AE66" s="347">
        <v>42983</v>
      </c>
      <c r="AF66" s="307">
        <v>43000</v>
      </c>
      <c r="AG66" s="307">
        <v>43001</v>
      </c>
      <c r="AH66" s="309">
        <v>43004</v>
      </c>
      <c r="AI66" s="310">
        <v>43004</v>
      </c>
      <c r="AJ66" s="310">
        <v>43037</v>
      </c>
      <c r="AK66" s="306">
        <v>43044</v>
      </c>
      <c r="AL66" s="306">
        <v>43014</v>
      </c>
      <c r="AM66" s="349">
        <v>1</v>
      </c>
    </row>
    <row r="67" spans="1:39" ht="22.5" hidden="1" outlineLevel="1" x14ac:dyDescent="0.25">
      <c r="A67" s="332">
        <v>66</v>
      </c>
      <c r="B67" s="652" t="s">
        <v>1</v>
      </c>
      <c r="C67" s="312" t="s">
        <v>67</v>
      </c>
      <c r="D67" s="657" t="s">
        <v>421</v>
      </c>
      <c r="E67" s="312" t="str">
        <f t="shared" si="5"/>
        <v>B3</v>
      </c>
      <c r="F67" s="312">
        <v>2050</v>
      </c>
      <c r="G67" s="313">
        <v>7500</v>
      </c>
      <c r="H67" s="333" t="s">
        <v>688</v>
      </c>
      <c r="I67" s="661" t="s">
        <v>689</v>
      </c>
      <c r="J67" s="334">
        <v>1</v>
      </c>
      <c r="K67" s="335" t="s">
        <v>686</v>
      </c>
      <c r="L67" s="335">
        <v>1</v>
      </c>
      <c r="M67" s="336">
        <v>1</v>
      </c>
      <c r="N67" s="337" t="s">
        <v>479</v>
      </c>
      <c r="O67" s="338" t="s">
        <v>504</v>
      </c>
      <c r="P67" s="339">
        <v>100</v>
      </c>
      <c r="Q67" s="339">
        <v>75</v>
      </c>
      <c r="R67" s="340" t="s">
        <v>427</v>
      </c>
      <c r="S67" s="350">
        <v>6905</v>
      </c>
      <c r="T67" s="334" t="s">
        <v>690</v>
      </c>
      <c r="U67" s="340" t="s">
        <v>429</v>
      </c>
      <c r="V67" s="337" t="s">
        <v>680</v>
      </c>
      <c r="W67" s="304">
        <f t="shared" si="4"/>
        <v>41505</v>
      </c>
      <c r="X67" s="323">
        <f t="shared" si="4"/>
        <v>41505</v>
      </c>
      <c r="Y67" s="304">
        <f t="shared" si="4"/>
        <v>41505</v>
      </c>
      <c r="Z67" s="305">
        <f t="shared" si="4"/>
        <v>41505</v>
      </c>
      <c r="AA67" s="342">
        <v>42894</v>
      </c>
      <c r="AB67" s="342">
        <v>42894</v>
      </c>
      <c r="AC67" s="343">
        <v>42904</v>
      </c>
      <c r="AD67" s="344">
        <v>42919</v>
      </c>
      <c r="AE67" s="351">
        <v>42983</v>
      </c>
      <c r="AF67" s="343">
        <v>43001</v>
      </c>
      <c r="AG67" s="343">
        <v>43002</v>
      </c>
      <c r="AH67" s="345">
        <v>43005</v>
      </c>
      <c r="AI67" s="346">
        <v>43005</v>
      </c>
      <c r="AJ67" s="346">
        <v>43037</v>
      </c>
      <c r="AK67" s="342">
        <v>43040</v>
      </c>
      <c r="AL67" s="342">
        <v>43010</v>
      </c>
      <c r="AM67" s="353">
        <v>1</v>
      </c>
    </row>
    <row r="68" spans="1:39" ht="22.5" hidden="1" outlineLevel="1" x14ac:dyDescent="0.25">
      <c r="A68" s="293">
        <v>67</v>
      </c>
      <c r="B68" s="651" t="s">
        <v>1</v>
      </c>
      <c r="C68" s="293" t="s">
        <v>67</v>
      </c>
      <c r="D68" s="656" t="s">
        <v>421</v>
      </c>
      <c r="E68" s="293" t="str">
        <f t="shared" si="5"/>
        <v>B3</v>
      </c>
      <c r="F68" s="293">
        <v>2050</v>
      </c>
      <c r="G68" s="294">
        <v>7500</v>
      </c>
      <c r="H68" s="295" t="s">
        <v>691</v>
      </c>
      <c r="I68" s="659" t="s">
        <v>692</v>
      </c>
      <c r="J68" s="296">
        <v>1</v>
      </c>
      <c r="K68" s="297" t="s">
        <v>693</v>
      </c>
      <c r="L68" s="297">
        <v>1</v>
      </c>
      <c r="M68" s="298">
        <v>1</v>
      </c>
      <c r="N68" s="299" t="s">
        <v>479</v>
      </c>
      <c r="O68" s="300" t="s">
        <v>465</v>
      </c>
      <c r="P68" s="301">
        <v>100</v>
      </c>
      <c r="Q68" s="301">
        <v>73.333819000000005</v>
      </c>
      <c r="R68" s="302" t="s">
        <v>427</v>
      </c>
      <c r="S68" s="458">
        <v>5301</v>
      </c>
      <c r="T68" s="296" t="s">
        <v>694</v>
      </c>
      <c r="U68" s="302" t="s">
        <v>429</v>
      </c>
      <c r="V68" s="299" t="s">
        <v>655</v>
      </c>
      <c r="W68" s="304">
        <f t="shared" si="4"/>
        <v>41505</v>
      </c>
      <c r="X68" s="304">
        <f t="shared" si="4"/>
        <v>41505</v>
      </c>
      <c r="Y68" s="304">
        <f t="shared" si="4"/>
        <v>41505</v>
      </c>
      <c r="Z68" s="305">
        <f t="shared" si="4"/>
        <v>41505</v>
      </c>
      <c r="AA68" s="306">
        <v>42951</v>
      </c>
      <c r="AB68" s="306">
        <v>42951</v>
      </c>
      <c r="AC68" s="307">
        <v>42975</v>
      </c>
      <c r="AD68" s="308">
        <v>42993</v>
      </c>
      <c r="AE68" s="347">
        <v>43155</v>
      </c>
      <c r="AF68" s="307">
        <v>43171</v>
      </c>
      <c r="AG68" s="307">
        <v>43172</v>
      </c>
      <c r="AH68" s="309">
        <v>43175</v>
      </c>
      <c r="AI68" s="310">
        <v>43186</v>
      </c>
      <c r="AJ68" s="310">
        <v>43202</v>
      </c>
      <c r="AK68" s="306">
        <v>43219</v>
      </c>
      <c r="AL68" s="306">
        <v>43189</v>
      </c>
      <c r="AM68" s="349">
        <v>1</v>
      </c>
    </row>
    <row r="69" spans="1:39" ht="22.5" hidden="1" outlineLevel="1" x14ac:dyDescent="0.25">
      <c r="A69" s="332">
        <v>68</v>
      </c>
      <c r="B69" s="652" t="s">
        <v>1</v>
      </c>
      <c r="C69" s="312" t="s">
        <v>67</v>
      </c>
      <c r="D69" s="657" t="s">
        <v>421</v>
      </c>
      <c r="E69" s="312" t="str">
        <f t="shared" si="5"/>
        <v>B1</v>
      </c>
      <c r="F69" s="312">
        <v>2050</v>
      </c>
      <c r="G69" s="313">
        <v>7500</v>
      </c>
      <c r="H69" s="333" t="s">
        <v>695</v>
      </c>
      <c r="I69" s="661" t="s">
        <v>696</v>
      </c>
      <c r="J69" s="334">
        <v>1</v>
      </c>
      <c r="K69" s="335" t="s">
        <v>693</v>
      </c>
      <c r="L69" s="335">
        <v>1</v>
      </c>
      <c r="M69" s="336">
        <v>1</v>
      </c>
      <c r="N69" s="337" t="s">
        <v>464</v>
      </c>
      <c r="O69" s="338" t="s">
        <v>465</v>
      </c>
      <c r="P69" s="339">
        <v>100</v>
      </c>
      <c r="Q69" s="339">
        <v>73.333819000000005</v>
      </c>
      <c r="R69" s="340" t="s">
        <v>427</v>
      </c>
      <c r="S69" s="350">
        <v>7448</v>
      </c>
      <c r="T69" s="334" t="s">
        <v>697</v>
      </c>
      <c r="U69" s="340" t="s">
        <v>429</v>
      </c>
      <c r="V69" s="337" t="s">
        <v>655</v>
      </c>
      <c r="W69" s="304">
        <f t="shared" si="4"/>
        <v>41505</v>
      </c>
      <c r="X69" s="323">
        <f t="shared" si="4"/>
        <v>41505</v>
      </c>
      <c r="Y69" s="304">
        <f t="shared" si="4"/>
        <v>41505</v>
      </c>
      <c r="Z69" s="305">
        <f t="shared" si="4"/>
        <v>41505</v>
      </c>
      <c r="AA69" s="342">
        <v>42952</v>
      </c>
      <c r="AB69" s="342">
        <v>42952</v>
      </c>
      <c r="AC69" s="343">
        <v>42962</v>
      </c>
      <c r="AD69" s="344">
        <v>42965</v>
      </c>
      <c r="AE69" s="351">
        <v>43155</v>
      </c>
      <c r="AF69" s="343">
        <v>43170</v>
      </c>
      <c r="AG69" s="343">
        <v>43171</v>
      </c>
      <c r="AH69" s="345">
        <v>43174</v>
      </c>
      <c r="AI69" s="346">
        <v>43186</v>
      </c>
      <c r="AJ69" s="346">
        <v>43199</v>
      </c>
      <c r="AK69" s="342">
        <v>43217</v>
      </c>
      <c r="AL69" s="342">
        <v>43187</v>
      </c>
      <c r="AM69" s="353">
        <v>1</v>
      </c>
    </row>
    <row r="70" spans="1:39" ht="22.5" hidden="1" outlineLevel="1" x14ac:dyDescent="0.25">
      <c r="A70" s="293">
        <v>69</v>
      </c>
      <c r="B70" s="651" t="s">
        <v>1</v>
      </c>
      <c r="C70" s="293" t="s">
        <v>67</v>
      </c>
      <c r="D70" s="656" t="s">
        <v>421</v>
      </c>
      <c r="E70" s="293" t="str">
        <f t="shared" si="5"/>
        <v>B3</v>
      </c>
      <c r="F70" s="293">
        <v>2050</v>
      </c>
      <c r="G70" s="294">
        <v>7500</v>
      </c>
      <c r="H70" s="295" t="s">
        <v>698</v>
      </c>
      <c r="I70" s="659" t="s">
        <v>699</v>
      </c>
      <c r="J70" s="296">
        <v>1</v>
      </c>
      <c r="K70" s="297" t="s">
        <v>700</v>
      </c>
      <c r="L70" s="297">
        <v>1</v>
      </c>
      <c r="M70" s="298">
        <v>1</v>
      </c>
      <c r="N70" s="299" t="s">
        <v>479</v>
      </c>
      <c r="O70" s="300">
        <v>89</v>
      </c>
      <c r="P70" s="301">
        <v>100</v>
      </c>
      <c r="Q70" s="301">
        <v>74.164823999999996</v>
      </c>
      <c r="R70" s="302" t="s">
        <v>427</v>
      </c>
      <c r="S70" s="458">
        <v>7112</v>
      </c>
      <c r="T70" s="296" t="s">
        <v>701</v>
      </c>
      <c r="U70" s="302" t="s">
        <v>429</v>
      </c>
      <c r="V70" s="299" t="s">
        <v>514</v>
      </c>
      <c r="W70" s="304">
        <f t="shared" si="4"/>
        <v>41505</v>
      </c>
      <c r="X70" s="304">
        <f t="shared" si="4"/>
        <v>41505</v>
      </c>
      <c r="Y70" s="304">
        <f t="shared" si="4"/>
        <v>41505</v>
      </c>
      <c r="Z70" s="305">
        <f t="shared" si="4"/>
        <v>41505</v>
      </c>
      <c r="AA70" s="306">
        <v>43112</v>
      </c>
      <c r="AB70" s="306">
        <v>43112</v>
      </c>
      <c r="AC70" s="307">
        <v>43136</v>
      </c>
      <c r="AD70" s="308">
        <v>43140</v>
      </c>
      <c r="AE70" s="347">
        <v>43205</v>
      </c>
      <c r="AF70" s="307">
        <v>43220</v>
      </c>
      <c r="AG70" s="307">
        <v>43221</v>
      </c>
      <c r="AH70" s="309">
        <v>43224</v>
      </c>
      <c r="AI70" s="310">
        <v>43230</v>
      </c>
      <c r="AJ70" s="310">
        <v>43278</v>
      </c>
      <c r="AK70" s="306">
        <v>43262</v>
      </c>
      <c r="AL70" s="306">
        <v>43232</v>
      </c>
      <c r="AM70" s="349">
        <v>1</v>
      </c>
    </row>
    <row r="71" spans="1:39" ht="22.5" hidden="1" outlineLevel="1" x14ac:dyDescent="0.25">
      <c r="A71" s="332">
        <v>70</v>
      </c>
      <c r="B71" s="652" t="s">
        <v>1</v>
      </c>
      <c r="C71" s="312" t="s">
        <v>67</v>
      </c>
      <c r="D71" s="657" t="s">
        <v>421</v>
      </c>
      <c r="E71" s="312" t="str">
        <f t="shared" si="5"/>
        <v>B1</v>
      </c>
      <c r="F71" s="312">
        <v>2050</v>
      </c>
      <c r="G71" s="313">
        <v>7500</v>
      </c>
      <c r="H71" s="333" t="s">
        <v>702</v>
      </c>
      <c r="I71" s="661" t="s">
        <v>703</v>
      </c>
      <c r="J71" s="334">
        <v>1</v>
      </c>
      <c r="K71" s="335" t="s">
        <v>700</v>
      </c>
      <c r="L71" s="335">
        <v>1</v>
      </c>
      <c r="M71" s="336">
        <v>1</v>
      </c>
      <c r="N71" s="337" t="s">
        <v>464</v>
      </c>
      <c r="O71" s="338">
        <v>89</v>
      </c>
      <c r="P71" s="339">
        <v>100</v>
      </c>
      <c r="Q71" s="339">
        <v>74.164823999999996</v>
      </c>
      <c r="R71" s="340" t="s">
        <v>427</v>
      </c>
      <c r="S71" s="350">
        <v>7151</v>
      </c>
      <c r="T71" s="334" t="s">
        <v>704</v>
      </c>
      <c r="U71" s="340" t="s">
        <v>429</v>
      </c>
      <c r="V71" s="337" t="s">
        <v>514</v>
      </c>
      <c r="W71" s="304">
        <f t="shared" si="4"/>
        <v>41505</v>
      </c>
      <c r="X71" s="323">
        <f t="shared" si="4"/>
        <v>41505</v>
      </c>
      <c r="Y71" s="304">
        <f t="shared" si="4"/>
        <v>41505</v>
      </c>
      <c r="Z71" s="305">
        <f t="shared" si="4"/>
        <v>41505</v>
      </c>
      <c r="AA71" s="342">
        <v>43114</v>
      </c>
      <c r="AB71" s="342">
        <v>43114</v>
      </c>
      <c r="AC71" s="343">
        <v>43124</v>
      </c>
      <c r="AD71" s="344">
        <v>43126</v>
      </c>
      <c r="AE71" s="351">
        <v>43205</v>
      </c>
      <c r="AF71" s="343">
        <v>43220</v>
      </c>
      <c r="AG71" s="343">
        <v>43221</v>
      </c>
      <c r="AH71" s="345">
        <v>43224</v>
      </c>
      <c r="AI71" s="346">
        <v>43230</v>
      </c>
      <c r="AJ71" s="346">
        <v>43278</v>
      </c>
      <c r="AK71" s="342">
        <v>43262</v>
      </c>
      <c r="AL71" s="342">
        <v>43232</v>
      </c>
      <c r="AM71" s="353">
        <v>1</v>
      </c>
    </row>
    <row r="72" spans="1:39" ht="22.5" hidden="1" outlineLevel="1" x14ac:dyDescent="0.25">
      <c r="A72" s="293">
        <v>71</v>
      </c>
      <c r="B72" s="651" t="s">
        <v>1</v>
      </c>
      <c r="C72" s="293" t="s">
        <v>67</v>
      </c>
      <c r="D72" s="656" t="s">
        <v>421</v>
      </c>
      <c r="E72" s="293" t="str">
        <f t="shared" si="5"/>
        <v>B1</v>
      </c>
      <c r="F72" s="293">
        <v>2050</v>
      </c>
      <c r="G72" s="294">
        <v>7500</v>
      </c>
      <c r="H72" s="295" t="s">
        <v>705</v>
      </c>
      <c r="I72" s="659" t="s">
        <v>706</v>
      </c>
      <c r="J72" s="296">
        <v>1</v>
      </c>
      <c r="K72" s="297" t="s">
        <v>707</v>
      </c>
      <c r="L72" s="297">
        <v>2</v>
      </c>
      <c r="M72" s="298">
        <v>1</v>
      </c>
      <c r="N72" s="299" t="s">
        <v>425</v>
      </c>
      <c r="O72" s="300" t="s">
        <v>624</v>
      </c>
      <c r="P72" s="301">
        <v>100</v>
      </c>
      <c r="Q72" s="301">
        <v>75</v>
      </c>
      <c r="R72" s="302" t="s">
        <v>427</v>
      </c>
      <c r="S72" s="458">
        <v>7989</v>
      </c>
      <c r="T72" s="296" t="s">
        <v>708</v>
      </c>
      <c r="U72" s="302" t="s">
        <v>429</v>
      </c>
      <c r="V72" s="299" t="s">
        <v>626</v>
      </c>
      <c r="W72" s="304">
        <f t="shared" si="4"/>
        <v>41505</v>
      </c>
      <c r="X72" s="304">
        <f t="shared" si="4"/>
        <v>41505</v>
      </c>
      <c r="Y72" s="304">
        <f t="shared" si="4"/>
        <v>41505</v>
      </c>
      <c r="Z72" s="305">
        <f t="shared" si="4"/>
        <v>41505</v>
      </c>
      <c r="AA72" s="306">
        <v>42921</v>
      </c>
      <c r="AB72" s="306">
        <v>42921</v>
      </c>
      <c r="AC72" s="307">
        <v>42935</v>
      </c>
      <c r="AD72" s="308">
        <v>42936</v>
      </c>
      <c r="AE72" s="347">
        <v>43224</v>
      </c>
      <c r="AF72" s="307">
        <v>43244</v>
      </c>
      <c r="AG72" s="307">
        <v>43245</v>
      </c>
      <c r="AH72" s="309">
        <v>43248</v>
      </c>
      <c r="AI72" s="310">
        <v>43252</v>
      </c>
      <c r="AJ72" s="310">
        <v>43315</v>
      </c>
      <c r="AK72" s="306">
        <v>43293</v>
      </c>
      <c r="AL72" s="306">
        <v>43263</v>
      </c>
      <c r="AM72" s="349">
        <v>1</v>
      </c>
    </row>
    <row r="73" spans="1:39" ht="22.5" hidden="1" outlineLevel="1" x14ac:dyDescent="0.25">
      <c r="A73" s="332">
        <v>72</v>
      </c>
      <c r="B73" s="652" t="s">
        <v>1</v>
      </c>
      <c r="C73" s="312" t="s">
        <v>67</v>
      </c>
      <c r="D73" s="657" t="s">
        <v>421</v>
      </c>
      <c r="E73" s="312" t="str">
        <f t="shared" si="5"/>
        <v>B3</v>
      </c>
      <c r="F73" s="312">
        <v>2050</v>
      </c>
      <c r="G73" s="313">
        <v>7500</v>
      </c>
      <c r="H73" s="333" t="s">
        <v>709</v>
      </c>
      <c r="I73" s="661" t="s">
        <v>710</v>
      </c>
      <c r="J73" s="334">
        <v>1</v>
      </c>
      <c r="K73" s="335" t="s">
        <v>707</v>
      </c>
      <c r="L73" s="335">
        <v>2</v>
      </c>
      <c r="M73" s="336">
        <v>2</v>
      </c>
      <c r="N73" s="337" t="s">
        <v>521</v>
      </c>
      <c r="O73" s="338" t="s">
        <v>624</v>
      </c>
      <c r="P73" s="339">
        <v>100</v>
      </c>
      <c r="Q73" s="339">
        <v>75</v>
      </c>
      <c r="R73" s="340" t="s">
        <v>427</v>
      </c>
      <c r="S73" s="350">
        <v>7954</v>
      </c>
      <c r="T73" s="334" t="s">
        <v>711</v>
      </c>
      <c r="U73" s="340" t="s">
        <v>429</v>
      </c>
      <c r="V73" s="337" t="s">
        <v>626</v>
      </c>
      <c r="W73" s="304">
        <f t="shared" si="4"/>
        <v>41505</v>
      </c>
      <c r="X73" s="323">
        <f t="shared" si="4"/>
        <v>41505</v>
      </c>
      <c r="Y73" s="304">
        <f t="shared" si="4"/>
        <v>41505</v>
      </c>
      <c r="Z73" s="305">
        <f t="shared" si="4"/>
        <v>41505</v>
      </c>
      <c r="AA73" s="342">
        <v>42922</v>
      </c>
      <c r="AB73" s="342">
        <v>42922</v>
      </c>
      <c r="AC73" s="343">
        <v>42945</v>
      </c>
      <c r="AD73" s="344">
        <v>42948</v>
      </c>
      <c r="AE73" s="351">
        <v>43224</v>
      </c>
      <c r="AF73" s="343">
        <v>43244</v>
      </c>
      <c r="AG73" s="343">
        <v>43245</v>
      </c>
      <c r="AH73" s="345">
        <v>43248</v>
      </c>
      <c r="AI73" s="346">
        <v>43252</v>
      </c>
      <c r="AJ73" s="346">
        <v>43315</v>
      </c>
      <c r="AK73" s="342">
        <v>43293</v>
      </c>
      <c r="AL73" s="342">
        <v>43263</v>
      </c>
      <c r="AM73" s="353">
        <v>1</v>
      </c>
    </row>
    <row r="74" spans="1:39" ht="22.5" hidden="1" outlineLevel="1" x14ac:dyDescent="0.25">
      <c r="A74" s="293">
        <v>73</v>
      </c>
      <c r="B74" s="651" t="s">
        <v>1</v>
      </c>
      <c r="C74" s="293" t="s">
        <v>67</v>
      </c>
      <c r="D74" s="656" t="s">
        <v>421</v>
      </c>
      <c r="E74" s="293" t="str">
        <f t="shared" si="5"/>
        <v>B3</v>
      </c>
      <c r="F74" s="293">
        <v>2050</v>
      </c>
      <c r="G74" s="294">
        <v>7500</v>
      </c>
      <c r="H74" s="295" t="s">
        <v>712</v>
      </c>
      <c r="I74" s="659" t="s">
        <v>713</v>
      </c>
      <c r="J74" s="296">
        <v>1</v>
      </c>
      <c r="K74" s="297" t="s">
        <v>714</v>
      </c>
      <c r="L74" s="297">
        <v>4</v>
      </c>
      <c r="M74" s="298">
        <v>1</v>
      </c>
      <c r="N74" s="299" t="s">
        <v>521</v>
      </c>
      <c r="O74" s="300" t="s">
        <v>434</v>
      </c>
      <c r="P74" s="301">
        <v>100</v>
      </c>
      <c r="Q74" s="301">
        <v>75</v>
      </c>
      <c r="R74" s="302" t="s">
        <v>427</v>
      </c>
      <c r="S74" s="458">
        <v>7490</v>
      </c>
      <c r="T74" s="296" t="s">
        <v>715</v>
      </c>
      <c r="U74" s="302" t="s">
        <v>429</v>
      </c>
      <c r="V74" s="299" t="s">
        <v>430</v>
      </c>
      <c r="W74" s="304">
        <f t="shared" si="4"/>
        <v>41505</v>
      </c>
      <c r="X74" s="304">
        <f t="shared" si="4"/>
        <v>41505</v>
      </c>
      <c r="Y74" s="304">
        <f t="shared" si="4"/>
        <v>41505</v>
      </c>
      <c r="Z74" s="305">
        <f t="shared" si="4"/>
        <v>41505</v>
      </c>
      <c r="AA74" s="306">
        <v>42998</v>
      </c>
      <c r="AB74" s="306">
        <v>42998</v>
      </c>
      <c r="AC74" s="307">
        <v>43013</v>
      </c>
      <c r="AD74" s="308">
        <v>43014</v>
      </c>
      <c r="AE74" s="347">
        <v>43302</v>
      </c>
      <c r="AF74" s="307">
        <v>43322</v>
      </c>
      <c r="AG74" s="307">
        <v>43363</v>
      </c>
      <c r="AH74" s="309">
        <v>43366</v>
      </c>
      <c r="AI74" s="310">
        <v>43373</v>
      </c>
      <c r="AJ74" s="310">
        <v>43412</v>
      </c>
      <c r="AK74" s="306">
        <v>43407</v>
      </c>
      <c r="AL74" s="306">
        <v>43383</v>
      </c>
      <c r="AM74" s="349">
        <v>1</v>
      </c>
    </row>
    <row r="75" spans="1:39" ht="22.5" hidden="1" outlineLevel="1" x14ac:dyDescent="0.25">
      <c r="A75" s="332">
        <v>74</v>
      </c>
      <c r="B75" s="652" t="s">
        <v>1</v>
      </c>
      <c r="C75" s="312" t="s">
        <v>67</v>
      </c>
      <c r="D75" s="657" t="s">
        <v>421</v>
      </c>
      <c r="E75" s="312" t="str">
        <f t="shared" si="5"/>
        <v>B3</v>
      </c>
      <c r="F75" s="312">
        <v>2050</v>
      </c>
      <c r="G75" s="313">
        <v>7500</v>
      </c>
      <c r="H75" s="333" t="s">
        <v>716</v>
      </c>
      <c r="I75" s="661" t="s">
        <v>717</v>
      </c>
      <c r="J75" s="334">
        <v>1</v>
      </c>
      <c r="K75" s="335" t="s">
        <v>714</v>
      </c>
      <c r="L75" s="335">
        <v>4</v>
      </c>
      <c r="M75" s="336">
        <v>2</v>
      </c>
      <c r="N75" s="337" t="s">
        <v>521</v>
      </c>
      <c r="O75" s="338" t="s">
        <v>434</v>
      </c>
      <c r="P75" s="339">
        <v>100</v>
      </c>
      <c r="Q75" s="339">
        <v>75</v>
      </c>
      <c r="R75" s="340" t="s">
        <v>427</v>
      </c>
      <c r="S75" s="350">
        <v>7565</v>
      </c>
      <c r="T75" s="334" t="s">
        <v>718</v>
      </c>
      <c r="U75" s="340" t="s">
        <v>429</v>
      </c>
      <c r="V75" s="337" t="s">
        <v>430</v>
      </c>
      <c r="W75" s="304">
        <f t="shared" si="4"/>
        <v>41505</v>
      </c>
      <c r="X75" s="323">
        <f t="shared" si="4"/>
        <v>41505</v>
      </c>
      <c r="Y75" s="304">
        <f t="shared" si="4"/>
        <v>41505</v>
      </c>
      <c r="Z75" s="305">
        <f t="shared" si="4"/>
        <v>41505</v>
      </c>
      <c r="AA75" s="342">
        <v>43239</v>
      </c>
      <c r="AB75" s="342">
        <v>43239</v>
      </c>
      <c r="AC75" s="343">
        <v>43271</v>
      </c>
      <c r="AD75" s="344">
        <v>43274</v>
      </c>
      <c r="AE75" s="351">
        <v>43302</v>
      </c>
      <c r="AF75" s="343">
        <v>43319</v>
      </c>
      <c r="AG75" s="343">
        <v>43356</v>
      </c>
      <c r="AH75" s="345">
        <v>43359</v>
      </c>
      <c r="AI75" s="346">
        <v>43373</v>
      </c>
      <c r="AJ75" s="346">
        <v>43412</v>
      </c>
      <c r="AK75" s="342">
        <v>43407</v>
      </c>
      <c r="AL75" s="342">
        <v>43375</v>
      </c>
      <c r="AM75" s="353">
        <v>1</v>
      </c>
    </row>
    <row r="76" spans="1:39" ht="22.5" hidden="1" outlineLevel="1" x14ac:dyDescent="0.25">
      <c r="A76" s="293">
        <v>75</v>
      </c>
      <c r="B76" s="651" t="s">
        <v>1</v>
      </c>
      <c r="C76" s="293" t="s">
        <v>67</v>
      </c>
      <c r="D76" s="656" t="s">
        <v>421</v>
      </c>
      <c r="E76" s="293" t="str">
        <f t="shared" si="5"/>
        <v>B1</v>
      </c>
      <c r="F76" s="293">
        <v>2050</v>
      </c>
      <c r="G76" s="294">
        <v>7500</v>
      </c>
      <c r="H76" s="295" t="s">
        <v>719</v>
      </c>
      <c r="I76" s="659" t="s">
        <v>720</v>
      </c>
      <c r="J76" s="296">
        <v>1</v>
      </c>
      <c r="K76" s="297" t="s">
        <v>714</v>
      </c>
      <c r="L76" s="297">
        <v>4</v>
      </c>
      <c r="M76" s="298">
        <v>3</v>
      </c>
      <c r="N76" s="299" t="s">
        <v>425</v>
      </c>
      <c r="O76" s="300" t="s">
        <v>434</v>
      </c>
      <c r="P76" s="301">
        <v>100</v>
      </c>
      <c r="Q76" s="301">
        <v>75</v>
      </c>
      <c r="R76" s="302" t="s">
        <v>427</v>
      </c>
      <c r="S76" s="458">
        <v>7440</v>
      </c>
      <c r="T76" s="296" t="s">
        <v>721</v>
      </c>
      <c r="U76" s="302" t="s">
        <v>429</v>
      </c>
      <c r="V76" s="299" t="s">
        <v>430</v>
      </c>
      <c r="W76" s="304">
        <f t="shared" si="4"/>
        <v>41505</v>
      </c>
      <c r="X76" s="304">
        <f t="shared" si="4"/>
        <v>41505</v>
      </c>
      <c r="Y76" s="304">
        <f t="shared" si="4"/>
        <v>41505</v>
      </c>
      <c r="Z76" s="305">
        <f t="shared" si="4"/>
        <v>41505</v>
      </c>
      <c r="AA76" s="306">
        <v>42997</v>
      </c>
      <c r="AB76" s="306">
        <v>42997</v>
      </c>
      <c r="AC76" s="307">
        <v>43023</v>
      </c>
      <c r="AD76" s="308">
        <v>43025</v>
      </c>
      <c r="AE76" s="347">
        <v>43325</v>
      </c>
      <c r="AF76" s="307">
        <v>43338</v>
      </c>
      <c r="AG76" s="307">
        <v>43346</v>
      </c>
      <c r="AH76" s="309">
        <v>43349</v>
      </c>
      <c r="AI76" s="310">
        <v>43373</v>
      </c>
      <c r="AJ76" s="310">
        <v>43412</v>
      </c>
      <c r="AK76" s="306">
        <v>43407</v>
      </c>
      <c r="AL76" s="306">
        <v>43376</v>
      </c>
      <c r="AM76" s="349">
        <v>1</v>
      </c>
    </row>
    <row r="77" spans="1:39" ht="22.5" hidden="1" outlineLevel="1" x14ac:dyDescent="0.25">
      <c r="A77" s="332">
        <v>76</v>
      </c>
      <c r="B77" s="652" t="s">
        <v>1</v>
      </c>
      <c r="C77" s="312" t="s">
        <v>67</v>
      </c>
      <c r="D77" s="657" t="s">
        <v>421</v>
      </c>
      <c r="E77" s="312" t="str">
        <f t="shared" si="5"/>
        <v>B1</v>
      </c>
      <c r="F77" s="312">
        <v>2050</v>
      </c>
      <c r="G77" s="313">
        <v>7500</v>
      </c>
      <c r="H77" s="333" t="s">
        <v>722</v>
      </c>
      <c r="I77" s="661" t="s">
        <v>723</v>
      </c>
      <c r="J77" s="334">
        <v>1</v>
      </c>
      <c r="K77" s="335" t="s">
        <v>714</v>
      </c>
      <c r="L77" s="335">
        <v>4</v>
      </c>
      <c r="M77" s="336">
        <v>4</v>
      </c>
      <c r="N77" s="337" t="s">
        <v>425</v>
      </c>
      <c r="O77" s="338" t="s">
        <v>434</v>
      </c>
      <c r="P77" s="339">
        <v>100</v>
      </c>
      <c r="Q77" s="339">
        <v>75</v>
      </c>
      <c r="R77" s="340" t="s">
        <v>427</v>
      </c>
      <c r="S77" s="350">
        <v>7577</v>
      </c>
      <c r="T77" s="334" t="s">
        <v>724</v>
      </c>
      <c r="U77" s="340" t="s">
        <v>429</v>
      </c>
      <c r="V77" s="337" t="s">
        <v>430</v>
      </c>
      <c r="W77" s="304">
        <f t="shared" si="4"/>
        <v>41505</v>
      </c>
      <c r="X77" s="323">
        <f t="shared" si="4"/>
        <v>41505</v>
      </c>
      <c r="Y77" s="304">
        <f t="shared" si="4"/>
        <v>41505</v>
      </c>
      <c r="Z77" s="305">
        <f t="shared" si="4"/>
        <v>41505</v>
      </c>
      <c r="AA77" s="342">
        <v>43240</v>
      </c>
      <c r="AB77" s="342">
        <v>43240</v>
      </c>
      <c r="AC77" s="343">
        <v>43251</v>
      </c>
      <c r="AD77" s="344">
        <v>43253</v>
      </c>
      <c r="AE77" s="351">
        <v>43325</v>
      </c>
      <c r="AF77" s="343">
        <v>43338</v>
      </c>
      <c r="AG77" s="343">
        <v>43354</v>
      </c>
      <c r="AH77" s="345">
        <v>43357</v>
      </c>
      <c r="AI77" s="346">
        <v>43373</v>
      </c>
      <c r="AJ77" s="346">
        <v>43412</v>
      </c>
      <c r="AK77" s="342">
        <v>43407</v>
      </c>
      <c r="AL77" s="342">
        <v>43374</v>
      </c>
      <c r="AM77" s="353">
        <v>1</v>
      </c>
    </row>
    <row r="78" spans="1:39" ht="22.5" hidden="1" outlineLevel="1" x14ac:dyDescent="0.25">
      <c r="A78" s="293">
        <v>77</v>
      </c>
      <c r="B78" s="651" t="s">
        <v>1</v>
      </c>
      <c r="C78" s="293" t="s">
        <v>67</v>
      </c>
      <c r="D78" s="656" t="s">
        <v>421</v>
      </c>
      <c r="E78" s="293" t="str">
        <f t="shared" si="5"/>
        <v>B1</v>
      </c>
      <c r="F78" s="293">
        <v>2050</v>
      </c>
      <c r="G78" s="294">
        <v>7500</v>
      </c>
      <c r="H78" s="295" t="s">
        <v>725</v>
      </c>
      <c r="I78" s="659" t="s">
        <v>726</v>
      </c>
      <c r="J78" s="296">
        <v>1</v>
      </c>
      <c r="K78" s="297" t="s">
        <v>727</v>
      </c>
      <c r="L78" s="297">
        <v>1</v>
      </c>
      <c r="M78" s="298">
        <v>1</v>
      </c>
      <c r="N78" s="299" t="s">
        <v>728</v>
      </c>
      <c r="O78" s="300" t="s">
        <v>540</v>
      </c>
      <c r="P78" s="301">
        <v>100</v>
      </c>
      <c r="Q78" s="301">
        <v>75</v>
      </c>
      <c r="R78" s="302" t="s">
        <v>427</v>
      </c>
      <c r="S78" s="458">
        <v>7041</v>
      </c>
      <c r="T78" s="296" t="s">
        <v>729</v>
      </c>
      <c r="U78" s="302" t="s">
        <v>429</v>
      </c>
      <c r="V78" s="299" t="s">
        <v>730</v>
      </c>
      <c r="W78" s="304">
        <f t="shared" si="4"/>
        <v>41505</v>
      </c>
      <c r="X78" s="304">
        <f t="shared" si="4"/>
        <v>41505</v>
      </c>
      <c r="Y78" s="304">
        <f t="shared" si="4"/>
        <v>41505</v>
      </c>
      <c r="Z78" s="305">
        <f t="shared" si="4"/>
        <v>41505</v>
      </c>
      <c r="AA78" s="306">
        <v>43317</v>
      </c>
      <c r="AB78" s="306">
        <v>43317</v>
      </c>
      <c r="AC78" s="307">
        <v>43340</v>
      </c>
      <c r="AD78" s="308">
        <v>43342</v>
      </c>
      <c r="AE78" s="347">
        <v>43371</v>
      </c>
      <c r="AF78" s="307">
        <v>43388</v>
      </c>
      <c r="AG78" s="307">
        <v>43391</v>
      </c>
      <c r="AH78" s="309">
        <v>43397</v>
      </c>
      <c r="AI78" s="310">
        <v>43419</v>
      </c>
      <c r="AJ78" s="310">
        <v>43447</v>
      </c>
      <c r="AK78" s="306">
        <v>43457</v>
      </c>
      <c r="AL78" s="306">
        <v>43427</v>
      </c>
      <c r="AM78" s="349">
        <v>1</v>
      </c>
    </row>
    <row r="79" spans="1:39" ht="22.5" hidden="1" outlineLevel="1" x14ac:dyDescent="0.25">
      <c r="A79" s="332">
        <v>78</v>
      </c>
      <c r="B79" s="652" t="s">
        <v>1</v>
      </c>
      <c r="C79" s="312" t="s">
        <v>67</v>
      </c>
      <c r="D79" s="657" t="s">
        <v>421</v>
      </c>
      <c r="E79" s="312" t="str">
        <f t="shared" si="5"/>
        <v>B3</v>
      </c>
      <c r="F79" s="312">
        <v>2050</v>
      </c>
      <c r="G79" s="313">
        <v>7500</v>
      </c>
      <c r="H79" s="333" t="s">
        <v>731</v>
      </c>
      <c r="I79" s="661" t="s">
        <v>732</v>
      </c>
      <c r="J79" s="334">
        <v>1</v>
      </c>
      <c r="K79" s="335" t="s">
        <v>727</v>
      </c>
      <c r="L79" s="335">
        <v>1</v>
      </c>
      <c r="M79" s="336">
        <v>1</v>
      </c>
      <c r="N79" s="337" t="s">
        <v>733</v>
      </c>
      <c r="O79" s="338" t="s">
        <v>540</v>
      </c>
      <c r="P79" s="339">
        <v>100</v>
      </c>
      <c r="Q79" s="339">
        <v>74.166250000000005</v>
      </c>
      <c r="R79" s="340" t="s">
        <v>427</v>
      </c>
      <c r="S79" s="350">
        <v>7639</v>
      </c>
      <c r="T79" s="334" t="s">
        <v>734</v>
      </c>
      <c r="U79" s="340" t="s">
        <v>429</v>
      </c>
      <c r="V79" s="337" t="s">
        <v>542</v>
      </c>
      <c r="W79" s="304">
        <f t="shared" si="4"/>
        <v>41505</v>
      </c>
      <c r="X79" s="323">
        <f t="shared" si="4"/>
        <v>41505</v>
      </c>
      <c r="Y79" s="304">
        <f t="shared" si="4"/>
        <v>41505</v>
      </c>
      <c r="Z79" s="305">
        <f t="shared" si="4"/>
        <v>41505</v>
      </c>
      <c r="AA79" s="342">
        <v>43318</v>
      </c>
      <c r="AB79" s="342">
        <v>43317</v>
      </c>
      <c r="AC79" s="343">
        <v>43331</v>
      </c>
      <c r="AD79" s="344">
        <v>43333</v>
      </c>
      <c r="AE79" s="351">
        <v>43371</v>
      </c>
      <c r="AF79" s="343">
        <v>43388</v>
      </c>
      <c r="AG79" s="343">
        <v>43391</v>
      </c>
      <c r="AH79" s="345">
        <v>43397</v>
      </c>
      <c r="AI79" s="346">
        <v>43407</v>
      </c>
      <c r="AJ79" s="346">
        <v>43438</v>
      </c>
      <c r="AK79" s="342">
        <v>43448</v>
      </c>
      <c r="AL79" s="342">
        <v>43407</v>
      </c>
      <c r="AM79" s="353">
        <v>1</v>
      </c>
    </row>
    <row r="80" spans="1:39" ht="22.5" hidden="1" outlineLevel="1" x14ac:dyDescent="0.25">
      <c r="A80" s="293">
        <v>79</v>
      </c>
      <c r="B80" s="651" t="s">
        <v>1</v>
      </c>
      <c r="C80" s="293" t="s">
        <v>67</v>
      </c>
      <c r="D80" s="656" t="s">
        <v>421</v>
      </c>
      <c r="E80" s="293" t="str">
        <f t="shared" si="5"/>
        <v>B3</v>
      </c>
      <c r="F80" s="293">
        <v>2050</v>
      </c>
      <c r="G80" s="294">
        <v>7500</v>
      </c>
      <c r="H80" s="295" t="s">
        <v>735</v>
      </c>
      <c r="I80" s="659" t="s">
        <v>736</v>
      </c>
      <c r="J80" s="296">
        <v>1</v>
      </c>
      <c r="K80" s="297" t="s">
        <v>737</v>
      </c>
      <c r="L80" s="297">
        <v>2</v>
      </c>
      <c r="M80" s="298">
        <v>1</v>
      </c>
      <c r="N80" s="299" t="s">
        <v>521</v>
      </c>
      <c r="O80" s="300" t="s">
        <v>426</v>
      </c>
      <c r="P80" s="301">
        <v>100</v>
      </c>
      <c r="Q80" s="301">
        <v>75</v>
      </c>
      <c r="R80" s="302" t="s">
        <v>427</v>
      </c>
      <c r="S80" s="458">
        <v>7643</v>
      </c>
      <c r="T80" s="296" t="s">
        <v>738</v>
      </c>
      <c r="U80" s="302" t="s">
        <v>429</v>
      </c>
      <c r="V80" s="299" t="s">
        <v>440</v>
      </c>
      <c r="W80" s="304">
        <f t="shared" si="4"/>
        <v>41505</v>
      </c>
      <c r="X80" s="304">
        <f t="shared" si="4"/>
        <v>41505</v>
      </c>
      <c r="Y80" s="304">
        <f t="shared" si="4"/>
        <v>41505</v>
      </c>
      <c r="Z80" s="305">
        <f t="shared" si="4"/>
        <v>41505</v>
      </c>
      <c r="AA80" s="306">
        <v>43348</v>
      </c>
      <c r="AB80" s="306">
        <v>43348</v>
      </c>
      <c r="AC80" s="307">
        <v>43374</v>
      </c>
      <c r="AD80" s="308">
        <v>43376</v>
      </c>
      <c r="AE80" s="347">
        <v>43406</v>
      </c>
      <c r="AF80" s="307">
        <v>43421</v>
      </c>
      <c r="AG80" s="307">
        <v>43422</v>
      </c>
      <c r="AH80" s="309">
        <v>43428</v>
      </c>
      <c r="AI80" s="310">
        <v>43433</v>
      </c>
      <c r="AJ80" s="310">
        <v>43461</v>
      </c>
      <c r="AK80" s="306">
        <v>43471</v>
      </c>
      <c r="AL80" s="306">
        <v>43435</v>
      </c>
      <c r="AM80" s="349">
        <v>1</v>
      </c>
    </row>
    <row r="81" spans="1:39" ht="22.5" hidden="1" outlineLevel="1" x14ac:dyDescent="0.25">
      <c r="A81" s="332">
        <v>80</v>
      </c>
      <c r="B81" s="652" t="s">
        <v>1</v>
      </c>
      <c r="C81" s="312" t="s">
        <v>67</v>
      </c>
      <c r="D81" s="657" t="s">
        <v>421</v>
      </c>
      <c r="E81" s="312" t="str">
        <f t="shared" si="5"/>
        <v>B3</v>
      </c>
      <c r="F81" s="312">
        <v>2050</v>
      </c>
      <c r="G81" s="313">
        <v>7500</v>
      </c>
      <c r="H81" s="333" t="s">
        <v>739</v>
      </c>
      <c r="I81" s="661" t="s">
        <v>740</v>
      </c>
      <c r="J81" s="334">
        <v>1</v>
      </c>
      <c r="K81" s="335" t="s">
        <v>737</v>
      </c>
      <c r="L81" s="335">
        <v>2</v>
      </c>
      <c r="M81" s="336">
        <v>2</v>
      </c>
      <c r="N81" s="337" t="s">
        <v>521</v>
      </c>
      <c r="O81" s="338" t="s">
        <v>426</v>
      </c>
      <c r="P81" s="339">
        <v>100</v>
      </c>
      <c r="Q81" s="339">
        <v>75</v>
      </c>
      <c r="R81" s="340" t="s">
        <v>427</v>
      </c>
      <c r="S81" s="350">
        <v>7577</v>
      </c>
      <c r="T81" s="334" t="s">
        <v>741</v>
      </c>
      <c r="U81" s="340" t="s">
        <v>429</v>
      </c>
      <c r="V81" s="337" t="s">
        <v>440</v>
      </c>
      <c r="W81" s="304">
        <f t="shared" si="4"/>
        <v>41505</v>
      </c>
      <c r="X81" s="323">
        <f t="shared" si="4"/>
        <v>41505</v>
      </c>
      <c r="Y81" s="304">
        <f t="shared" si="4"/>
        <v>41505</v>
      </c>
      <c r="Z81" s="305">
        <f t="shared" si="4"/>
        <v>41505</v>
      </c>
      <c r="AA81" s="342">
        <v>43349</v>
      </c>
      <c r="AB81" s="342">
        <v>43348</v>
      </c>
      <c r="AC81" s="343">
        <v>43360</v>
      </c>
      <c r="AD81" s="344">
        <v>43376</v>
      </c>
      <c r="AE81" s="351">
        <v>43406</v>
      </c>
      <c r="AF81" s="343">
        <v>43421</v>
      </c>
      <c r="AG81" s="343">
        <v>43422</v>
      </c>
      <c r="AH81" s="345">
        <v>43428</v>
      </c>
      <c r="AI81" s="346">
        <v>43434</v>
      </c>
      <c r="AJ81" s="346">
        <v>43461</v>
      </c>
      <c r="AK81" s="342">
        <v>43471</v>
      </c>
      <c r="AL81" s="342">
        <v>43436</v>
      </c>
      <c r="AM81" s="353">
        <v>1</v>
      </c>
    </row>
    <row r="82" spans="1:39" ht="22.5" hidden="1" outlineLevel="1" x14ac:dyDescent="0.25">
      <c r="A82" s="293">
        <v>81</v>
      </c>
      <c r="B82" s="651" t="s">
        <v>1</v>
      </c>
      <c r="C82" s="293" t="s">
        <v>67</v>
      </c>
      <c r="D82" s="656" t="s">
        <v>421</v>
      </c>
      <c r="E82" s="293" t="str">
        <f t="shared" si="5"/>
        <v>B3</v>
      </c>
      <c r="F82" s="293">
        <v>2050</v>
      </c>
      <c r="G82" s="294">
        <v>7500</v>
      </c>
      <c r="H82" s="295" t="s">
        <v>742</v>
      </c>
      <c r="I82" s="659" t="s">
        <v>743</v>
      </c>
      <c r="J82" s="296">
        <v>1</v>
      </c>
      <c r="K82" s="297" t="s">
        <v>744</v>
      </c>
      <c r="L82" s="297">
        <v>2</v>
      </c>
      <c r="M82" s="298">
        <v>1</v>
      </c>
      <c r="N82" s="299" t="s">
        <v>521</v>
      </c>
      <c r="O82" s="300" t="s">
        <v>624</v>
      </c>
      <c r="P82" s="301">
        <v>100</v>
      </c>
      <c r="Q82" s="301">
        <v>75</v>
      </c>
      <c r="R82" s="302" t="s">
        <v>427</v>
      </c>
      <c r="S82" s="458">
        <v>7733</v>
      </c>
      <c r="T82" s="296" t="s">
        <v>745</v>
      </c>
      <c r="U82" s="302" t="s">
        <v>429</v>
      </c>
      <c r="V82" s="299" t="s">
        <v>746</v>
      </c>
      <c r="W82" s="304">
        <f t="shared" si="4"/>
        <v>41505</v>
      </c>
      <c r="X82" s="304">
        <f t="shared" si="4"/>
        <v>41505</v>
      </c>
      <c r="Y82" s="304">
        <f t="shared" si="4"/>
        <v>41505</v>
      </c>
      <c r="Z82" s="305">
        <f t="shared" si="4"/>
        <v>41505</v>
      </c>
      <c r="AA82" s="306">
        <v>43374</v>
      </c>
      <c r="AB82" s="306">
        <v>43374</v>
      </c>
      <c r="AC82" s="307">
        <v>43405</v>
      </c>
      <c r="AD82" s="308">
        <v>43432</v>
      </c>
      <c r="AE82" s="347">
        <v>43452</v>
      </c>
      <c r="AF82" s="307">
        <v>43470</v>
      </c>
      <c r="AG82" s="307">
        <v>43474</v>
      </c>
      <c r="AH82" s="309">
        <v>43480</v>
      </c>
      <c r="AI82" s="310">
        <v>43483</v>
      </c>
      <c r="AJ82" s="310">
        <v>43495</v>
      </c>
      <c r="AK82" s="306">
        <v>43585</v>
      </c>
      <c r="AL82" s="306">
        <v>43488</v>
      </c>
      <c r="AM82" s="349">
        <v>1</v>
      </c>
    </row>
    <row r="83" spans="1:39" ht="22.5" hidden="1" outlineLevel="1" x14ac:dyDescent="0.25">
      <c r="A83" s="332">
        <v>82</v>
      </c>
      <c r="B83" s="652" t="s">
        <v>1</v>
      </c>
      <c r="C83" s="312" t="s">
        <v>67</v>
      </c>
      <c r="D83" s="657" t="s">
        <v>421</v>
      </c>
      <c r="E83" s="312" t="str">
        <f t="shared" si="5"/>
        <v>B3</v>
      </c>
      <c r="F83" s="312">
        <v>2050</v>
      </c>
      <c r="G83" s="313">
        <v>10000</v>
      </c>
      <c r="H83" s="333" t="s">
        <v>747</v>
      </c>
      <c r="I83" s="661" t="s">
        <v>748</v>
      </c>
      <c r="J83" s="334">
        <v>1</v>
      </c>
      <c r="K83" s="335" t="s">
        <v>744</v>
      </c>
      <c r="L83" s="335">
        <v>2</v>
      </c>
      <c r="M83" s="336">
        <v>2</v>
      </c>
      <c r="N83" s="337" t="s">
        <v>521</v>
      </c>
      <c r="O83" s="338" t="s">
        <v>624</v>
      </c>
      <c r="P83" s="339">
        <v>100</v>
      </c>
      <c r="Q83" s="339">
        <v>75</v>
      </c>
      <c r="R83" s="340" t="s">
        <v>427</v>
      </c>
      <c r="S83" s="350">
        <v>10241</v>
      </c>
      <c r="T83" s="334" t="s">
        <v>749</v>
      </c>
      <c r="U83" s="340" t="s">
        <v>429</v>
      </c>
      <c r="V83" s="337" t="s">
        <v>746</v>
      </c>
      <c r="W83" s="304">
        <f t="shared" si="4"/>
        <v>41505</v>
      </c>
      <c r="X83" s="323">
        <f t="shared" si="4"/>
        <v>41505</v>
      </c>
      <c r="Y83" s="304">
        <f t="shared" si="4"/>
        <v>41505</v>
      </c>
      <c r="Z83" s="305">
        <f t="shared" si="4"/>
        <v>41505</v>
      </c>
      <c r="AA83" s="342">
        <v>43375</v>
      </c>
      <c r="AB83" s="342">
        <v>43374</v>
      </c>
      <c r="AC83" s="343">
        <v>43398</v>
      </c>
      <c r="AD83" s="344">
        <v>43432</v>
      </c>
      <c r="AE83" s="351">
        <v>43452</v>
      </c>
      <c r="AF83" s="343">
        <v>43470</v>
      </c>
      <c r="AG83" s="343">
        <v>43474</v>
      </c>
      <c r="AH83" s="345">
        <v>43480</v>
      </c>
      <c r="AI83" s="346">
        <v>43483</v>
      </c>
      <c r="AJ83" s="346">
        <v>43489</v>
      </c>
      <c r="AK83" s="342">
        <v>43580</v>
      </c>
      <c r="AL83" s="342">
        <v>43488</v>
      </c>
      <c r="AM83" s="353">
        <v>1</v>
      </c>
    </row>
    <row r="84" spans="1:39" ht="22.5" hidden="1" outlineLevel="1" x14ac:dyDescent="0.25">
      <c r="A84" s="293">
        <v>83</v>
      </c>
      <c r="B84" s="651" t="s">
        <v>1</v>
      </c>
      <c r="C84" s="293" t="s">
        <v>67</v>
      </c>
      <c r="D84" s="656" t="s">
        <v>421</v>
      </c>
      <c r="E84" s="293" t="str">
        <f t="shared" si="5"/>
        <v>B3</v>
      </c>
      <c r="F84" s="293">
        <v>2050</v>
      </c>
      <c r="G84" s="294">
        <v>7500</v>
      </c>
      <c r="H84" s="295" t="s">
        <v>750</v>
      </c>
      <c r="I84" s="659" t="s">
        <v>751</v>
      </c>
      <c r="J84" s="296">
        <v>1</v>
      </c>
      <c r="K84" s="297" t="s">
        <v>752</v>
      </c>
      <c r="L84" s="297">
        <v>2</v>
      </c>
      <c r="M84" s="298">
        <v>1</v>
      </c>
      <c r="N84" s="299" t="s">
        <v>521</v>
      </c>
      <c r="O84" s="300" t="s">
        <v>569</v>
      </c>
      <c r="P84" s="301">
        <v>100</v>
      </c>
      <c r="Q84" s="301">
        <v>75</v>
      </c>
      <c r="R84" s="302" t="s">
        <v>427</v>
      </c>
      <c r="S84" s="458">
        <v>6548</v>
      </c>
      <c r="T84" s="296" t="s">
        <v>753</v>
      </c>
      <c r="U84" s="302" t="s">
        <v>429</v>
      </c>
      <c r="V84" s="299" t="s">
        <v>571</v>
      </c>
      <c r="W84" s="304">
        <f t="shared" si="4"/>
        <v>41505</v>
      </c>
      <c r="X84" s="304">
        <f t="shared" si="4"/>
        <v>41505</v>
      </c>
      <c r="Y84" s="304">
        <f t="shared" si="4"/>
        <v>41505</v>
      </c>
      <c r="Z84" s="305">
        <f t="shared" si="4"/>
        <v>41505</v>
      </c>
      <c r="AA84" s="306">
        <v>43280</v>
      </c>
      <c r="AB84" s="306">
        <v>43280</v>
      </c>
      <c r="AC84" s="307">
        <v>43311</v>
      </c>
      <c r="AD84" s="308">
        <v>43312</v>
      </c>
      <c r="AE84" s="347">
        <v>43482</v>
      </c>
      <c r="AF84" s="306">
        <v>43493</v>
      </c>
      <c r="AG84" s="306">
        <v>43496</v>
      </c>
      <c r="AH84" s="348">
        <v>43504</v>
      </c>
      <c r="AI84" s="310">
        <v>43509</v>
      </c>
      <c r="AJ84" s="310">
        <v>43531</v>
      </c>
      <c r="AK84" s="306">
        <v>43481</v>
      </c>
      <c r="AL84" s="306">
        <v>43512</v>
      </c>
      <c r="AM84" s="349">
        <v>1</v>
      </c>
    </row>
    <row r="85" spans="1:39" ht="22.5" hidden="1" outlineLevel="1" x14ac:dyDescent="0.25">
      <c r="A85" s="332">
        <v>84</v>
      </c>
      <c r="B85" s="652" t="s">
        <v>1</v>
      </c>
      <c r="C85" s="312" t="s">
        <v>67</v>
      </c>
      <c r="D85" s="657" t="s">
        <v>421</v>
      </c>
      <c r="E85" s="312" t="str">
        <f t="shared" si="5"/>
        <v>B1</v>
      </c>
      <c r="F85" s="312">
        <v>2050</v>
      </c>
      <c r="G85" s="313">
        <v>7500</v>
      </c>
      <c r="H85" s="333" t="s">
        <v>754</v>
      </c>
      <c r="I85" s="661" t="s">
        <v>755</v>
      </c>
      <c r="J85" s="334">
        <v>1</v>
      </c>
      <c r="K85" s="335" t="s">
        <v>752</v>
      </c>
      <c r="L85" s="335">
        <v>2</v>
      </c>
      <c r="M85" s="336">
        <v>2</v>
      </c>
      <c r="N85" s="337" t="s">
        <v>425</v>
      </c>
      <c r="O85" s="338" t="s">
        <v>569</v>
      </c>
      <c r="P85" s="339">
        <v>100</v>
      </c>
      <c r="Q85" s="339">
        <v>75</v>
      </c>
      <c r="R85" s="340" t="s">
        <v>427</v>
      </c>
      <c r="S85" s="350">
        <v>6700</v>
      </c>
      <c r="T85" s="334" t="s">
        <v>756</v>
      </c>
      <c r="U85" s="340" t="s">
        <v>429</v>
      </c>
      <c r="V85" s="337" t="s">
        <v>571</v>
      </c>
      <c r="W85" s="304">
        <f t="shared" si="4"/>
        <v>41505</v>
      </c>
      <c r="X85" s="323">
        <f t="shared" si="4"/>
        <v>41505</v>
      </c>
      <c r="Y85" s="304">
        <f t="shared" si="4"/>
        <v>41505</v>
      </c>
      <c r="Z85" s="305">
        <f t="shared" si="4"/>
        <v>41505</v>
      </c>
      <c r="AA85" s="342">
        <v>43281</v>
      </c>
      <c r="AB85" s="342">
        <v>43280</v>
      </c>
      <c r="AC85" s="343">
        <v>43293</v>
      </c>
      <c r="AD85" s="344">
        <v>43312</v>
      </c>
      <c r="AE85" s="351">
        <v>43482</v>
      </c>
      <c r="AF85" s="342">
        <v>43493</v>
      </c>
      <c r="AG85" s="342">
        <v>43496</v>
      </c>
      <c r="AH85" s="352">
        <v>43504</v>
      </c>
      <c r="AI85" s="346">
        <v>43509</v>
      </c>
      <c r="AJ85" s="346">
        <v>43531</v>
      </c>
      <c r="AK85" s="342">
        <v>43480</v>
      </c>
      <c r="AL85" s="342">
        <v>43510</v>
      </c>
      <c r="AM85" s="353">
        <v>1</v>
      </c>
    </row>
    <row r="86" spans="1:39" ht="22.5" hidden="1" outlineLevel="1" x14ac:dyDescent="0.25">
      <c r="A86" s="293">
        <v>85</v>
      </c>
      <c r="B86" s="651" t="s">
        <v>1</v>
      </c>
      <c r="C86" s="293" t="s">
        <v>67</v>
      </c>
      <c r="D86" s="656" t="s">
        <v>421</v>
      </c>
      <c r="E86" s="293" t="str">
        <f t="shared" si="5"/>
        <v>B3</v>
      </c>
      <c r="F86" s="293">
        <v>2050</v>
      </c>
      <c r="G86" s="294">
        <v>7500</v>
      </c>
      <c r="H86" s="295" t="s">
        <v>757</v>
      </c>
      <c r="I86" s="659" t="s">
        <v>758</v>
      </c>
      <c r="J86" s="296">
        <v>1</v>
      </c>
      <c r="K86" s="297" t="s">
        <v>759</v>
      </c>
      <c r="L86" s="297">
        <v>2</v>
      </c>
      <c r="M86" s="298">
        <v>1</v>
      </c>
      <c r="N86" s="299" t="s">
        <v>521</v>
      </c>
      <c r="O86" s="300" t="s">
        <v>569</v>
      </c>
      <c r="P86" s="301">
        <v>100</v>
      </c>
      <c r="Q86" s="301">
        <v>75</v>
      </c>
      <c r="R86" s="302" t="s">
        <v>427</v>
      </c>
      <c r="S86" s="303">
        <v>7024</v>
      </c>
      <c r="T86" s="296" t="s">
        <v>760</v>
      </c>
      <c r="U86" s="302" t="s">
        <v>429</v>
      </c>
      <c r="V86" s="299" t="s">
        <v>647</v>
      </c>
      <c r="W86" s="304">
        <f t="shared" si="4"/>
        <v>41505</v>
      </c>
      <c r="X86" s="304">
        <f t="shared" si="4"/>
        <v>41505</v>
      </c>
      <c r="Y86" s="304">
        <f t="shared" si="4"/>
        <v>41505</v>
      </c>
      <c r="Z86" s="305">
        <f t="shared" si="4"/>
        <v>41505</v>
      </c>
      <c r="AA86" s="310">
        <v>43437</v>
      </c>
      <c r="AB86" s="310">
        <v>43437</v>
      </c>
      <c r="AC86" s="310">
        <v>43452</v>
      </c>
      <c r="AD86" s="348">
        <v>43468</v>
      </c>
      <c r="AE86" s="354">
        <v>43488</v>
      </c>
      <c r="AF86" s="310">
        <v>43504</v>
      </c>
      <c r="AG86" s="310">
        <v>43510</v>
      </c>
      <c r="AH86" s="306">
        <v>43515</v>
      </c>
      <c r="AI86" s="354">
        <v>43515</v>
      </c>
      <c r="AJ86" s="310">
        <v>43531</v>
      </c>
      <c r="AK86" s="306">
        <v>43595</v>
      </c>
      <c r="AL86" s="306">
        <v>43520</v>
      </c>
      <c r="AM86" s="349">
        <v>1</v>
      </c>
    </row>
    <row r="87" spans="1:39" ht="22.5" hidden="1" outlineLevel="1" x14ac:dyDescent="0.25">
      <c r="A87" s="332">
        <v>86</v>
      </c>
      <c r="B87" s="652" t="s">
        <v>1</v>
      </c>
      <c r="C87" s="312" t="s">
        <v>67</v>
      </c>
      <c r="D87" s="657" t="s">
        <v>421</v>
      </c>
      <c r="E87" s="312" t="str">
        <f t="shared" si="5"/>
        <v>B3</v>
      </c>
      <c r="F87" s="312">
        <v>2050</v>
      </c>
      <c r="G87" s="313">
        <v>7500</v>
      </c>
      <c r="H87" s="333" t="s">
        <v>761</v>
      </c>
      <c r="I87" s="661" t="s">
        <v>762</v>
      </c>
      <c r="J87" s="334">
        <v>1</v>
      </c>
      <c r="K87" s="335" t="s">
        <v>759</v>
      </c>
      <c r="L87" s="335">
        <v>2</v>
      </c>
      <c r="M87" s="336">
        <v>2</v>
      </c>
      <c r="N87" s="337" t="s">
        <v>521</v>
      </c>
      <c r="O87" s="338" t="s">
        <v>569</v>
      </c>
      <c r="P87" s="339">
        <v>100</v>
      </c>
      <c r="Q87" s="339">
        <v>75</v>
      </c>
      <c r="R87" s="340" t="s">
        <v>427</v>
      </c>
      <c r="S87" s="341">
        <v>6847</v>
      </c>
      <c r="T87" s="334" t="s">
        <v>763</v>
      </c>
      <c r="U87" s="340" t="s">
        <v>429</v>
      </c>
      <c r="V87" s="337" t="s">
        <v>571</v>
      </c>
      <c r="W87" s="355">
        <v>43389</v>
      </c>
      <c r="X87" s="323">
        <f t="shared" ref="X87:X96" si="6">+$AA$2</f>
        <v>41505</v>
      </c>
      <c r="Y87" s="355">
        <v>43383</v>
      </c>
      <c r="Z87" s="305">
        <f t="shared" ref="Z87:Z94" si="7">+$AA$2</f>
        <v>41505</v>
      </c>
      <c r="AA87" s="346">
        <v>43454</v>
      </c>
      <c r="AB87" s="346">
        <v>43437</v>
      </c>
      <c r="AC87" s="346">
        <v>43468</v>
      </c>
      <c r="AD87" s="352">
        <v>43468</v>
      </c>
      <c r="AE87" s="356">
        <v>43488</v>
      </c>
      <c r="AF87" s="346">
        <v>43504</v>
      </c>
      <c r="AG87" s="346">
        <v>43509</v>
      </c>
      <c r="AH87" s="342">
        <v>43515</v>
      </c>
      <c r="AI87" s="356">
        <v>43515</v>
      </c>
      <c r="AJ87" s="346">
        <v>43531</v>
      </c>
      <c r="AK87" s="342">
        <v>43580</v>
      </c>
      <c r="AL87" s="342">
        <v>43520</v>
      </c>
      <c r="AM87" s="353">
        <v>1</v>
      </c>
    </row>
    <row r="88" spans="1:39" ht="22.5" hidden="1" outlineLevel="1" x14ac:dyDescent="0.25">
      <c r="A88" s="293">
        <v>87</v>
      </c>
      <c r="B88" s="651" t="s">
        <v>1</v>
      </c>
      <c r="C88" s="293" t="s">
        <v>67</v>
      </c>
      <c r="D88" s="656" t="s">
        <v>421</v>
      </c>
      <c r="E88" s="293" t="str">
        <f t="shared" si="5"/>
        <v>B1</v>
      </c>
      <c r="F88" s="293">
        <v>2050</v>
      </c>
      <c r="G88" s="294">
        <v>7500</v>
      </c>
      <c r="H88" s="295" t="s">
        <v>764</v>
      </c>
      <c r="I88" s="659" t="s">
        <v>765</v>
      </c>
      <c r="J88" s="296">
        <v>1</v>
      </c>
      <c r="K88" s="297" t="s">
        <v>766</v>
      </c>
      <c r="L88" s="297">
        <v>3</v>
      </c>
      <c r="M88" s="298">
        <v>1</v>
      </c>
      <c r="N88" s="299" t="s">
        <v>425</v>
      </c>
      <c r="O88" s="300" t="s">
        <v>434</v>
      </c>
      <c r="P88" s="301">
        <v>100</v>
      </c>
      <c r="Q88" s="301">
        <v>75</v>
      </c>
      <c r="R88" s="302" t="s">
        <v>427</v>
      </c>
      <c r="S88" s="303">
        <v>7711</v>
      </c>
      <c r="T88" s="296" t="s">
        <v>767</v>
      </c>
      <c r="U88" s="302" t="s">
        <v>429</v>
      </c>
      <c r="V88" s="299" t="s">
        <v>671</v>
      </c>
      <c r="W88" s="310">
        <v>43445</v>
      </c>
      <c r="X88" s="357">
        <f t="shared" si="6"/>
        <v>41505</v>
      </c>
      <c r="Y88" s="310">
        <v>43294</v>
      </c>
      <c r="Z88" s="358">
        <f t="shared" si="7"/>
        <v>41505</v>
      </c>
      <c r="AA88" s="310">
        <v>43471</v>
      </c>
      <c r="AB88" s="310">
        <v>43471</v>
      </c>
      <c r="AC88" s="310">
        <v>43479</v>
      </c>
      <c r="AD88" s="348">
        <v>43500</v>
      </c>
      <c r="AE88" s="347">
        <v>43525</v>
      </c>
      <c r="AF88" s="306">
        <v>43542</v>
      </c>
      <c r="AG88" s="306">
        <v>43544</v>
      </c>
      <c r="AH88" s="348">
        <v>43553</v>
      </c>
      <c r="AI88" s="310">
        <v>43558</v>
      </c>
      <c r="AJ88" s="310">
        <v>43577</v>
      </c>
      <c r="AK88" s="359">
        <v>43643</v>
      </c>
      <c r="AL88" s="306">
        <v>43569</v>
      </c>
      <c r="AM88" s="349">
        <v>1</v>
      </c>
    </row>
    <row r="89" spans="1:39" ht="22.5" hidden="1" outlineLevel="1" x14ac:dyDescent="0.25">
      <c r="A89" s="332">
        <v>88</v>
      </c>
      <c r="B89" s="652" t="s">
        <v>1</v>
      </c>
      <c r="C89" s="312" t="s">
        <v>67</v>
      </c>
      <c r="D89" s="657" t="s">
        <v>421</v>
      </c>
      <c r="E89" s="312" t="str">
        <f t="shared" si="5"/>
        <v>B1</v>
      </c>
      <c r="F89" s="312">
        <v>2050</v>
      </c>
      <c r="G89" s="313">
        <v>7500</v>
      </c>
      <c r="H89" s="333" t="s">
        <v>768</v>
      </c>
      <c r="I89" s="661" t="s">
        <v>769</v>
      </c>
      <c r="J89" s="334">
        <v>1</v>
      </c>
      <c r="K89" s="335" t="s">
        <v>766</v>
      </c>
      <c r="L89" s="335">
        <v>3</v>
      </c>
      <c r="M89" s="336">
        <v>2</v>
      </c>
      <c r="N89" s="337" t="s">
        <v>425</v>
      </c>
      <c r="O89" s="338" t="s">
        <v>434</v>
      </c>
      <c r="P89" s="339">
        <v>100</v>
      </c>
      <c r="Q89" s="339">
        <v>75</v>
      </c>
      <c r="R89" s="340" t="s">
        <v>427</v>
      </c>
      <c r="S89" s="341">
        <v>7682</v>
      </c>
      <c r="T89" s="334" t="s">
        <v>770</v>
      </c>
      <c r="U89" s="340" t="s">
        <v>429</v>
      </c>
      <c r="V89" s="337" t="s">
        <v>671</v>
      </c>
      <c r="W89" s="346">
        <v>43445</v>
      </c>
      <c r="X89" s="360">
        <f t="shared" si="6"/>
        <v>41505</v>
      </c>
      <c r="Y89" s="346">
        <v>43441</v>
      </c>
      <c r="Z89" s="358">
        <f t="shared" si="7"/>
        <v>41505</v>
      </c>
      <c r="AA89" s="346">
        <v>43480</v>
      </c>
      <c r="AB89" s="346">
        <v>43471</v>
      </c>
      <c r="AC89" s="346">
        <v>43487</v>
      </c>
      <c r="AD89" s="352">
        <v>43500</v>
      </c>
      <c r="AE89" s="351">
        <v>43525</v>
      </c>
      <c r="AF89" s="342">
        <v>43542</v>
      </c>
      <c r="AG89" s="342">
        <v>43544</v>
      </c>
      <c r="AH89" s="352">
        <v>43553</v>
      </c>
      <c r="AI89" s="346">
        <v>43558</v>
      </c>
      <c r="AJ89" s="346">
        <v>43577</v>
      </c>
      <c r="AK89" s="361">
        <v>43643</v>
      </c>
      <c r="AL89" s="342">
        <v>43570</v>
      </c>
      <c r="AM89" s="353">
        <v>1</v>
      </c>
    </row>
    <row r="90" spans="1:39" ht="22.5" hidden="1" outlineLevel="1" x14ac:dyDescent="0.25">
      <c r="A90" s="293">
        <v>89</v>
      </c>
      <c r="B90" s="651" t="s">
        <v>1</v>
      </c>
      <c r="C90" s="293" t="s">
        <v>67</v>
      </c>
      <c r="D90" s="656" t="s">
        <v>421</v>
      </c>
      <c r="E90" s="293" t="str">
        <f t="shared" si="5"/>
        <v>B1</v>
      </c>
      <c r="F90" s="293">
        <v>2050</v>
      </c>
      <c r="G90" s="294">
        <v>7500</v>
      </c>
      <c r="H90" s="295" t="s">
        <v>771</v>
      </c>
      <c r="I90" s="659" t="s">
        <v>772</v>
      </c>
      <c r="J90" s="296">
        <v>1</v>
      </c>
      <c r="K90" s="297" t="s">
        <v>766</v>
      </c>
      <c r="L90" s="297">
        <v>3</v>
      </c>
      <c r="M90" s="298">
        <v>3</v>
      </c>
      <c r="N90" s="299" t="s">
        <v>425</v>
      </c>
      <c r="O90" s="300" t="s">
        <v>434</v>
      </c>
      <c r="P90" s="301">
        <v>100</v>
      </c>
      <c r="Q90" s="301">
        <v>75</v>
      </c>
      <c r="R90" s="302" t="s">
        <v>427</v>
      </c>
      <c r="S90" s="303">
        <v>7646</v>
      </c>
      <c r="T90" s="296" t="s">
        <v>773</v>
      </c>
      <c r="U90" s="302" t="s">
        <v>429</v>
      </c>
      <c r="V90" s="299" t="s">
        <v>671</v>
      </c>
      <c r="W90" s="310">
        <v>43445</v>
      </c>
      <c r="X90" s="357">
        <f t="shared" si="6"/>
        <v>41505</v>
      </c>
      <c r="Y90" s="310">
        <v>43294</v>
      </c>
      <c r="Z90" s="358">
        <f t="shared" si="7"/>
        <v>41505</v>
      </c>
      <c r="AA90" s="310">
        <v>43488</v>
      </c>
      <c r="AB90" s="310">
        <v>43471</v>
      </c>
      <c r="AC90" s="310">
        <v>43500</v>
      </c>
      <c r="AD90" s="348">
        <v>43500</v>
      </c>
      <c r="AE90" s="347">
        <v>43525</v>
      </c>
      <c r="AF90" s="306">
        <v>43542</v>
      </c>
      <c r="AG90" s="306">
        <v>43544</v>
      </c>
      <c r="AH90" s="348">
        <v>43553</v>
      </c>
      <c r="AI90" s="310">
        <v>43558</v>
      </c>
      <c r="AJ90" s="310">
        <v>43577</v>
      </c>
      <c r="AK90" s="359">
        <v>43643</v>
      </c>
      <c r="AL90" s="306">
        <v>43574</v>
      </c>
      <c r="AM90" s="349">
        <v>1</v>
      </c>
    </row>
    <row r="91" spans="1:39" ht="22.5" hidden="1" outlineLevel="1" x14ac:dyDescent="0.25">
      <c r="A91" s="332">
        <v>90</v>
      </c>
      <c r="B91" s="652" t="s">
        <v>1</v>
      </c>
      <c r="C91" s="312" t="s">
        <v>67</v>
      </c>
      <c r="D91" s="657" t="s">
        <v>421</v>
      </c>
      <c r="E91" s="312" t="str">
        <f t="shared" si="5"/>
        <v>B3</v>
      </c>
      <c r="F91" s="312">
        <v>2050</v>
      </c>
      <c r="G91" s="313">
        <v>7500</v>
      </c>
      <c r="H91" s="333" t="s">
        <v>774</v>
      </c>
      <c r="I91" s="661" t="s">
        <v>775</v>
      </c>
      <c r="J91" s="334">
        <v>1</v>
      </c>
      <c r="K91" s="335" t="s">
        <v>776</v>
      </c>
      <c r="L91" s="335">
        <v>4</v>
      </c>
      <c r="M91" s="336">
        <v>1</v>
      </c>
      <c r="N91" s="337" t="s">
        <v>637</v>
      </c>
      <c r="O91" s="338" t="s">
        <v>426</v>
      </c>
      <c r="P91" s="339">
        <v>100</v>
      </c>
      <c r="Q91" s="339">
        <v>75</v>
      </c>
      <c r="R91" s="340" t="s">
        <v>427</v>
      </c>
      <c r="S91" s="341">
        <v>7624</v>
      </c>
      <c r="T91" s="334" t="s">
        <v>777</v>
      </c>
      <c r="U91" s="340" t="s">
        <v>429</v>
      </c>
      <c r="V91" s="337" t="s">
        <v>778</v>
      </c>
      <c r="W91" s="346">
        <v>43492</v>
      </c>
      <c r="X91" s="362">
        <f t="shared" si="6"/>
        <v>41505</v>
      </c>
      <c r="Y91" s="346">
        <v>43472</v>
      </c>
      <c r="Z91" s="358">
        <f t="shared" si="7"/>
        <v>41505</v>
      </c>
      <c r="AA91" s="346">
        <v>43503</v>
      </c>
      <c r="AB91" s="346">
        <v>43502</v>
      </c>
      <c r="AC91" s="342">
        <v>43514</v>
      </c>
      <c r="AD91" s="345">
        <v>43555</v>
      </c>
      <c r="AE91" s="351">
        <v>43596</v>
      </c>
      <c r="AF91" s="363">
        <v>43621</v>
      </c>
      <c r="AG91" s="363">
        <v>43622</v>
      </c>
      <c r="AH91" s="352">
        <v>43638</v>
      </c>
      <c r="AI91" s="346">
        <v>43642</v>
      </c>
      <c r="AJ91" s="364">
        <v>43671</v>
      </c>
      <c r="AK91" s="361">
        <v>43705</v>
      </c>
      <c r="AL91" s="365">
        <v>43657</v>
      </c>
      <c r="AM91" s="353">
        <v>1</v>
      </c>
    </row>
    <row r="92" spans="1:39" ht="22.5" hidden="1" outlineLevel="1" x14ac:dyDescent="0.25">
      <c r="A92" s="293">
        <v>91</v>
      </c>
      <c r="B92" s="651" t="s">
        <v>1</v>
      </c>
      <c r="C92" s="293" t="s">
        <v>67</v>
      </c>
      <c r="D92" s="656" t="s">
        <v>421</v>
      </c>
      <c r="E92" s="293" t="str">
        <f t="shared" si="5"/>
        <v>B3</v>
      </c>
      <c r="F92" s="293">
        <v>2050</v>
      </c>
      <c r="G92" s="294">
        <v>7500</v>
      </c>
      <c r="H92" s="295" t="s">
        <v>779</v>
      </c>
      <c r="I92" s="659" t="s">
        <v>780</v>
      </c>
      <c r="J92" s="296">
        <v>1</v>
      </c>
      <c r="K92" s="297" t="s">
        <v>776</v>
      </c>
      <c r="L92" s="297">
        <v>4</v>
      </c>
      <c r="M92" s="298">
        <v>2</v>
      </c>
      <c r="N92" s="299" t="s">
        <v>521</v>
      </c>
      <c r="O92" s="300" t="s">
        <v>426</v>
      </c>
      <c r="P92" s="301">
        <v>100</v>
      </c>
      <c r="Q92" s="301">
        <v>75</v>
      </c>
      <c r="R92" s="302" t="s">
        <v>427</v>
      </c>
      <c r="S92" s="303">
        <v>7605</v>
      </c>
      <c r="T92" s="296" t="s">
        <v>781</v>
      </c>
      <c r="U92" s="302" t="s">
        <v>429</v>
      </c>
      <c r="V92" s="299" t="s">
        <v>778</v>
      </c>
      <c r="W92" s="310">
        <v>43492</v>
      </c>
      <c r="X92" s="366">
        <f t="shared" si="6"/>
        <v>41505</v>
      </c>
      <c r="Y92" s="310">
        <v>43473</v>
      </c>
      <c r="Z92" s="358">
        <f t="shared" si="7"/>
        <v>41505</v>
      </c>
      <c r="AA92" s="310">
        <v>43517</v>
      </c>
      <c r="AB92" s="310">
        <v>43502</v>
      </c>
      <c r="AC92" s="306">
        <v>43528</v>
      </c>
      <c r="AD92" s="309">
        <v>43555</v>
      </c>
      <c r="AE92" s="347">
        <v>43596</v>
      </c>
      <c r="AF92" s="367">
        <v>43621</v>
      </c>
      <c r="AG92" s="367">
        <v>43622</v>
      </c>
      <c r="AH92" s="348">
        <v>43638</v>
      </c>
      <c r="AI92" s="310">
        <v>43642</v>
      </c>
      <c r="AJ92" s="368">
        <v>43671</v>
      </c>
      <c r="AK92" s="359">
        <v>43705</v>
      </c>
      <c r="AL92" s="369">
        <v>43661</v>
      </c>
      <c r="AM92" s="349">
        <v>1</v>
      </c>
    </row>
    <row r="93" spans="1:39" ht="22.5" hidden="1" outlineLevel="1" x14ac:dyDescent="0.25">
      <c r="A93" s="332">
        <v>92</v>
      </c>
      <c r="B93" s="652" t="s">
        <v>1</v>
      </c>
      <c r="C93" s="312" t="s">
        <v>67</v>
      </c>
      <c r="D93" s="657" t="s">
        <v>421</v>
      </c>
      <c r="E93" s="312" t="str">
        <f t="shared" si="5"/>
        <v>B1</v>
      </c>
      <c r="F93" s="312">
        <v>2050</v>
      </c>
      <c r="G93" s="313">
        <v>7500</v>
      </c>
      <c r="H93" s="333" t="s">
        <v>782</v>
      </c>
      <c r="I93" s="661" t="s">
        <v>783</v>
      </c>
      <c r="J93" s="334">
        <v>1</v>
      </c>
      <c r="K93" s="335" t="s">
        <v>776</v>
      </c>
      <c r="L93" s="335">
        <v>4</v>
      </c>
      <c r="M93" s="336">
        <v>3</v>
      </c>
      <c r="N93" s="337" t="s">
        <v>728</v>
      </c>
      <c r="O93" s="338" t="s">
        <v>426</v>
      </c>
      <c r="P93" s="339">
        <v>100</v>
      </c>
      <c r="Q93" s="339">
        <v>75</v>
      </c>
      <c r="R93" s="340" t="s">
        <v>427</v>
      </c>
      <c r="S93" s="341">
        <v>7396</v>
      </c>
      <c r="T93" s="334" t="s">
        <v>784</v>
      </c>
      <c r="U93" s="340" t="s">
        <v>429</v>
      </c>
      <c r="V93" s="337" t="s">
        <v>778</v>
      </c>
      <c r="W93" s="346">
        <v>43492</v>
      </c>
      <c r="X93" s="360">
        <f t="shared" si="6"/>
        <v>41505</v>
      </c>
      <c r="Y93" s="346">
        <v>43472</v>
      </c>
      <c r="Z93" s="358">
        <f t="shared" si="7"/>
        <v>41505</v>
      </c>
      <c r="AA93" s="346">
        <v>43531</v>
      </c>
      <c r="AB93" s="346">
        <v>43502</v>
      </c>
      <c r="AC93" s="342">
        <v>43538</v>
      </c>
      <c r="AD93" s="345">
        <v>43555</v>
      </c>
      <c r="AE93" s="351">
        <v>43596</v>
      </c>
      <c r="AF93" s="363">
        <v>43621</v>
      </c>
      <c r="AG93" s="363">
        <v>43622</v>
      </c>
      <c r="AH93" s="352">
        <v>43638</v>
      </c>
      <c r="AI93" s="346">
        <v>43642</v>
      </c>
      <c r="AJ93" s="364">
        <v>43671</v>
      </c>
      <c r="AK93" s="361">
        <v>43705</v>
      </c>
      <c r="AL93" s="342">
        <v>43654</v>
      </c>
      <c r="AM93" s="353">
        <v>1</v>
      </c>
    </row>
    <row r="94" spans="1:39" ht="22.5" hidden="1" outlineLevel="1" x14ac:dyDescent="0.25">
      <c r="A94" s="293">
        <v>93</v>
      </c>
      <c r="B94" s="651" t="s">
        <v>1</v>
      </c>
      <c r="C94" s="293" t="s">
        <v>67</v>
      </c>
      <c r="D94" s="656" t="s">
        <v>421</v>
      </c>
      <c r="E94" s="293" t="str">
        <f t="shared" si="5"/>
        <v>B3</v>
      </c>
      <c r="F94" s="293">
        <v>2050</v>
      </c>
      <c r="G94" s="294">
        <v>7500</v>
      </c>
      <c r="H94" s="295" t="s">
        <v>785</v>
      </c>
      <c r="I94" s="659" t="s">
        <v>786</v>
      </c>
      <c r="J94" s="296">
        <v>1</v>
      </c>
      <c r="K94" s="297" t="s">
        <v>776</v>
      </c>
      <c r="L94" s="297">
        <v>4</v>
      </c>
      <c r="M94" s="298">
        <v>4</v>
      </c>
      <c r="N94" s="299" t="s">
        <v>521</v>
      </c>
      <c r="O94" s="300" t="s">
        <v>426</v>
      </c>
      <c r="P94" s="301">
        <v>100</v>
      </c>
      <c r="Q94" s="301">
        <v>75</v>
      </c>
      <c r="R94" s="302" t="s">
        <v>427</v>
      </c>
      <c r="S94" s="303">
        <v>7605</v>
      </c>
      <c r="T94" s="296" t="s">
        <v>787</v>
      </c>
      <c r="U94" s="302" t="s">
        <v>429</v>
      </c>
      <c r="V94" s="299" t="s">
        <v>778</v>
      </c>
      <c r="W94" s="310">
        <v>43492</v>
      </c>
      <c r="X94" s="357">
        <f t="shared" si="6"/>
        <v>41505</v>
      </c>
      <c r="Y94" s="310">
        <v>43472</v>
      </c>
      <c r="Z94" s="358">
        <f t="shared" si="7"/>
        <v>41505</v>
      </c>
      <c r="AA94" s="310">
        <v>43541</v>
      </c>
      <c r="AB94" s="310">
        <v>43502</v>
      </c>
      <c r="AC94" s="307">
        <v>43555</v>
      </c>
      <c r="AD94" s="309">
        <v>43555</v>
      </c>
      <c r="AE94" s="347">
        <v>43596</v>
      </c>
      <c r="AF94" s="367">
        <v>43621</v>
      </c>
      <c r="AG94" s="367">
        <v>43622</v>
      </c>
      <c r="AH94" s="348">
        <v>43638</v>
      </c>
      <c r="AI94" s="310">
        <v>43642</v>
      </c>
      <c r="AJ94" s="368">
        <v>43671</v>
      </c>
      <c r="AK94" s="359">
        <v>43705</v>
      </c>
      <c r="AL94" s="369">
        <v>43658</v>
      </c>
      <c r="AM94" s="349">
        <v>1</v>
      </c>
    </row>
    <row r="95" spans="1:39" ht="33.75" hidden="1" outlineLevel="1" x14ac:dyDescent="0.25">
      <c r="A95" s="332">
        <v>94</v>
      </c>
      <c r="B95" s="652" t="s">
        <v>1</v>
      </c>
      <c r="C95" s="312" t="s">
        <v>67</v>
      </c>
      <c r="D95" s="657" t="s">
        <v>788</v>
      </c>
      <c r="E95" s="312" t="str">
        <f t="shared" si="5"/>
        <v>B1</v>
      </c>
      <c r="F95" s="312">
        <v>2050</v>
      </c>
      <c r="G95" s="313">
        <v>10000</v>
      </c>
      <c r="H95" s="333" t="s">
        <v>789</v>
      </c>
      <c r="I95" s="661" t="s">
        <v>790</v>
      </c>
      <c r="J95" s="334">
        <v>1</v>
      </c>
      <c r="K95" s="335" t="s">
        <v>791</v>
      </c>
      <c r="L95" s="335">
        <v>2</v>
      </c>
      <c r="M95" s="336">
        <v>1</v>
      </c>
      <c r="N95" s="337" t="s">
        <v>792</v>
      </c>
      <c r="O95" s="338" t="s">
        <v>624</v>
      </c>
      <c r="P95" s="339">
        <v>100</v>
      </c>
      <c r="Q95" s="339">
        <v>75</v>
      </c>
      <c r="R95" s="340" t="s">
        <v>427</v>
      </c>
      <c r="S95" s="341">
        <v>10100</v>
      </c>
      <c r="T95" s="334" t="s">
        <v>793</v>
      </c>
      <c r="U95" s="340" t="s">
        <v>429</v>
      </c>
      <c r="V95" s="337" t="s">
        <v>746</v>
      </c>
      <c r="W95" s="346">
        <v>43514</v>
      </c>
      <c r="X95" s="370">
        <f t="shared" si="6"/>
        <v>41505</v>
      </c>
      <c r="Y95" s="346">
        <v>43482</v>
      </c>
      <c r="Z95" s="352">
        <v>43527.6</v>
      </c>
      <c r="AA95" s="346">
        <v>43558</v>
      </c>
      <c r="AB95" s="346">
        <v>43558</v>
      </c>
      <c r="AC95" s="343">
        <v>43567</v>
      </c>
      <c r="AD95" s="345">
        <v>43581</v>
      </c>
      <c r="AE95" s="371">
        <v>43760</v>
      </c>
      <c r="AF95" s="361">
        <v>43772</v>
      </c>
      <c r="AG95" s="361">
        <v>43774</v>
      </c>
      <c r="AH95" s="372">
        <v>43778</v>
      </c>
      <c r="AI95" s="364">
        <v>43783</v>
      </c>
      <c r="AJ95" s="364">
        <v>43804</v>
      </c>
      <c r="AK95" s="361">
        <v>43731</v>
      </c>
      <c r="AL95" s="365">
        <v>43784</v>
      </c>
      <c r="AM95" s="353">
        <v>1</v>
      </c>
    </row>
    <row r="96" spans="1:39" ht="33.75" hidden="1" outlineLevel="1" x14ac:dyDescent="0.25">
      <c r="A96" s="293">
        <v>95</v>
      </c>
      <c r="B96" s="651" t="s">
        <v>1</v>
      </c>
      <c r="C96" s="293" t="s">
        <v>67</v>
      </c>
      <c r="D96" s="656" t="s">
        <v>788</v>
      </c>
      <c r="E96" s="293" t="str">
        <f t="shared" si="5"/>
        <v>B1</v>
      </c>
      <c r="F96" s="293">
        <v>2050</v>
      </c>
      <c r="G96" s="294">
        <v>10000</v>
      </c>
      <c r="H96" s="295" t="s">
        <v>794</v>
      </c>
      <c r="I96" s="659" t="s">
        <v>795</v>
      </c>
      <c r="J96" s="296">
        <v>1</v>
      </c>
      <c r="K96" s="297" t="s">
        <v>791</v>
      </c>
      <c r="L96" s="297">
        <v>2</v>
      </c>
      <c r="M96" s="298">
        <v>2</v>
      </c>
      <c r="N96" s="299" t="s">
        <v>792</v>
      </c>
      <c r="O96" s="300" t="s">
        <v>624</v>
      </c>
      <c r="P96" s="301">
        <v>100</v>
      </c>
      <c r="Q96" s="301">
        <v>75</v>
      </c>
      <c r="R96" s="302" t="s">
        <v>427</v>
      </c>
      <c r="S96" s="303">
        <v>10100</v>
      </c>
      <c r="T96" s="296" t="s">
        <v>793</v>
      </c>
      <c r="U96" s="302" t="s">
        <v>429</v>
      </c>
      <c r="V96" s="299" t="s">
        <v>746</v>
      </c>
      <c r="W96" s="310">
        <v>43514</v>
      </c>
      <c r="X96" s="373">
        <f t="shared" si="6"/>
        <v>41505</v>
      </c>
      <c r="Y96" s="310">
        <v>43482</v>
      </c>
      <c r="Z96" s="348">
        <v>43527.6</v>
      </c>
      <c r="AA96" s="310">
        <v>43569</v>
      </c>
      <c r="AB96" s="310">
        <v>43558</v>
      </c>
      <c r="AC96" s="307">
        <v>43581</v>
      </c>
      <c r="AD96" s="309">
        <v>43581</v>
      </c>
      <c r="AE96" s="374">
        <v>43760</v>
      </c>
      <c r="AF96" s="359">
        <v>43772</v>
      </c>
      <c r="AG96" s="359">
        <v>43773</v>
      </c>
      <c r="AH96" s="375">
        <v>43781</v>
      </c>
      <c r="AI96" s="368">
        <v>43783</v>
      </c>
      <c r="AJ96" s="368">
        <v>43804</v>
      </c>
      <c r="AK96" s="359">
        <v>43731</v>
      </c>
      <c r="AL96" s="369">
        <v>43784</v>
      </c>
      <c r="AM96" s="349">
        <v>1</v>
      </c>
    </row>
    <row r="97" spans="1:41" ht="33.75" hidden="1" outlineLevel="1" x14ac:dyDescent="0.25">
      <c r="A97" s="332">
        <v>96</v>
      </c>
      <c r="B97" s="652" t="s">
        <v>1</v>
      </c>
      <c r="C97" s="312" t="s">
        <v>67</v>
      </c>
      <c r="D97" s="657" t="s">
        <v>788</v>
      </c>
      <c r="E97" s="312" t="str">
        <f t="shared" si="5"/>
        <v>B1</v>
      </c>
      <c r="F97" s="312">
        <v>2050</v>
      </c>
      <c r="G97" s="313">
        <v>10000</v>
      </c>
      <c r="H97" s="333" t="s">
        <v>796</v>
      </c>
      <c r="I97" s="661" t="s">
        <v>797</v>
      </c>
      <c r="J97" s="334">
        <v>1</v>
      </c>
      <c r="K97" s="335" t="s">
        <v>798</v>
      </c>
      <c r="L97" s="335">
        <v>4</v>
      </c>
      <c r="M97" s="336">
        <v>1</v>
      </c>
      <c r="N97" s="337" t="s">
        <v>425</v>
      </c>
      <c r="O97" s="338" t="s">
        <v>492</v>
      </c>
      <c r="P97" s="339">
        <v>100</v>
      </c>
      <c r="Q97" s="339">
        <v>75</v>
      </c>
      <c r="R97" s="340" t="s">
        <v>427</v>
      </c>
      <c r="S97" s="341">
        <v>11700</v>
      </c>
      <c r="T97" s="334" t="s">
        <v>793</v>
      </c>
      <c r="U97" s="340" t="s">
        <v>429</v>
      </c>
      <c r="V97" s="337" t="s">
        <v>799</v>
      </c>
      <c r="W97" s="346">
        <v>43570</v>
      </c>
      <c r="X97" s="346">
        <v>43464.4</v>
      </c>
      <c r="Y97" s="346">
        <v>43494.8</v>
      </c>
      <c r="Z97" s="352">
        <v>43555.6</v>
      </c>
      <c r="AA97" s="346">
        <v>43586</v>
      </c>
      <c r="AB97" s="346">
        <v>43586</v>
      </c>
      <c r="AC97" s="343">
        <v>43598</v>
      </c>
      <c r="AD97" s="345">
        <v>43650</v>
      </c>
      <c r="AE97" s="371">
        <v>43664</v>
      </c>
      <c r="AF97" s="361">
        <v>43695</v>
      </c>
      <c r="AG97" s="361">
        <v>43701</v>
      </c>
      <c r="AH97" s="372">
        <v>43712</v>
      </c>
      <c r="AI97" s="364">
        <v>43717</v>
      </c>
      <c r="AJ97" s="364">
        <v>43766</v>
      </c>
      <c r="AK97" s="361">
        <v>43800</v>
      </c>
      <c r="AL97" s="365">
        <v>43721</v>
      </c>
      <c r="AM97" s="353">
        <v>1</v>
      </c>
    </row>
    <row r="98" spans="1:41" ht="33.75" hidden="1" outlineLevel="1" x14ac:dyDescent="0.25">
      <c r="A98" s="293">
        <v>97</v>
      </c>
      <c r="B98" s="651" t="s">
        <v>1</v>
      </c>
      <c r="C98" s="293" t="s">
        <v>67</v>
      </c>
      <c r="D98" s="656" t="s">
        <v>788</v>
      </c>
      <c r="E98" s="293" t="str">
        <f t="shared" si="5"/>
        <v>B3</v>
      </c>
      <c r="F98" s="293">
        <v>2050</v>
      </c>
      <c r="G98" s="294">
        <v>10000</v>
      </c>
      <c r="H98" s="295" t="s">
        <v>800</v>
      </c>
      <c r="I98" s="659" t="s">
        <v>801</v>
      </c>
      <c r="J98" s="296">
        <v>1</v>
      </c>
      <c r="K98" s="297" t="s">
        <v>798</v>
      </c>
      <c r="L98" s="297">
        <v>4</v>
      </c>
      <c r="M98" s="298">
        <v>2</v>
      </c>
      <c r="N98" s="299" t="s">
        <v>521</v>
      </c>
      <c r="O98" s="300" t="s">
        <v>492</v>
      </c>
      <c r="P98" s="301">
        <v>100</v>
      </c>
      <c r="Q98" s="301">
        <v>75</v>
      </c>
      <c r="R98" s="302" t="s">
        <v>427</v>
      </c>
      <c r="S98" s="303">
        <v>11700</v>
      </c>
      <c r="T98" s="296" t="s">
        <v>793</v>
      </c>
      <c r="U98" s="302" t="s">
        <v>429</v>
      </c>
      <c r="V98" s="299" t="s">
        <v>799</v>
      </c>
      <c r="W98" s="310">
        <v>43570</v>
      </c>
      <c r="X98" s="310">
        <v>43464.4</v>
      </c>
      <c r="Y98" s="310">
        <v>43494.8</v>
      </c>
      <c r="Z98" s="348">
        <v>43555.6</v>
      </c>
      <c r="AA98" s="310">
        <v>43598</v>
      </c>
      <c r="AB98" s="310">
        <v>43586</v>
      </c>
      <c r="AC98" s="307">
        <v>43613</v>
      </c>
      <c r="AD98" s="309">
        <v>43650</v>
      </c>
      <c r="AE98" s="374">
        <v>43664</v>
      </c>
      <c r="AF98" s="359">
        <v>43695</v>
      </c>
      <c r="AG98" s="359">
        <v>43696</v>
      </c>
      <c r="AH98" s="375">
        <v>43712</v>
      </c>
      <c r="AI98" s="368">
        <v>43717</v>
      </c>
      <c r="AJ98" s="368">
        <v>43766</v>
      </c>
      <c r="AK98" s="359">
        <v>43800</v>
      </c>
      <c r="AL98" s="369">
        <v>43718</v>
      </c>
      <c r="AM98" s="349">
        <v>1</v>
      </c>
    </row>
    <row r="99" spans="1:41" ht="33.75" hidden="1" outlineLevel="1" collapsed="1" x14ac:dyDescent="0.25">
      <c r="A99" s="376">
        <v>98</v>
      </c>
      <c r="B99" s="653" t="s">
        <v>1</v>
      </c>
      <c r="C99" s="377" t="s">
        <v>67</v>
      </c>
      <c r="D99" s="657" t="s">
        <v>788</v>
      </c>
      <c r="E99" s="377" t="str">
        <f t="shared" si="5"/>
        <v>B3</v>
      </c>
      <c r="F99" s="377">
        <v>2050</v>
      </c>
      <c r="G99" s="378">
        <v>10000</v>
      </c>
      <c r="H99" s="379" t="s">
        <v>802</v>
      </c>
      <c r="I99" s="662" t="s">
        <v>803</v>
      </c>
      <c r="J99" s="380">
        <v>1</v>
      </c>
      <c r="K99" s="381" t="s">
        <v>798</v>
      </c>
      <c r="L99" s="381">
        <v>4</v>
      </c>
      <c r="M99" s="382">
        <v>3</v>
      </c>
      <c r="N99" s="383" t="s">
        <v>521</v>
      </c>
      <c r="O99" s="384" t="s">
        <v>492</v>
      </c>
      <c r="P99" s="385">
        <v>100</v>
      </c>
      <c r="Q99" s="385">
        <v>75</v>
      </c>
      <c r="R99" s="386" t="s">
        <v>427</v>
      </c>
      <c r="S99" s="387">
        <v>11700</v>
      </c>
      <c r="T99" s="380" t="s">
        <v>793</v>
      </c>
      <c r="U99" s="386" t="s">
        <v>429</v>
      </c>
      <c r="V99" s="383" t="s">
        <v>799</v>
      </c>
      <c r="W99" s="388">
        <v>43570</v>
      </c>
      <c r="X99" s="388">
        <v>43464.4</v>
      </c>
      <c r="Y99" s="388">
        <v>43494.8</v>
      </c>
      <c r="Z99" s="389">
        <v>43555.6</v>
      </c>
      <c r="AA99" s="388">
        <v>43614</v>
      </c>
      <c r="AB99" s="388">
        <v>43586</v>
      </c>
      <c r="AC99" s="390">
        <v>43629</v>
      </c>
      <c r="AD99" s="390">
        <v>43650</v>
      </c>
      <c r="AE99" s="391">
        <v>43664</v>
      </c>
      <c r="AF99" s="392">
        <v>43695</v>
      </c>
      <c r="AG99" s="392">
        <v>43706</v>
      </c>
      <c r="AH99" s="393">
        <v>43709</v>
      </c>
      <c r="AI99" s="394">
        <v>43717</v>
      </c>
      <c r="AJ99" s="394">
        <v>43766</v>
      </c>
      <c r="AK99" s="392">
        <v>43799</v>
      </c>
      <c r="AL99" s="365">
        <v>43718</v>
      </c>
      <c r="AM99" s="353">
        <v>1</v>
      </c>
    </row>
    <row r="100" spans="1:41" ht="33.75" hidden="1" outlineLevel="1" x14ac:dyDescent="0.25">
      <c r="A100" s="293">
        <v>99</v>
      </c>
      <c r="B100" s="651" t="s">
        <v>1</v>
      </c>
      <c r="C100" s="293" t="s">
        <v>67</v>
      </c>
      <c r="D100" s="656" t="s">
        <v>788</v>
      </c>
      <c r="E100" s="293" t="str">
        <f t="shared" si="5"/>
        <v>B3</v>
      </c>
      <c r="F100" s="293">
        <v>2050</v>
      </c>
      <c r="G100" s="294">
        <v>10000</v>
      </c>
      <c r="H100" s="295" t="s">
        <v>804</v>
      </c>
      <c r="I100" s="659" t="s">
        <v>805</v>
      </c>
      <c r="J100" s="296">
        <v>1</v>
      </c>
      <c r="K100" s="297" t="s">
        <v>798</v>
      </c>
      <c r="L100" s="297">
        <v>4</v>
      </c>
      <c r="M100" s="298">
        <v>4</v>
      </c>
      <c r="N100" s="299" t="s">
        <v>521</v>
      </c>
      <c r="O100" s="300" t="s">
        <v>492</v>
      </c>
      <c r="P100" s="301">
        <v>100</v>
      </c>
      <c r="Q100" s="301">
        <v>75</v>
      </c>
      <c r="R100" s="302" t="s">
        <v>427</v>
      </c>
      <c r="S100" s="303">
        <v>11700</v>
      </c>
      <c r="T100" s="296" t="s">
        <v>793</v>
      </c>
      <c r="U100" s="302" t="s">
        <v>429</v>
      </c>
      <c r="V100" s="299" t="s">
        <v>799</v>
      </c>
      <c r="W100" s="310">
        <v>43570</v>
      </c>
      <c r="X100" s="306">
        <v>43464.4</v>
      </c>
      <c r="Y100" s="310">
        <v>43494.8</v>
      </c>
      <c r="Z100" s="348">
        <v>43555.6</v>
      </c>
      <c r="AA100" s="310">
        <v>43630</v>
      </c>
      <c r="AB100" s="310">
        <v>43586</v>
      </c>
      <c r="AC100" s="307">
        <v>43642</v>
      </c>
      <c r="AD100" s="307">
        <v>43650</v>
      </c>
      <c r="AE100" s="374">
        <v>43664</v>
      </c>
      <c r="AF100" s="359">
        <v>43695</v>
      </c>
      <c r="AG100" s="359">
        <v>43709</v>
      </c>
      <c r="AH100" s="375">
        <v>43714</v>
      </c>
      <c r="AI100" s="368">
        <v>43717</v>
      </c>
      <c r="AJ100" s="368">
        <v>43766</v>
      </c>
      <c r="AK100" s="359">
        <v>43800</v>
      </c>
      <c r="AL100" s="369">
        <v>43718</v>
      </c>
      <c r="AM100" s="349">
        <v>1</v>
      </c>
    </row>
    <row r="101" spans="1:41" collapsed="1" x14ac:dyDescent="0.25">
      <c r="A101" s="332">
        <v>100</v>
      </c>
      <c r="B101" s="652" t="s">
        <v>1</v>
      </c>
      <c r="C101" s="312" t="s">
        <v>67</v>
      </c>
      <c r="D101" s="646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12" t="str">
        <f t="shared" si="5"/>
        <v>GENERIC</v>
      </c>
      <c r="F101" s="312">
        <v>2050</v>
      </c>
      <c r="G101" s="395">
        <f>+INDEX(dnc_capex_drivers!$C$2:$C$1048576,MATCH(live_ds!$D101,dnc_capex_drivers!$B$2:$B$1048576,0),1)</f>
        <v>10100</v>
      </c>
      <c r="H101" s="333" t="s">
        <v>806</v>
      </c>
      <c r="I101" s="661" t="s">
        <v>21</v>
      </c>
      <c r="J101" s="380">
        <v>1</v>
      </c>
      <c r="K101" s="396" t="s">
        <v>807</v>
      </c>
      <c r="L101" s="335">
        <v>3</v>
      </c>
      <c r="M101" s="336">
        <v>1</v>
      </c>
      <c r="N101" s="383" t="s">
        <v>808</v>
      </c>
      <c r="O101" s="338" t="s">
        <v>624</v>
      </c>
      <c r="P101" s="339">
        <v>100</v>
      </c>
      <c r="Q101" s="339">
        <v>75</v>
      </c>
      <c r="R101" s="340" t="s">
        <v>427</v>
      </c>
      <c r="S101" s="341">
        <v>10100</v>
      </c>
      <c r="T101" s="334" t="s">
        <v>793</v>
      </c>
      <c r="U101" s="340" t="s">
        <v>429</v>
      </c>
      <c r="V101" s="337" t="s">
        <v>663</v>
      </c>
      <c r="W101" s="397">
        <v>43733</v>
      </c>
      <c r="X101" s="397">
        <v>43661</v>
      </c>
      <c r="Y101" s="397">
        <v>43698</v>
      </c>
      <c r="Z101" s="398">
        <v>43693</v>
      </c>
      <c r="AA101" s="399">
        <v>43767</v>
      </c>
      <c r="AB101" s="399">
        <v>43767</v>
      </c>
      <c r="AC101" s="400">
        <v>43785</v>
      </c>
      <c r="AD101" s="401">
        <v>43825</v>
      </c>
      <c r="AE101" s="402">
        <v>43832</v>
      </c>
      <c r="AF101" s="397">
        <v>43854</v>
      </c>
      <c r="AG101" s="397">
        <v>43857</v>
      </c>
      <c r="AH101" s="398">
        <v>43871</v>
      </c>
      <c r="AI101" s="403">
        <v>43873</v>
      </c>
      <c r="AJ101" s="399">
        <v>43891</v>
      </c>
      <c r="AK101" s="397">
        <v>43961</v>
      </c>
      <c r="AL101" s="397">
        <v>43874</v>
      </c>
      <c r="AM101" s="353">
        <v>1</v>
      </c>
    </row>
    <row r="102" spans="1:41" x14ac:dyDescent="0.25">
      <c r="A102" s="293">
        <v>101</v>
      </c>
      <c r="B102" s="651" t="s">
        <v>1</v>
      </c>
      <c r="C102" s="293" t="s">
        <v>67</v>
      </c>
      <c r="D102" s="647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293" t="str">
        <f t="shared" si="5"/>
        <v>GENERIC</v>
      </c>
      <c r="F102" s="293">
        <v>2050</v>
      </c>
      <c r="G102" s="404">
        <f>+INDEX(dnc_capex_drivers!$C$2:$C$1048576,MATCH(live_ds!$D102,dnc_capex_drivers!$B$2:$B$1048576,0),1)</f>
        <v>10100</v>
      </c>
      <c r="H102" s="295" t="s">
        <v>809</v>
      </c>
      <c r="I102" s="659" t="s">
        <v>273</v>
      </c>
      <c r="J102" s="405">
        <v>1</v>
      </c>
      <c r="K102" s="406" t="s">
        <v>807</v>
      </c>
      <c r="L102" s="297">
        <v>3</v>
      </c>
      <c r="M102" s="298">
        <v>2</v>
      </c>
      <c r="N102" s="407" t="s">
        <v>808</v>
      </c>
      <c r="O102" s="300" t="s">
        <v>624</v>
      </c>
      <c r="P102" s="301">
        <v>100</v>
      </c>
      <c r="Q102" s="301">
        <v>75</v>
      </c>
      <c r="R102" s="302" t="s">
        <v>427</v>
      </c>
      <c r="S102" s="303">
        <v>10100</v>
      </c>
      <c r="T102" s="296" t="s">
        <v>793</v>
      </c>
      <c r="U102" s="302" t="s">
        <v>429</v>
      </c>
      <c r="V102" s="299" t="s">
        <v>663</v>
      </c>
      <c r="W102" s="408">
        <v>43733</v>
      </c>
      <c r="X102" s="408">
        <v>43661</v>
      </c>
      <c r="Y102" s="409">
        <v>43699</v>
      </c>
      <c r="Z102" s="410">
        <v>43693</v>
      </c>
      <c r="AA102" s="409">
        <v>43789</v>
      </c>
      <c r="AB102" s="409">
        <v>43767</v>
      </c>
      <c r="AC102" s="411">
        <v>43805</v>
      </c>
      <c r="AD102" s="411">
        <v>43825</v>
      </c>
      <c r="AE102" s="412">
        <v>43832</v>
      </c>
      <c r="AF102" s="408">
        <v>43854</v>
      </c>
      <c r="AG102" s="408">
        <v>43857</v>
      </c>
      <c r="AH102" s="410">
        <v>43871</v>
      </c>
      <c r="AI102" s="403">
        <v>43873</v>
      </c>
      <c r="AJ102" s="409">
        <v>43891</v>
      </c>
      <c r="AK102" s="408">
        <v>43961</v>
      </c>
      <c r="AL102" s="408">
        <v>43874</v>
      </c>
      <c r="AM102" s="349">
        <v>1</v>
      </c>
    </row>
    <row r="103" spans="1:41" x14ac:dyDescent="0.25">
      <c r="A103" s="332">
        <v>102</v>
      </c>
      <c r="B103" s="652" t="s">
        <v>1</v>
      </c>
      <c r="C103" s="312" t="s">
        <v>67</v>
      </c>
      <c r="D103" s="646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12" t="str">
        <f t="shared" si="5"/>
        <v>GENERIC</v>
      </c>
      <c r="F103" s="312">
        <v>2050</v>
      </c>
      <c r="G103" s="395">
        <f>+INDEX(dnc_capex_drivers!$C$2:$C$1048576,MATCH(live_ds!$D103,dnc_capex_drivers!$B$2:$B$1048576,0),1)</f>
        <v>10100</v>
      </c>
      <c r="H103" s="333" t="s">
        <v>810</v>
      </c>
      <c r="I103" s="661" t="s">
        <v>274</v>
      </c>
      <c r="J103" s="380">
        <v>1</v>
      </c>
      <c r="K103" s="396" t="s">
        <v>807</v>
      </c>
      <c r="L103" s="335">
        <v>3</v>
      </c>
      <c r="M103" s="336">
        <v>3</v>
      </c>
      <c r="N103" s="383" t="s">
        <v>808</v>
      </c>
      <c r="O103" s="338" t="s">
        <v>624</v>
      </c>
      <c r="P103" s="339">
        <v>100</v>
      </c>
      <c r="Q103" s="339">
        <v>75</v>
      </c>
      <c r="R103" s="340" t="s">
        <v>427</v>
      </c>
      <c r="S103" s="341">
        <v>10100</v>
      </c>
      <c r="T103" s="334" t="s">
        <v>793</v>
      </c>
      <c r="U103" s="340" t="s">
        <v>429</v>
      </c>
      <c r="V103" s="337" t="s">
        <v>663</v>
      </c>
      <c r="W103" s="397">
        <v>43733</v>
      </c>
      <c r="X103" s="397">
        <v>43661</v>
      </c>
      <c r="Y103" s="397">
        <v>43699</v>
      </c>
      <c r="Z103" s="398">
        <v>43693</v>
      </c>
      <c r="AA103" s="399">
        <v>43809</v>
      </c>
      <c r="AB103" s="399">
        <v>43767</v>
      </c>
      <c r="AC103" s="400">
        <v>43822</v>
      </c>
      <c r="AD103" s="401">
        <v>43825</v>
      </c>
      <c r="AE103" s="402">
        <v>43832</v>
      </c>
      <c r="AF103" s="397">
        <v>43854</v>
      </c>
      <c r="AG103" s="397">
        <v>43857</v>
      </c>
      <c r="AH103" s="398">
        <v>43871</v>
      </c>
      <c r="AI103" s="403">
        <v>43873</v>
      </c>
      <c r="AJ103" s="399">
        <v>43891</v>
      </c>
      <c r="AK103" s="397">
        <v>43961</v>
      </c>
      <c r="AL103" s="397">
        <v>43873</v>
      </c>
      <c r="AM103" s="353">
        <v>1</v>
      </c>
    </row>
    <row r="104" spans="1:41" x14ac:dyDescent="0.25">
      <c r="A104" s="293">
        <v>104</v>
      </c>
      <c r="B104" s="651" t="s">
        <v>1</v>
      </c>
      <c r="C104" s="293" t="s">
        <v>67</v>
      </c>
      <c r="D104" s="647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293" t="str">
        <f t="shared" si="5"/>
        <v>GENERIC</v>
      </c>
      <c r="F104" s="293">
        <v>2050</v>
      </c>
      <c r="G104" s="404">
        <f>+INDEX(dnc_capex_drivers!$C$2:$C$1048576,MATCH(live_ds!$D104,dnc_capex_drivers!$B$2:$B$1048576,0),1)</f>
        <v>10300</v>
      </c>
      <c r="H104" s="295" t="s">
        <v>811</v>
      </c>
      <c r="I104" s="659" t="s">
        <v>275</v>
      </c>
      <c r="J104" s="380">
        <v>1</v>
      </c>
      <c r="K104" s="459" t="s">
        <v>812</v>
      </c>
      <c r="L104" s="460">
        <v>2</v>
      </c>
      <c r="M104" s="461">
        <v>1</v>
      </c>
      <c r="N104" s="462" t="s">
        <v>808</v>
      </c>
      <c r="O104" s="300" t="s">
        <v>624</v>
      </c>
      <c r="P104" s="301">
        <v>100</v>
      </c>
      <c r="Q104" s="301">
        <v>75</v>
      </c>
      <c r="R104" s="463" t="s">
        <v>427</v>
      </c>
      <c r="S104" s="303">
        <v>10300</v>
      </c>
      <c r="T104" s="296" t="s">
        <v>793</v>
      </c>
      <c r="U104" s="302" t="s">
        <v>429</v>
      </c>
      <c r="V104" s="299" t="s">
        <v>626</v>
      </c>
      <c r="W104" s="408">
        <v>43804</v>
      </c>
      <c r="X104" s="408">
        <v>43707.4</v>
      </c>
      <c r="Y104" s="409">
        <v>43725</v>
      </c>
      <c r="Z104" s="410">
        <v>43798.6</v>
      </c>
      <c r="AA104" s="409">
        <v>43829</v>
      </c>
      <c r="AB104" s="409">
        <v>43829</v>
      </c>
      <c r="AC104" s="411">
        <v>43837</v>
      </c>
      <c r="AD104" s="411">
        <v>43869</v>
      </c>
      <c r="AE104" s="412">
        <v>44048</v>
      </c>
      <c r="AF104" s="408">
        <v>44060</v>
      </c>
      <c r="AG104" s="408">
        <v>44062</v>
      </c>
      <c r="AH104" s="410">
        <v>44068</v>
      </c>
      <c r="AI104" s="403">
        <v>44083</v>
      </c>
      <c r="AJ104" s="409">
        <v>44097</v>
      </c>
      <c r="AK104" s="408">
        <v>44019</v>
      </c>
      <c r="AL104" s="408">
        <v>44097</v>
      </c>
      <c r="AM104" s="349">
        <v>1</v>
      </c>
    </row>
    <row r="105" spans="1:41" x14ac:dyDescent="0.25">
      <c r="A105" s="332">
        <v>106</v>
      </c>
      <c r="B105" s="652" t="s">
        <v>1</v>
      </c>
      <c r="C105" s="312" t="s">
        <v>67</v>
      </c>
      <c r="D105" s="646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12" t="str">
        <f t="shared" si="5"/>
        <v>GENERIC</v>
      </c>
      <c r="F105" s="312">
        <v>2050</v>
      </c>
      <c r="G105" s="395">
        <f>+INDEX(dnc_capex_drivers!$C$2:$C$1048576,MATCH(live_ds!$D105,dnc_capex_drivers!$B$2:$B$1048576,0),1)</f>
        <v>8900</v>
      </c>
      <c r="H105" s="333" t="s">
        <v>813</v>
      </c>
      <c r="I105" s="661" t="s">
        <v>276</v>
      </c>
      <c r="J105" s="405">
        <v>1</v>
      </c>
      <c r="K105" s="396" t="s">
        <v>812</v>
      </c>
      <c r="L105" s="335">
        <v>2</v>
      </c>
      <c r="M105" s="336">
        <v>2</v>
      </c>
      <c r="N105" s="407" t="s">
        <v>808</v>
      </c>
      <c r="O105" s="338" t="s">
        <v>624</v>
      </c>
      <c r="P105" s="339">
        <v>100</v>
      </c>
      <c r="Q105" s="339">
        <v>75</v>
      </c>
      <c r="R105" s="386" t="s">
        <v>427</v>
      </c>
      <c r="S105" s="341">
        <v>8900</v>
      </c>
      <c r="T105" s="334" t="s">
        <v>793</v>
      </c>
      <c r="U105" s="340" t="s">
        <v>429</v>
      </c>
      <c r="V105" s="337" t="s">
        <v>626</v>
      </c>
      <c r="W105" s="397">
        <v>43804</v>
      </c>
      <c r="X105" s="397">
        <v>43707.4</v>
      </c>
      <c r="Y105" s="397">
        <v>43725</v>
      </c>
      <c r="Z105" s="398">
        <v>43798.6</v>
      </c>
      <c r="AA105" s="399">
        <v>43838</v>
      </c>
      <c r="AB105" s="399">
        <v>43829</v>
      </c>
      <c r="AC105" s="400">
        <v>43849</v>
      </c>
      <c r="AD105" s="401">
        <v>43869</v>
      </c>
      <c r="AE105" s="402">
        <v>43904</v>
      </c>
      <c r="AF105" s="397">
        <v>43914</v>
      </c>
      <c r="AG105" s="397">
        <v>43917</v>
      </c>
      <c r="AH105" s="398">
        <v>43923</v>
      </c>
      <c r="AI105" s="403">
        <v>43924</v>
      </c>
      <c r="AJ105" s="399">
        <v>43938</v>
      </c>
      <c r="AK105" s="397">
        <v>44013</v>
      </c>
      <c r="AL105" s="397">
        <v>43925</v>
      </c>
      <c r="AM105" s="353">
        <v>1</v>
      </c>
    </row>
    <row r="106" spans="1:41" x14ac:dyDescent="0.25">
      <c r="A106" s="293">
        <v>110</v>
      </c>
      <c r="B106" s="651" t="s">
        <v>1</v>
      </c>
      <c r="C106" s="293" t="s">
        <v>67</v>
      </c>
      <c r="D106" s="647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293" t="str">
        <f t="shared" si="5"/>
        <v>GENERIC</v>
      </c>
      <c r="F106" s="293">
        <v>2050</v>
      </c>
      <c r="G106" s="404">
        <f>+INDEX(dnc_capex_drivers!$C$2:$C$1048576,MATCH(live_ds!$D106,dnc_capex_drivers!$B$2:$B$1048576,0),1)</f>
        <v>8900</v>
      </c>
      <c r="H106" s="295" t="s">
        <v>814</v>
      </c>
      <c r="I106" s="659" t="s">
        <v>277</v>
      </c>
      <c r="J106" s="380">
        <v>1</v>
      </c>
      <c r="K106" s="459" t="s">
        <v>812</v>
      </c>
      <c r="L106" s="460">
        <v>2</v>
      </c>
      <c r="M106" s="461">
        <v>1</v>
      </c>
      <c r="N106" s="462" t="s">
        <v>808</v>
      </c>
      <c r="O106" s="300" t="s">
        <v>624</v>
      </c>
      <c r="P106" s="301">
        <v>100</v>
      </c>
      <c r="Q106" s="301">
        <v>75</v>
      </c>
      <c r="R106" s="463" t="s">
        <v>427</v>
      </c>
      <c r="S106" s="303">
        <v>8900</v>
      </c>
      <c r="T106" s="296" t="s">
        <v>793</v>
      </c>
      <c r="U106" s="302" t="s">
        <v>429</v>
      </c>
      <c r="V106" s="299" t="s">
        <v>626</v>
      </c>
      <c r="W106" s="408">
        <v>43804</v>
      </c>
      <c r="X106" s="408">
        <v>43707.4</v>
      </c>
      <c r="Y106" s="409">
        <v>43725</v>
      </c>
      <c r="Z106" s="410">
        <v>43798.6</v>
      </c>
      <c r="AA106" s="409">
        <v>43851</v>
      </c>
      <c r="AB106" s="409">
        <v>43829</v>
      </c>
      <c r="AC106" s="411">
        <v>43856</v>
      </c>
      <c r="AD106" s="411">
        <v>43869</v>
      </c>
      <c r="AE106" s="412">
        <v>44048</v>
      </c>
      <c r="AF106" s="408">
        <v>44060</v>
      </c>
      <c r="AG106" s="408">
        <v>44062</v>
      </c>
      <c r="AH106" s="410">
        <v>44068</v>
      </c>
      <c r="AI106" s="403">
        <v>44070</v>
      </c>
      <c r="AJ106" s="409">
        <v>44097</v>
      </c>
      <c r="AK106" s="408">
        <v>44019</v>
      </c>
      <c r="AL106" s="408">
        <v>44071</v>
      </c>
      <c r="AM106" s="349">
        <v>1</v>
      </c>
    </row>
    <row r="107" spans="1:41" x14ac:dyDescent="0.25">
      <c r="A107" s="332">
        <v>111</v>
      </c>
      <c r="B107" s="652" t="s">
        <v>1</v>
      </c>
      <c r="C107" s="312" t="s">
        <v>67</v>
      </c>
      <c r="D107" s="646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12" t="str">
        <f t="shared" si="5"/>
        <v>GENERIC</v>
      </c>
      <c r="F107" s="312">
        <v>2050</v>
      </c>
      <c r="G107" s="395">
        <f>+INDEX(dnc_capex_drivers!$C$2:$C$1048576,MATCH(live_ds!$D107,dnc_capex_drivers!$B$2:$B$1048576,0),1)</f>
        <v>8900</v>
      </c>
      <c r="H107" s="333" t="s">
        <v>815</v>
      </c>
      <c r="I107" s="661" t="s">
        <v>278</v>
      </c>
      <c r="J107" s="405">
        <v>1</v>
      </c>
      <c r="K107" s="396" t="s">
        <v>812</v>
      </c>
      <c r="L107" s="335">
        <v>2</v>
      </c>
      <c r="M107" s="336">
        <v>2</v>
      </c>
      <c r="N107" s="407" t="s">
        <v>808</v>
      </c>
      <c r="O107" s="338" t="s">
        <v>624</v>
      </c>
      <c r="P107" s="339">
        <v>100</v>
      </c>
      <c r="Q107" s="339">
        <v>75</v>
      </c>
      <c r="R107" s="386" t="s">
        <v>427</v>
      </c>
      <c r="S107" s="341">
        <v>8900</v>
      </c>
      <c r="T107" s="334" t="s">
        <v>793</v>
      </c>
      <c r="U107" s="340" t="s">
        <v>429</v>
      </c>
      <c r="V107" s="337" t="s">
        <v>626</v>
      </c>
      <c r="W107" s="397">
        <v>43804</v>
      </c>
      <c r="X107" s="397">
        <v>43707.4</v>
      </c>
      <c r="Y107" s="397">
        <v>43725</v>
      </c>
      <c r="Z107" s="398">
        <v>43798.6</v>
      </c>
      <c r="AA107" s="399">
        <v>43859</v>
      </c>
      <c r="AB107" s="399">
        <v>43829</v>
      </c>
      <c r="AC107" s="400">
        <v>43866</v>
      </c>
      <c r="AD107" s="401">
        <v>43869</v>
      </c>
      <c r="AE107" s="402">
        <v>43904</v>
      </c>
      <c r="AF107" s="397">
        <v>43914</v>
      </c>
      <c r="AG107" s="397">
        <v>43917</v>
      </c>
      <c r="AH107" s="398">
        <v>43923</v>
      </c>
      <c r="AI107" s="403">
        <v>43924</v>
      </c>
      <c r="AJ107" s="399">
        <v>43938</v>
      </c>
      <c r="AK107" s="397">
        <v>44013</v>
      </c>
      <c r="AL107" s="397">
        <v>43925</v>
      </c>
      <c r="AM107" s="353">
        <v>1</v>
      </c>
    </row>
    <row r="108" spans="1:41" x14ac:dyDescent="0.25">
      <c r="A108" s="293">
        <v>112</v>
      </c>
      <c r="B108" s="651" t="s">
        <v>1</v>
      </c>
      <c r="C108" s="293" t="s">
        <v>67</v>
      </c>
      <c r="D108" s="647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293" t="str">
        <f t="shared" si="5"/>
        <v>GENERIC</v>
      </c>
      <c r="F108" s="293">
        <v>2050</v>
      </c>
      <c r="G108" s="404">
        <f>+INDEX(dnc_capex_drivers!$C$2:$C$1048576,MATCH(live_ds!$D108,dnc_capex_drivers!$B$2:$B$1048576,0),1)</f>
        <v>10300</v>
      </c>
      <c r="H108" s="295" t="s">
        <v>816</v>
      </c>
      <c r="I108" s="659" t="s">
        <v>279</v>
      </c>
      <c r="J108" s="380">
        <v>1</v>
      </c>
      <c r="K108" s="406" t="s">
        <v>817</v>
      </c>
      <c r="L108" s="297">
        <v>3</v>
      </c>
      <c r="M108" s="298">
        <v>1</v>
      </c>
      <c r="N108" s="462" t="s">
        <v>808</v>
      </c>
      <c r="O108" s="300" t="s">
        <v>624</v>
      </c>
      <c r="P108" s="301">
        <v>100</v>
      </c>
      <c r="Q108" s="301">
        <v>75</v>
      </c>
      <c r="R108" s="463" t="s">
        <v>427</v>
      </c>
      <c r="S108" s="303">
        <v>10300</v>
      </c>
      <c r="T108" s="296" t="s">
        <v>793</v>
      </c>
      <c r="U108" s="302" t="s">
        <v>429</v>
      </c>
      <c r="V108" s="299" t="s">
        <v>626</v>
      </c>
      <c r="W108" s="408">
        <v>43851</v>
      </c>
      <c r="X108" s="408">
        <v>43751.4</v>
      </c>
      <c r="Y108" s="409">
        <v>43754</v>
      </c>
      <c r="Z108" s="410">
        <v>43842.6</v>
      </c>
      <c r="AA108" s="409">
        <v>43873</v>
      </c>
      <c r="AB108" s="409">
        <v>43873</v>
      </c>
      <c r="AC108" s="411">
        <v>43878</v>
      </c>
      <c r="AD108" s="411">
        <v>43902</v>
      </c>
      <c r="AE108" s="412">
        <v>44063</v>
      </c>
      <c r="AF108" s="408">
        <v>44082</v>
      </c>
      <c r="AG108" s="408">
        <v>44084</v>
      </c>
      <c r="AH108" s="410">
        <v>44094</v>
      </c>
      <c r="AI108" s="403">
        <v>44097</v>
      </c>
      <c r="AJ108" s="409">
        <v>44127</v>
      </c>
      <c r="AK108" s="408">
        <v>44052</v>
      </c>
      <c r="AL108" s="408">
        <v>44098</v>
      </c>
      <c r="AM108" s="349">
        <v>1</v>
      </c>
    </row>
    <row r="109" spans="1:41" x14ac:dyDescent="0.25">
      <c r="A109" s="332">
        <v>113</v>
      </c>
      <c r="B109" s="652" t="s">
        <v>1</v>
      </c>
      <c r="C109" s="312" t="s">
        <v>67</v>
      </c>
      <c r="D109" s="646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12" t="str">
        <f t="shared" si="5"/>
        <v>GENERIC</v>
      </c>
      <c r="F109" s="312">
        <v>2050</v>
      </c>
      <c r="G109" s="395">
        <f>+INDEX(dnc_capex_drivers!$C$2:$C$1048576,MATCH(live_ds!$D109,dnc_capex_drivers!$B$2:$B$1048576,0),1)</f>
        <v>10300</v>
      </c>
      <c r="H109" s="333" t="s">
        <v>818</v>
      </c>
      <c r="I109" s="661" t="s">
        <v>280</v>
      </c>
      <c r="J109" s="506">
        <v>1</v>
      </c>
      <c r="K109" s="396" t="s">
        <v>817</v>
      </c>
      <c r="L109" s="335">
        <v>3</v>
      </c>
      <c r="M109" s="336">
        <v>2</v>
      </c>
      <c r="N109" s="407" t="s">
        <v>808</v>
      </c>
      <c r="O109" s="338" t="s">
        <v>624</v>
      </c>
      <c r="P109" s="339">
        <v>100</v>
      </c>
      <c r="Q109" s="339">
        <v>75</v>
      </c>
      <c r="R109" s="386" t="s">
        <v>427</v>
      </c>
      <c r="S109" s="341">
        <v>10300</v>
      </c>
      <c r="T109" s="334" t="s">
        <v>793</v>
      </c>
      <c r="U109" s="340" t="s">
        <v>429</v>
      </c>
      <c r="V109" s="337" t="s">
        <v>626</v>
      </c>
      <c r="W109" s="397">
        <v>43851</v>
      </c>
      <c r="X109" s="397">
        <v>43751.4</v>
      </c>
      <c r="Y109" s="397">
        <v>43754</v>
      </c>
      <c r="Z109" s="398">
        <v>43842.6</v>
      </c>
      <c r="AA109" s="399">
        <v>43881</v>
      </c>
      <c r="AB109" s="399">
        <v>43873</v>
      </c>
      <c r="AC109" s="400">
        <v>43891</v>
      </c>
      <c r="AD109" s="401">
        <v>43902</v>
      </c>
      <c r="AE109" s="402">
        <v>44063</v>
      </c>
      <c r="AF109" s="397">
        <v>44082</v>
      </c>
      <c r="AG109" s="397">
        <v>44084</v>
      </c>
      <c r="AH109" s="398">
        <v>44090</v>
      </c>
      <c r="AI109" s="403">
        <v>44097</v>
      </c>
      <c r="AJ109" s="399">
        <v>44127</v>
      </c>
      <c r="AK109" s="397">
        <v>44052</v>
      </c>
      <c r="AL109" s="397">
        <v>44097</v>
      </c>
      <c r="AM109" s="353">
        <v>1</v>
      </c>
    </row>
    <row r="110" spans="1:41" x14ac:dyDescent="0.25">
      <c r="A110" s="293">
        <f t="shared" ref="A110:A129" si="8">+A109+1</f>
        <v>114</v>
      </c>
      <c r="B110" s="651" t="s">
        <v>1</v>
      </c>
      <c r="C110" s="293" t="s">
        <v>67</v>
      </c>
      <c r="D110" s="647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293" t="str">
        <f t="shared" si="5"/>
        <v>GENERIC</v>
      </c>
      <c r="F110" s="293">
        <v>2050</v>
      </c>
      <c r="G110" s="404">
        <f>+INDEX(dnc_capex_drivers!$C$2:$C$1048576,MATCH(live_ds!$D110,dnc_capex_drivers!$B$2:$B$1048576,0),1)</f>
        <v>10300</v>
      </c>
      <c r="H110" s="295" t="s">
        <v>819</v>
      </c>
      <c r="I110" s="659" t="s">
        <v>281</v>
      </c>
      <c r="J110" s="506">
        <v>1</v>
      </c>
      <c r="K110" s="406" t="s">
        <v>817</v>
      </c>
      <c r="L110" s="297">
        <v>3</v>
      </c>
      <c r="M110" s="298">
        <v>3</v>
      </c>
      <c r="N110" s="464" t="s">
        <v>808</v>
      </c>
      <c r="O110" s="300" t="s">
        <v>624</v>
      </c>
      <c r="P110" s="301">
        <v>100</v>
      </c>
      <c r="Q110" s="301">
        <v>75</v>
      </c>
      <c r="R110" s="463" t="s">
        <v>427</v>
      </c>
      <c r="S110" s="303">
        <v>10300</v>
      </c>
      <c r="T110" s="296" t="s">
        <v>820</v>
      </c>
      <c r="U110" s="302" t="s">
        <v>429</v>
      </c>
      <c r="V110" s="299" t="s">
        <v>626</v>
      </c>
      <c r="W110" s="408">
        <v>43851</v>
      </c>
      <c r="X110" s="408">
        <v>43751.4</v>
      </c>
      <c r="Y110" s="409">
        <v>43754</v>
      </c>
      <c r="Z110" s="410">
        <v>43842.6</v>
      </c>
      <c r="AA110" s="409">
        <v>43894</v>
      </c>
      <c r="AB110" s="409">
        <v>43873</v>
      </c>
      <c r="AC110" s="411">
        <v>43899</v>
      </c>
      <c r="AD110" s="411">
        <v>43902</v>
      </c>
      <c r="AE110" s="412">
        <v>44063</v>
      </c>
      <c r="AF110" s="408">
        <v>44082</v>
      </c>
      <c r="AG110" s="408">
        <v>44084</v>
      </c>
      <c r="AH110" s="410">
        <v>44087</v>
      </c>
      <c r="AI110" s="403">
        <v>44097</v>
      </c>
      <c r="AJ110" s="409">
        <v>44127</v>
      </c>
      <c r="AK110" s="408">
        <v>44052</v>
      </c>
      <c r="AL110" s="408">
        <v>44125</v>
      </c>
      <c r="AM110" s="349">
        <v>1</v>
      </c>
    </row>
    <row r="111" spans="1:41" x14ac:dyDescent="0.25">
      <c r="A111" s="595">
        <f t="shared" si="8"/>
        <v>115</v>
      </c>
      <c r="B111" s="654" t="s">
        <v>879</v>
      </c>
      <c r="C111" s="596" t="s">
        <v>67</v>
      </c>
      <c r="D111" s="648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596" t="str">
        <f t="shared" si="5"/>
        <v>GENERIC</v>
      </c>
      <c r="F111" s="596">
        <v>2050</v>
      </c>
      <c r="G111" s="597">
        <f>+INDEX(dnc_capex_drivers!$C$2:$C$1048576,MATCH(live_ds!$D111,dnc_capex_drivers!$B$2:$B$1048576,0),1)</f>
        <v>10000</v>
      </c>
      <c r="H111" s="465" t="s">
        <v>821</v>
      </c>
      <c r="I111" s="663" t="s">
        <v>293</v>
      </c>
      <c r="J111" s="466">
        <v>2</v>
      </c>
      <c r="K111" s="467" t="s">
        <v>822</v>
      </c>
      <c r="L111" s="468">
        <v>1</v>
      </c>
      <c r="M111" s="469">
        <v>1</v>
      </c>
      <c r="N111" s="470" t="s">
        <v>873</v>
      </c>
      <c r="O111" s="466" t="s">
        <v>823</v>
      </c>
      <c r="P111" s="470">
        <v>100</v>
      </c>
      <c r="Q111" s="470">
        <v>75</v>
      </c>
      <c r="R111" s="470" t="s">
        <v>824</v>
      </c>
      <c r="S111" s="471">
        <v>10000</v>
      </c>
      <c r="T111" s="472" t="s">
        <v>825</v>
      </c>
      <c r="U111" s="473" t="s">
        <v>826</v>
      </c>
      <c r="V111" s="474" t="s">
        <v>827</v>
      </c>
      <c r="W111" s="475">
        <v>42005</v>
      </c>
      <c r="X111" s="475">
        <v>42005</v>
      </c>
      <c r="Y111" s="475">
        <v>42005</v>
      </c>
      <c r="Z111" s="476">
        <v>42005</v>
      </c>
      <c r="AA111" s="477">
        <v>42005</v>
      </c>
      <c r="AB111" s="477">
        <v>42005</v>
      </c>
      <c r="AC111" s="478">
        <v>42005</v>
      </c>
      <c r="AD111" s="479">
        <v>42005</v>
      </c>
      <c r="AE111" s="480">
        <v>80848</v>
      </c>
      <c r="AF111" s="475">
        <v>80858.5</v>
      </c>
      <c r="AG111" s="475">
        <v>80859.5</v>
      </c>
      <c r="AH111" s="476">
        <v>80862.5</v>
      </c>
      <c r="AI111" s="481">
        <v>80863.5</v>
      </c>
      <c r="AJ111" s="477">
        <v>80893.5</v>
      </c>
      <c r="AK111" s="475">
        <v>42005</v>
      </c>
      <c r="AL111" s="413"/>
      <c r="AM111" s="482">
        <v>0</v>
      </c>
      <c r="AO111" s="541"/>
    </row>
    <row r="112" spans="1:41" x14ac:dyDescent="0.25">
      <c r="A112" s="293">
        <f t="shared" si="8"/>
        <v>116</v>
      </c>
      <c r="B112" s="651" t="s">
        <v>879</v>
      </c>
      <c r="C112" s="293" t="s">
        <v>67</v>
      </c>
      <c r="D112" s="647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293" t="str">
        <f t="shared" si="5"/>
        <v>GENERIC</v>
      </c>
      <c r="F112" s="293">
        <v>2050</v>
      </c>
      <c r="G112" s="404">
        <f>+INDEX(dnc_capex_drivers!$C$2:$C$1048576,MATCH(live_ds!$D112,dnc_capex_drivers!$B$2:$B$1048576,0),1)</f>
        <v>8000</v>
      </c>
      <c r="H112" s="295" t="s">
        <v>828</v>
      </c>
      <c r="I112" s="659" t="s">
        <v>282</v>
      </c>
      <c r="J112" s="380">
        <v>1</v>
      </c>
      <c r="K112" s="406" t="s">
        <v>829</v>
      </c>
      <c r="L112" s="297">
        <v>3</v>
      </c>
      <c r="M112" s="298">
        <v>1</v>
      </c>
      <c r="N112" s="462" t="s">
        <v>808</v>
      </c>
      <c r="O112" s="300" t="s">
        <v>823</v>
      </c>
      <c r="P112" s="301">
        <v>100</v>
      </c>
      <c r="Q112" s="301">
        <v>75</v>
      </c>
      <c r="R112" s="463" t="s">
        <v>427</v>
      </c>
      <c r="S112" s="303">
        <v>8000</v>
      </c>
      <c r="T112" s="296" t="s">
        <v>793</v>
      </c>
      <c r="U112" s="302" t="s">
        <v>838</v>
      </c>
      <c r="V112" s="299" t="s">
        <v>827</v>
      </c>
      <c r="W112" s="408">
        <v>44127</v>
      </c>
      <c r="X112" s="408">
        <v>42005</v>
      </c>
      <c r="Y112" s="409">
        <v>44119</v>
      </c>
      <c r="Z112" s="410">
        <v>42005</v>
      </c>
      <c r="AA112" s="409">
        <v>44139</v>
      </c>
      <c r="AB112" s="409">
        <v>44139</v>
      </c>
      <c r="AC112" s="411">
        <v>44144</v>
      </c>
      <c r="AD112" s="411">
        <v>44159</v>
      </c>
      <c r="AE112" s="412">
        <v>44163</v>
      </c>
      <c r="AF112" s="408">
        <v>44183</v>
      </c>
      <c r="AG112" s="408">
        <v>44185</v>
      </c>
      <c r="AH112" s="410">
        <v>44201</v>
      </c>
      <c r="AI112" s="403">
        <v>44204</v>
      </c>
      <c r="AJ112" s="409">
        <v>44228</v>
      </c>
      <c r="AK112" s="408">
        <v>44291</v>
      </c>
      <c r="AL112" s="408">
        <v>44205</v>
      </c>
      <c r="AM112" s="349">
        <v>1</v>
      </c>
    </row>
    <row r="113" spans="1:41" x14ac:dyDescent="0.25">
      <c r="A113" s="332">
        <f t="shared" si="8"/>
        <v>117</v>
      </c>
      <c r="B113" s="652" t="s">
        <v>879</v>
      </c>
      <c r="C113" s="312" t="s">
        <v>67</v>
      </c>
      <c r="D113" s="646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12" t="str">
        <f t="shared" si="5"/>
        <v>GENERIC</v>
      </c>
      <c r="F113" s="312">
        <v>2050</v>
      </c>
      <c r="G113" s="395">
        <f>+INDEX(dnc_capex_drivers!$C$2:$C$1048576,MATCH(live_ds!$D113,dnc_capex_drivers!$B$2:$B$1048576,0),1)</f>
        <v>8000</v>
      </c>
      <c r="H113" s="333" t="s">
        <v>831</v>
      </c>
      <c r="I113" s="661" t="s">
        <v>283</v>
      </c>
      <c r="J113" s="506">
        <v>1</v>
      </c>
      <c r="K113" s="396" t="s">
        <v>829</v>
      </c>
      <c r="L113" s="335">
        <v>3</v>
      </c>
      <c r="M113" s="336">
        <v>2</v>
      </c>
      <c r="N113" s="407" t="s">
        <v>808</v>
      </c>
      <c r="O113" s="338" t="s">
        <v>823</v>
      </c>
      <c r="P113" s="339">
        <v>100</v>
      </c>
      <c r="Q113" s="339">
        <v>75</v>
      </c>
      <c r="R113" s="386" t="s">
        <v>427</v>
      </c>
      <c r="S113" s="341">
        <v>8000</v>
      </c>
      <c r="T113" s="334" t="s">
        <v>793</v>
      </c>
      <c r="U113" s="340" t="s">
        <v>838</v>
      </c>
      <c r="V113" s="337" t="s">
        <v>827</v>
      </c>
      <c r="W113" s="397">
        <v>44127</v>
      </c>
      <c r="X113" s="397">
        <v>42005</v>
      </c>
      <c r="Y113" s="397">
        <v>44119</v>
      </c>
      <c r="Z113" s="398">
        <v>42005</v>
      </c>
      <c r="AA113" s="399">
        <v>44147</v>
      </c>
      <c r="AB113" s="399">
        <v>44139</v>
      </c>
      <c r="AC113" s="400">
        <v>44150</v>
      </c>
      <c r="AD113" s="401">
        <v>44159</v>
      </c>
      <c r="AE113" s="402">
        <v>44163</v>
      </c>
      <c r="AF113" s="397">
        <v>44183</v>
      </c>
      <c r="AG113" s="397">
        <v>44185</v>
      </c>
      <c r="AH113" s="398">
        <v>44201</v>
      </c>
      <c r="AI113" s="403">
        <v>44204</v>
      </c>
      <c r="AJ113" s="399">
        <v>44228</v>
      </c>
      <c r="AK113" s="397">
        <v>44291</v>
      </c>
      <c r="AL113" s="397">
        <v>44205</v>
      </c>
      <c r="AM113" s="353">
        <v>1</v>
      </c>
    </row>
    <row r="114" spans="1:41" x14ac:dyDescent="0.25">
      <c r="A114" s="593">
        <f t="shared" si="8"/>
        <v>118</v>
      </c>
      <c r="B114" s="655" t="s">
        <v>879</v>
      </c>
      <c r="C114" s="593" t="s">
        <v>67</v>
      </c>
      <c r="D114" s="649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593" t="str">
        <f t="shared" si="5"/>
        <v>GENERIC</v>
      </c>
      <c r="F114" s="593">
        <v>2050</v>
      </c>
      <c r="G114" s="594">
        <f>+INDEX(dnc_capex_drivers!$C$2:$C$1048576,MATCH(live_ds!$D114,dnc_capex_drivers!$B$2:$B$1048576,0),1)</f>
        <v>8000</v>
      </c>
      <c r="H114" s="512" t="s">
        <v>832</v>
      </c>
      <c r="I114" s="666" t="s">
        <v>284</v>
      </c>
      <c r="J114" s="717">
        <v>1</v>
      </c>
      <c r="K114" s="514" t="s">
        <v>829</v>
      </c>
      <c r="L114" s="515">
        <v>3</v>
      </c>
      <c r="M114" s="516">
        <v>3</v>
      </c>
      <c r="N114" s="462" t="s">
        <v>808</v>
      </c>
      <c r="O114" s="513" t="s">
        <v>823</v>
      </c>
      <c r="P114" s="517">
        <v>100</v>
      </c>
      <c r="Q114" s="517">
        <v>75</v>
      </c>
      <c r="R114" s="718" t="s">
        <v>427</v>
      </c>
      <c r="S114" s="518">
        <v>8000</v>
      </c>
      <c r="T114" s="519" t="s">
        <v>793</v>
      </c>
      <c r="U114" s="520" t="s">
        <v>838</v>
      </c>
      <c r="V114" s="521" t="s">
        <v>827</v>
      </c>
      <c r="W114" s="523">
        <v>44127</v>
      </c>
      <c r="X114" s="523">
        <v>42005</v>
      </c>
      <c r="Y114" s="719">
        <v>44119</v>
      </c>
      <c r="Z114" s="720">
        <v>42005</v>
      </c>
      <c r="AA114" s="719">
        <v>44152</v>
      </c>
      <c r="AB114" s="719">
        <v>44139</v>
      </c>
      <c r="AC114" s="721">
        <v>44157</v>
      </c>
      <c r="AD114" s="721">
        <v>44159</v>
      </c>
      <c r="AE114" s="522">
        <v>44163</v>
      </c>
      <c r="AF114" s="523">
        <v>44183</v>
      </c>
      <c r="AG114" s="523">
        <v>44185</v>
      </c>
      <c r="AH114" s="720">
        <v>44201</v>
      </c>
      <c r="AI114" s="572">
        <v>44204</v>
      </c>
      <c r="AJ114" s="719">
        <v>44228</v>
      </c>
      <c r="AK114" s="523">
        <v>44291</v>
      </c>
      <c r="AL114" s="523">
        <v>44206</v>
      </c>
      <c r="AM114" s="722">
        <v>1</v>
      </c>
    </row>
    <row r="115" spans="1:41" x14ac:dyDescent="0.25">
      <c r="A115" s="710">
        <f t="shared" si="8"/>
        <v>119</v>
      </c>
      <c r="B115" s="711" t="s">
        <v>1</v>
      </c>
      <c r="C115" s="712" t="s">
        <v>67</v>
      </c>
      <c r="D115" s="713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12" t="str">
        <f t="shared" si="5"/>
        <v>GENERIC</v>
      </c>
      <c r="F115" s="712">
        <v>2050</v>
      </c>
      <c r="G115" s="395">
        <f>+INDEX(dnc_capex_drivers!$C$2:$C$1048576,MATCH(live_ds!$D115,dnc_capex_drivers!$B$2:$B$1048576,0),1)</f>
        <v>9400</v>
      </c>
      <c r="H115" s="333" t="s">
        <v>833</v>
      </c>
      <c r="I115" s="661" t="s">
        <v>285</v>
      </c>
      <c r="J115" s="714">
        <v>1</v>
      </c>
      <c r="K115" s="396" t="s">
        <v>834</v>
      </c>
      <c r="L115" s="335">
        <v>4</v>
      </c>
      <c r="M115" s="336">
        <v>4</v>
      </c>
      <c r="N115" s="715" t="s">
        <v>808</v>
      </c>
      <c r="O115" s="338" t="s">
        <v>426</v>
      </c>
      <c r="P115" s="339">
        <v>100</v>
      </c>
      <c r="Q115" s="339">
        <v>75</v>
      </c>
      <c r="R115" s="716" t="s">
        <v>427</v>
      </c>
      <c r="S115" s="341">
        <v>9400</v>
      </c>
      <c r="T115" s="334" t="s">
        <v>793</v>
      </c>
      <c r="U115" s="340" t="s">
        <v>429</v>
      </c>
      <c r="V115" s="337" t="s">
        <v>836</v>
      </c>
      <c r="W115" s="397">
        <v>43902</v>
      </c>
      <c r="X115" s="397">
        <v>43784.4</v>
      </c>
      <c r="Y115" s="397">
        <v>43859</v>
      </c>
      <c r="Z115" s="398">
        <v>43875.6</v>
      </c>
      <c r="AA115" s="399">
        <v>43906</v>
      </c>
      <c r="AB115" s="399">
        <v>43906</v>
      </c>
      <c r="AC115" s="400">
        <v>43917</v>
      </c>
      <c r="AD115" s="401">
        <v>43920</v>
      </c>
      <c r="AE115" s="507">
        <v>44252</v>
      </c>
      <c r="AF115" s="508">
        <v>44277</v>
      </c>
      <c r="AG115" s="508">
        <v>44282</v>
      </c>
      <c r="AH115" s="509">
        <v>44294</v>
      </c>
      <c r="AI115" s="403">
        <v>44298</v>
      </c>
      <c r="AJ115" s="510">
        <v>44322</v>
      </c>
      <c r="AK115" s="508">
        <v>44070</v>
      </c>
      <c r="AL115" s="397">
        <v>44302</v>
      </c>
      <c r="AM115" s="353">
        <v>1</v>
      </c>
    </row>
    <row r="116" spans="1:41" x14ac:dyDescent="0.25">
      <c r="A116" s="293">
        <f t="shared" si="8"/>
        <v>120</v>
      </c>
      <c r="B116" s="651" t="s">
        <v>1</v>
      </c>
      <c r="C116" s="293" t="s">
        <v>67</v>
      </c>
      <c r="D116" s="647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293" t="str">
        <f t="shared" si="5"/>
        <v>GENERIC</v>
      </c>
      <c r="F116" s="293">
        <v>2050</v>
      </c>
      <c r="G116" s="404">
        <f>+INDEX(dnc_capex_drivers!$C$2:$C$1048576,MATCH(live_ds!$D116,dnc_capex_drivers!$B$2:$B$1048576,0),1)</f>
        <v>9400</v>
      </c>
      <c r="H116" s="295" t="s">
        <v>837</v>
      </c>
      <c r="I116" s="659" t="s">
        <v>286</v>
      </c>
      <c r="J116" s="506">
        <v>1</v>
      </c>
      <c r="K116" s="406" t="s">
        <v>834</v>
      </c>
      <c r="L116" s="297">
        <v>4</v>
      </c>
      <c r="M116" s="298">
        <v>3</v>
      </c>
      <c r="N116" s="462" t="s">
        <v>808</v>
      </c>
      <c r="O116" s="300" t="s">
        <v>426</v>
      </c>
      <c r="P116" s="301">
        <v>100</v>
      </c>
      <c r="Q116" s="301">
        <v>75</v>
      </c>
      <c r="R116" s="301" t="s">
        <v>427</v>
      </c>
      <c r="S116" s="303">
        <v>9400</v>
      </c>
      <c r="T116" s="296" t="s">
        <v>793</v>
      </c>
      <c r="U116" s="302" t="s">
        <v>429</v>
      </c>
      <c r="V116" s="299" t="s">
        <v>836</v>
      </c>
      <c r="W116" s="408">
        <v>43902</v>
      </c>
      <c r="X116" s="408">
        <v>44041.4</v>
      </c>
      <c r="Y116" s="409">
        <v>43859</v>
      </c>
      <c r="Z116" s="410">
        <v>44132.6</v>
      </c>
      <c r="AA116" s="409">
        <v>44163</v>
      </c>
      <c r="AB116" s="409">
        <v>44163</v>
      </c>
      <c r="AC116" s="411">
        <v>44169</v>
      </c>
      <c r="AD116" s="411">
        <v>44189</v>
      </c>
      <c r="AE116" s="511">
        <v>44252</v>
      </c>
      <c r="AF116" s="508">
        <v>44277</v>
      </c>
      <c r="AG116" s="508">
        <v>44282</v>
      </c>
      <c r="AH116" s="509">
        <v>44294</v>
      </c>
      <c r="AI116" s="403">
        <v>44298</v>
      </c>
      <c r="AJ116" s="510">
        <v>44322</v>
      </c>
      <c r="AK116" s="508">
        <v>44339</v>
      </c>
      <c r="AL116" s="408">
        <v>44307</v>
      </c>
      <c r="AM116" s="349">
        <v>1</v>
      </c>
    </row>
    <row r="117" spans="1:41" x14ac:dyDescent="0.25">
      <c r="A117" s="332">
        <f t="shared" si="8"/>
        <v>121</v>
      </c>
      <c r="B117" s="652" t="s">
        <v>1</v>
      </c>
      <c r="C117" s="312" t="s">
        <v>67</v>
      </c>
      <c r="D117" s="646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12" t="str">
        <f t="shared" si="5"/>
        <v>GENERIC</v>
      </c>
      <c r="F117" s="312">
        <v>2050</v>
      </c>
      <c r="G117" s="395">
        <f>+INDEX(dnc_capex_drivers!$C$2:$C$1048576,MATCH(live_ds!$D117,dnc_capex_drivers!$B$2:$B$1048576,0),1)</f>
        <v>9400</v>
      </c>
      <c r="H117" s="333" t="s">
        <v>839</v>
      </c>
      <c r="I117" s="661" t="s">
        <v>287</v>
      </c>
      <c r="J117" s="506">
        <v>1</v>
      </c>
      <c r="K117" s="396" t="s">
        <v>834</v>
      </c>
      <c r="L117" s="335">
        <v>4</v>
      </c>
      <c r="M117" s="336">
        <v>2</v>
      </c>
      <c r="N117" s="462" t="s">
        <v>808</v>
      </c>
      <c r="O117" s="338" t="s">
        <v>426</v>
      </c>
      <c r="P117" s="339">
        <v>100</v>
      </c>
      <c r="Q117" s="339">
        <v>75</v>
      </c>
      <c r="R117" s="339" t="s">
        <v>427</v>
      </c>
      <c r="S117" s="341">
        <v>9400</v>
      </c>
      <c r="T117" s="334" t="s">
        <v>793</v>
      </c>
      <c r="U117" s="340" t="s">
        <v>429</v>
      </c>
      <c r="V117" s="337" t="s">
        <v>836</v>
      </c>
      <c r="W117" s="397">
        <v>43902</v>
      </c>
      <c r="X117" s="397">
        <v>44041.4</v>
      </c>
      <c r="Y117" s="397">
        <v>43859</v>
      </c>
      <c r="Z117" s="398">
        <v>44132.6</v>
      </c>
      <c r="AA117" s="399">
        <v>44171</v>
      </c>
      <c r="AB117" s="399">
        <v>44163</v>
      </c>
      <c r="AC117" s="400">
        <v>44175</v>
      </c>
      <c r="AD117" s="401">
        <v>44189</v>
      </c>
      <c r="AE117" s="511">
        <v>44263</v>
      </c>
      <c r="AF117" s="508">
        <v>44277</v>
      </c>
      <c r="AG117" s="508">
        <v>44282</v>
      </c>
      <c r="AH117" s="509">
        <v>44294</v>
      </c>
      <c r="AI117" s="403">
        <v>44298</v>
      </c>
      <c r="AJ117" s="510">
        <v>44322</v>
      </c>
      <c r="AK117" s="508">
        <v>44339</v>
      </c>
      <c r="AL117" s="397">
        <v>44304</v>
      </c>
      <c r="AM117" s="353">
        <v>1</v>
      </c>
    </row>
    <row r="118" spans="1:41" x14ac:dyDescent="0.25">
      <c r="A118" s="293">
        <f t="shared" si="8"/>
        <v>122</v>
      </c>
      <c r="B118" s="651" t="s">
        <v>1</v>
      </c>
      <c r="C118" s="293" t="s">
        <v>67</v>
      </c>
      <c r="D118" s="647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293" t="str">
        <f t="shared" si="5"/>
        <v>GENERIC</v>
      </c>
      <c r="F118" s="293">
        <v>2050</v>
      </c>
      <c r="G118" s="404">
        <f>+INDEX(dnc_capex_drivers!$C$2:$C$1048576,MATCH(live_ds!$D118,dnc_capex_drivers!$B$2:$B$1048576,0),1)</f>
        <v>9400</v>
      </c>
      <c r="H118" s="512" t="s">
        <v>840</v>
      </c>
      <c r="I118" s="666" t="s">
        <v>288</v>
      </c>
      <c r="J118" s="506">
        <v>1</v>
      </c>
      <c r="K118" s="514" t="s">
        <v>834</v>
      </c>
      <c r="L118" s="515">
        <v>4</v>
      </c>
      <c r="M118" s="516">
        <v>1</v>
      </c>
      <c r="N118" s="462" t="s">
        <v>808</v>
      </c>
      <c r="O118" s="513" t="s">
        <v>426</v>
      </c>
      <c r="P118" s="517">
        <v>100</v>
      </c>
      <c r="Q118" s="517">
        <v>75</v>
      </c>
      <c r="R118" s="517" t="s">
        <v>427</v>
      </c>
      <c r="S118" s="518">
        <v>9400</v>
      </c>
      <c r="T118" s="519" t="s">
        <v>793</v>
      </c>
      <c r="U118" s="520" t="s">
        <v>429</v>
      </c>
      <c r="V118" s="521" t="s">
        <v>836</v>
      </c>
      <c r="W118" s="522">
        <v>43902</v>
      </c>
      <c r="X118" s="523">
        <v>44041.4</v>
      </c>
      <c r="Y118" s="523">
        <v>43859</v>
      </c>
      <c r="Z118" s="524">
        <v>44132.6</v>
      </c>
      <c r="AA118" s="523">
        <v>44177</v>
      </c>
      <c r="AB118" s="523">
        <v>44163</v>
      </c>
      <c r="AC118" s="523">
        <v>44184</v>
      </c>
      <c r="AD118" s="524">
        <v>44189</v>
      </c>
      <c r="AE118" s="525">
        <v>44263</v>
      </c>
      <c r="AF118" s="525">
        <v>44277</v>
      </c>
      <c r="AG118" s="525">
        <v>44282</v>
      </c>
      <c r="AH118" s="526">
        <v>44294</v>
      </c>
      <c r="AI118" s="572">
        <v>44298</v>
      </c>
      <c r="AJ118" s="527">
        <v>44322</v>
      </c>
      <c r="AK118" s="525">
        <v>44339</v>
      </c>
      <c r="AL118" s="408">
        <v>44299</v>
      </c>
      <c r="AM118" s="349">
        <v>1</v>
      </c>
    </row>
    <row r="119" spans="1:41" x14ac:dyDescent="0.25">
      <c r="A119" s="595">
        <f t="shared" si="8"/>
        <v>123</v>
      </c>
      <c r="B119" s="654" t="s">
        <v>879</v>
      </c>
      <c r="C119" s="596" t="s">
        <v>67</v>
      </c>
      <c r="D119" s="648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596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596">
        <v>2050</v>
      </c>
      <c r="G119" s="597">
        <f>+INDEX(dnc_capex_drivers!$C$2:$C$1048576,MATCH(live_ds!$D119,dnc_capex_drivers!$B$2:$B$1048576,0),1)</f>
        <v>7461</v>
      </c>
      <c r="H119" s="496" t="s">
        <v>901</v>
      </c>
      <c r="I119" s="665" t="s">
        <v>902</v>
      </c>
      <c r="J119" s="503">
        <v>2</v>
      </c>
      <c r="K119" s="497" t="s">
        <v>843</v>
      </c>
      <c r="L119" s="498">
        <v>5</v>
      </c>
      <c r="M119" s="499">
        <v>1</v>
      </c>
      <c r="N119" s="501" t="s">
        <v>873</v>
      </c>
      <c r="O119" s="500" t="s">
        <v>823</v>
      </c>
      <c r="P119" s="501">
        <v>96.222719999999995</v>
      </c>
      <c r="Q119" s="501">
        <v>71.302882999999994</v>
      </c>
      <c r="R119" s="504" t="s">
        <v>830</v>
      </c>
      <c r="S119" s="502">
        <v>7461</v>
      </c>
      <c r="T119" s="503" t="s">
        <v>793</v>
      </c>
      <c r="U119" s="504" t="s">
        <v>92</v>
      </c>
      <c r="V119" s="505" t="s">
        <v>827</v>
      </c>
      <c r="W119" s="413">
        <v>44337</v>
      </c>
      <c r="X119" s="413">
        <v>44321</v>
      </c>
      <c r="Y119" s="413">
        <v>44333</v>
      </c>
      <c r="Z119" s="414">
        <v>44326</v>
      </c>
      <c r="AA119" s="415">
        <v>44354</v>
      </c>
      <c r="AB119" s="415">
        <v>44354</v>
      </c>
      <c r="AC119" s="416">
        <v>44363</v>
      </c>
      <c r="AD119" s="417">
        <v>44390</v>
      </c>
      <c r="AE119" s="528">
        <v>44407</v>
      </c>
      <c r="AF119" s="529">
        <v>44433</v>
      </c>
      <c r="AG119" s="529">
        <v>44434</v>
      </c>
      <c r="AH119" s="530">
        <v>44451</v>
      </c>
      <c r="AI119" s="495">
        <v>44453</v>
      </c>
      <c r="AJ119" s="531">
        <v>44483</v>
      </c>
      <c r="AK119" s="529">
        <v>44518</v>
      </c>
      <c r="AL119" s="365"/>
      <c r="AM119" s="353">
        <v>1</v>
      </c>
      <c r="AO119" s="613"/>
    </row>
    <row r="120" spans="1:41" x14ac:dyDescent="0.25">
      <c r="A120" s="293">
        <f t="shared" si="8"/>
        <v>124</v>
      </c>
      <c r="B120" s="651" t="s">
        <v>879</v>
      </c>
      <c r="C120" s="293" t="s">
        <v>67</v>
      </c>
      <c r="D120" s="647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293" t="str">
        <f t="shared" si="9"/>
        <v>GENERIC</v>
      </c>
      <c r="F120" s="293">
        <v>2050</v>
      </c>
      <c r="G120" s="404">
        <f>+INDEX(dnc_capex_drivers!$C$2:$C$1048576,MATCH(live_ds!$D120,dnc_capex_drivers!$B$2:$B$1048576,0),1)</f>
        <v>7469</v>
      </c>
      <c r="H120" s="483" t="s">
        <v>903</v>
      </c>
      <c r="I120" s="664" t="s">
        <v>842</v>
      </c>
      <c r="J120" s="490">
        <v>2</v>
      </c>
      <c r="K120" s="484" t="s">
        <v>843</v>
      </c>
      <c r="L120" s="485">
        <v>5</v>
      </c>
      <c r="M120" s="486">
        <v>2</v>
      </c>
      <c r="N120" s="488" t="s">
        <v>873</v>
      </c>
      <c r="O120" s="487" t="s">
        <v>823</v>
      </c>
      <c r="P120" s="488">
        <v>96.222719999999995</v>
      </c>
      <c r="Q120" s="488">
        <v>71.302882999999994</v>
      </c>
      <c r="R120" s="491" t="s">
        <v>830</v>
      </c>
      <c r="S120" s="489">
        <v>7469</v>
      </c>
      <c r="T120" s="490" t="s">
        <v>793</v>
      </c>
      <c r="U120" s="491" t="s">
        <v>92</v>
      </c>
      <c r="V120" s="492" t="s">
        <v>827</v>
      </c>
      <c r="W120" s="418">
        <v>44337</v>
      </c>
      <c r="X120" s="418">
        <v>44321</v>
      </c>
      <c r="Y120" s="493">
        <v>44333</v>
      </c>
      <c r="Z120" s="419">
        <v>44326</v>
      </c>
      <c r="AA120" s="493">
        <v>44363</v>
      </c>
      <c r="AB120" s="493">
        <v>44354</v>
      </c>
      <c r="AC120" s="494">
        <v>44372</v>
      </c>
      <c r="AD120" s="494">
        <v>44390</v>
      </c>
      <c r="AE120" s="532">
        <v>44407</v>
      </c>
      <c r="AF120" s="529">
        <v>44433</v>
      </c>
      <c r="AG120" s="529">
        <v>44434</v>
      </c>
      <c r="AH120" s="530">
        <v>44451</v>
      </c>
      <c r="AI120" s="495">
        <v>44453</v>
      </c>
      <c r="AJ120" s="531">
        <v>44483</v>
      </c>
      <c r="AK120" s="529">
        <v>44518</v>
      </c>
      <c r="AL120" s="369"/>
      <c r="AM120" s="349">
        <v>1</v>
      </c>
    </row>
    <row r="121" spans="1:41" x14ac:dyDescent="0.25">
      <c r="A121" s="332">
        <f t="shared" si="8"/>
        <v>125</v>
      </c>
      <c r="B121" s="652" t="s">
        <v>879</v>
      </c>
      <c r="C121" s="312" t="s">
        <v>67</v>
      </c>
      <c r="D121" s="646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12" t="str">
        <f t="shared" si="9"/>
        <v>GENERIC</v>
      </c>
      <c r="F121" s="312">
        <v>2050</v>
      </c>
      <c r="G121" s="395">
        <f>+INDEX(dnc_capex_drivers!$C$2:$C$1048576,MATCH(live_ds!$D121,dnc_capex_drivers!$B$2:$B$1048576,0),1)</f>
        <v>7566</v>
      </c>
      <c r="H121" s="533" t="s">
        <v>904</v>
      </c>
      <c r="I121" s="667" t="s">
        <v>845</v>
      </c>
      <c r="J121" s="534">
        <v>2</v>
      </c>
      <c r="K121" s="497" t="s">
        <v>843</v>
      </c>
      <c r="L121" s="535">
        <v>5</v>
      </c>
      <c r="M121" s="499">
        <v>3</v>
      </c>
      <c r="N121" s="501" t="s">
        <v>873</v>
      </c>
      <c r="O121" s="536" t="s">
        <v>823</v>
      </c>
      <c r="P121" s="501">
        <v>96.222719999999995</v>
      </c>
      <c r="Q121" s="501">
        <v>71.302882999999994</v>
      </c>
      <c r="R121" s="537" t="s">
        <v>830</v>
      </c>
      <c r="S121" s="502">
        <v>7566</v>
      </c>
      <c r="T121" s="534" t="s">
        <v>793</v>
      </c>
      <c r="U121" s="537" t="s">
        <v>92</v>
      </c>
      <c r="V121" s="505" t="s">
        <v>827</v>
      </c>
      <c r="W121" s="413">
        <v>44337</v>
      </c>
      <c r="X121" s="413">
        <v>44321</v>
      </c>
      <c r="Y121" s="413">
        <v>44333</v>
      </c>
      <c r="Z121" s="414">
        <v>44326</v>
      </c>
      <c r="AA121" s="538">
        <v>44372</v>
      </c>
      <c r="AB121" s="538">
        <v>44354</v>
      </c>
      <c r="AC121" s="416">
        <v>44381</v>
      </c>
      <c r="AD121" s="417">
        <v>44390</v>
      </c>
      <c r="AE121" s="532">
        <v>44407</v>
      </c>
      <c r="AF121" s="529">
        <v>44433</v>
      </c>
      <c r="AG121" s="529">
        <v>44434</v>
      </c>
      <c r="AH121" s="530">
        <v>44451</v>
      </c>
      <c r="AI121" s="539">
        <v>44453</v>
      </c>
      <c r="AJ121" s="540">
        <v>44483</v>
      </c>
      <c r="AK121" s="529">
        <v>44518</v>
      </c>
      <c r="AL121" s="365"/>
      <c r="AM121" s="353">
        <v>1</v>
      </c>
    </row>
    <row r="122" spans="1:41" x14ac:dyDescent="0.25">
      <c r="A122" s="293">
        <f t="shared" si="8"/>
        <v>126</v>
      </c>
      <c r="B122" s="651" t="s">
        <v>879</v>
      </c>
      <c r="C122" s="293" t="s">
        <v>67</v>
      </c>
      <c r="D122" s="647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293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293">
        <v>2050</v>
      </c>
      <c r="G122" s="404">
        <f>+INDEX(dnc_capex_drivers!$C$2:$C$1048576,MATCH(live_ds!$D122,dnc_capex_drivers!$B$2:$B$1048576,0),1)</f>
        <v>7786</v>
      </c>
      <c r="H122" s="483" t="s">
        <v>905</v>
      </c>
      <c r="I122" s="664" t="s">
        <v>847</v>
      </c>
      <c r="J122" s="490">
        <v>2</v>
      </c>
      <c r="K122" s="484" t="s">
        <v>843</v>
      </c>
      <c r="L122" s="485">
        <v>5</v>
      </c>
      <c r="M122" s="486">
        <v>4</v>
      </c>
      <c r="N122" s="488" t="s">
        <v>873</v>
      </c>
      <c r="O122" s="487" t="s">
        <v>823</v>
      </c>
      <c r="P122" s="488">
        <v>96.222719999999995</v>
      </c>
      <c r="Q122" s="488">
        <v>71.302882999999994</v>
      </c>
      <c r="R122" s="491" t="s">
        <v>830</v>
      </c>
      <c r="S122" s="489">
        <v>7786</v>
      </c>
      <c r="T122" s="490" t="s">
        <v>793</v>
      </c>
      <c r="U122" s="491" t="s">
        <v>92</v>
      </c>
      <c r="V122" s="492" t="s">
        <v>827</v>
      </c>
      <c r="W122" s="418">
        <v>44337</v>
      </c>
      <c r="X122" s="418">
        <v>44321</v>
      </c>
      <c r="Y122" s="493">
        <v>44333</v>
      </c>
      <c r="Z122" s="419">
        <v>44326</v>
      </c>
      <c r="AA122" s="493">
        <v>44381</v>
      </c>
      <c r="AB122" s="493">
        <v>44354</v>
      </c>
      <c r="AC122" s="494">
        <v>44390</v>
      </c>
      <c r="AD122" s="494">
        <v>44390</v>
      </c>
      <c r="AE122" s="532">
        <v>44407</v>
      </c>
      <c r="AF122" s="529">
        <v>44433</v>
      </c>
      <c r="AG122" s="529">
        <v>44434</v>
      </c>
      <c r="AH122" s="530">
        <v>44451</v>
      </c>
      <c r="AI122" s="495">
        <v>44453</v>
      </c>
      <c r="AJ122" s="531">
        <v>44483</v>
      </c>
      <c r="AK122" s="529">
        <v>44518</v>
      </c>
      <c r="AL122" s="369"/>
      <c r="AM122" s="349">
        <v>1</v>
      </c>
    </row>
    <row r="123" spans="1:41" x14ac:dyDescent="0.25">
      <c r="A123" s="758">
        <f t="shared" si="8"/>
        <v>127</v>
      </c>
      <c r="B123" s="759" t="s">
        <v>879</v>
      </c>
      <c r="C123" s="760" t="s">
        <v>67</v>
      </c>
      <c r="D123" s="761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0" t="str">
        <f t="shared" si="10"/>
        <v>GENERIC</v>
      </c>
      <c r="F123" s="760">
        <v>2050</v>
      </c>
      <c r="G123" s="762">
        <f>+INDEX(dnc_capex_drivers!$C$2:$C$1048576,MATCH(live_ds!$D123,dnc_capex_drivers!$B$2:$B$1048576,0),1)</f>
        <v>7450</v>
      </c>
      <c r="H123" s="533" t="s">
        <v>939</v>
      </c>
      <c r="I123" s="667" t="s">
        <v>938</v>
      </c>
      <c r="J123" s="534">
        <v>2</v>
      </c>
      <c r="K123" s="497" t="s">
        <v>843</v>
      </c>
      <c r="L123" s="535">
        <v>5</v>
      </c>
      <c r="M123" s="499">
        <v>5</v>
      </c>
      <c r="N123" s="501" t="s">
        <v>873</v>
      </c>
      <c r="O123" s="536" t="s">
        <v>823</v>
      </c>
      <c r="P123" s="501">
        <v>96</v>
      </c>
      <c r="Q123" s="501">
        <v>71</v>
      </c>
      <c r="R123" s="537" t="s">
        <v>830</v>
      </c>
      <c r="S123" s="502">
        <v>7450</v>
      </c>
      <c r="T123" s="534" t="s">
        <v>793</v>
      </c>
      <c r="U123" s="537" t="s">
        <v>92</v>
      </c>
      <c r="V123" s="505" t="s">
        <v>827</v>
      </c>
      <c r="W123" s="413">
        <v>44337</v>
      </c>
      <c r="X123" s="413">
        <v>44321</v>
      </c>
      <c r="Y123" s="413">
        <v>44333</v>
      </c>
      <c r="Z123" s="414">
        <v>44326</v>
      </c>
      <c r="AA123" s="538">
        <v>44391</v>
      </c>
      <c r="AB123" s="538">
        <v>44354</v>
      </c>
      <c r="AC123" s="416">
        <v>44400</v>
      </c>
      <c r="AD123" s="417">
        <v>44402</v>
      </c>
      <c r="AE123" s="532">
        <v>44407</v>
      </c>
      <c r="AF123" s="529">
        <v>44433</v>
      </c>
      <c r="AG123" s="529">
        <v>44434</v>
      </c>
      <c r="AH123" s="530">
        <v>44451</v>
      </c>
      <c r="AI123" s="539">
        <v>44453</v>
      </c>
      <c r="AJ123" s="540">
        <v>44483</v>
      </c>
      <c r="AK123" s="529">
        <v>44519</v>
      </c>
      <c r="AL123" s="365"/>
      <c r="AM123" s="353">
        <v>1</v>
      </c>
    </row>
    <row r="124" spans="1:41" x14ac:dyDescent="0.25">
      <c r="A124" s="332">
        <f>+A123+1</f>
        <v>128</v>
      </c>
      <c r="B124" s="652" t="s">
        <v>871</v>
      </c>
      <c r="C124" s="312" t="s">
        <v>67</v>
      </c>
      <c r="D124" s="646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12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12">
        <v>2050</v>
      </c>
      <c r="G124" s="395">
        <f>+INDEX(dnc_capex_drivers!$C$2:$C$1048576,MATCH(live_ds!$D124,dnc_capex_drivers!$B$2:$B$1048576,0),1)</f>
        <v>10000</v>
      </c>
      <c r="H124" s="573" t="s">
        <v>841</v>
      </c>
      <c r="I124" s="668" t="s">
        <v>884</v>
      </c>
      <c r="J124" s="574">
        <v>2</v>
      </c>
      <c r="K124" s="575" t="s">
        <v>882</v>
      </c>
      <c r="L124" s="576">
        <v>4</v>
      </c>
      <c r="M124" s="577">
        <v>1</v>
      </c>
      <c r="N124" s="578" t="s">
        <v>900</v>
      </c>
      <c r="O124" s="579" t="s">
        <v>823</v>
      </c>
      <c r="P124" s="578">
        <v>100</v>
      </c>
      <c r="Q124" s="578">
        <v>75</v>
      </c>
      <c r="R124" s="580" t="s">
        <v>824</v>
      </c>
      <c r="S124" s="581">
        <v>10000</v>
      </c>
      <c r="T124" s="574" t="s">
        <v>793</v>
      </c>
      <c r="U124" s="580" t="s">
        <v>826</v>
      </c>
      <c r="V124" s="582" t="s">
        <v>892</v>
      </c>
      <c r="W124" s="583">
        <v>42005</v>
      </c>
      <c r="X124" s="583">
        <v>42005</v>
      </c>
      <c r="Y124" s="583">
        <v>42005</v>
      </c>
      <c r="Z124" s="584">
        <v>42005</v>
      </c>
      <c r="AA124" s="585">
        <v>42005</v>
      </c>
      <c r="AB124" s="585">
        <v>42005</v>
      </c>
      <c r="AC124" s="586">
        <v>42005</v>
      </c>
      <c r="AD124" s="587">
        <v>42005</v>
      </c>
      <c r="AE124" s="588">
        <v>44347</v>
      </c>
      <c r="AF124" s="589">
        <f t="shared" ref="AF124:AJ126" si="12">+AF119-AE119+AE124</f>
        <v>44373</v>
      </c>
      <c r="AG124" s="589">
        <f t="shared" si="12"/>
        <v>44374</v>
      </c>
      <c r="AH124" s="590">
        <f t="shared" si="12"/>
        <v>44391</v>
      </c>
      <c r="AI124" s="591">
        <f t="shared" si="12"/>
        <v>44393</v>
      </c>
      <c r="AJ124" s="592">
        <f t="shared" si="12"/>
        <v>44423</v>
      </c>
      <c r="AK124" s="589">
        <f t="shared" ref="AK124:AK127" si="13">+AA124+90</f>
        <v>42095</v>
      </c>
      <c r="AL124" s="365"/>
      <c r="AM124" s="353">
        <v>0</v>
      </c>
    </row>
    <row r="125" spans="1:41" x14ac:dyDescent="0.25">
      <c r="A125" s="293">
        <f t="shared" si="8"/>
        <v>129</v>
      </c>
      <c r="B125" s="651" t="s">
        <v>871</v>
      </c>
      <c r="C125" s="293" t="s">
        <v>67</v>
      </c>
      <c r="D125" s="647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293" t="str">
        <f t="shared" si="11"/>
        <v>GENERIC</v>
      </c>
      <c r="F125" s="293">
        <v>2050</v>
      </c>
      <c r="G125" s="404">
        <f>+INDEX(dnc_capex_drivers!$C$2:$C$1048576,MATCH(live_ds!$D125,dnc_capex_drivers!$B$2:$B$1048576,0),1)</f>
        <v>10000</v>
      </c>
      <c r="H125" s="599" t="s">
        <v>844</v>
      </c>
      <c r="I125" s="669" t="s">
        <v>885</v>
      </c>
      <c r="J125" s="490">
        <v>2</v>
      </c>
      <c r="K125" s="484" t="s">
        <v>882</v>
      </c>
      <c r="L125" s="485">
        <v>4</v>
      </c>
      <c r="M125" s="486">
        <v>2</v>
      </c>
      <c r="N125" s="488" t="s">
        <v>900</v>
      </c>
      <c r="O125" s="487" t="s">
        <v>823</v>
      </c>
      <c r="P125" s="488">
        <v>100</v>
      </c>
      <c r="Q125" s="488">
        <v>75</v>
      </c>
      <c r="R125" s="491" t="s">
        <v>824</v>
      </c>
      <c r="S125" s="489">
        <v>10000</v>
      </c>
      <c r="T125" s="490" t="s">
        <v>793</v>
      </c>
      <c r="U125" s="491" t="s">
        <v>826</v>
      </c>
      <c r="V125" s="492" t="s">
        <v>892</v>
      </c>
      <c r="W125" s="418">
        <v>42005</v>
      </c>
      <c r="X125" s="418">
        <v>42005</v>
      </c>
      <c r="Y125" s="493">
        <v>42005</v>
      </c>
      <c r="Z125" s="419">
        <v>42005</v>
      </c>
      <c r="AA125" s="493">
        <v>42005</v>
      </c>
      <c r="AB125" s="493">
        <v>42005</v>
      </c>
      <c r="AC125" s="494">
        <v>42005</v>
      </c>
      <c r="AD125" s="494">
        <v>42005</v>
      </c>
      <c r="AE125" s="532">
        <f>+AE120-AE119+AE124</f>
        <v>44347</v>
      </c>
      <c r="AF125" s="529">
        <f t="shared" si="12"/>
        <v>44373</v>
      </c>
      <c r="AG125" s="529">
        <f t="shared" si="12"/>
        <v>44374</v>
      </c>
      <c r="AH125" s="530">
        <f t="shared" si="12"/>
        <v>44391</v>
      </c>
      <c r="AI125" s="495">
        <f t="shared" si="12"/>
        <v>44393</v>
      </c>
      <c r="AJ125" s="531">
        <f t="shared" si="12"/>
        <v>44423</v>
      </c>
      <c r="AK125" s="529">
        <f t="shared" si="13"/>
        <v>42095</v>
      </c>
      <c r="AL125" s="369"/>
      <c r="AM125" s="349">
        <v>0</v>
      </c>
    </row>
    <row r="126" spans="1:41" x14ac:dyDescent="0.25">
      <c r="A126" s="332">
        <f t="shared" si="8"/>
        <v>130</v>
      </c>
      <c r="B126" s="652" t="s">
        <v>871</v>
      </c>
      <c r="C126" s="312" t="s">
        <v>67</v>
      </c>
      <c r="D126" s="646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12" t="str">
        <f t="shared" si="11"/>
        <v>GENERIC</v>
      </c>
      <c r="F126" s="312">
        <v>2050</v>
      </c>
      <c r="G126" s="395">
        <f>+INDEX(dnc_capex_drivers!$C$2:$C$1048576,MATCH(live_ds!$D126,dnc_capex_drivers!$B$2:$B$1048576,0),1)</f>
        <v>10000</v>
      </c>
      <c r="H126" s="533" t="s">
        <v>846</v>
      </c>
      <c r="I126" s="670" t="s">
        <v>886</v>
      </c>
      <c r="J126" s="534">
        <v>2</v>
      </c>
      <c r="K126" s="497" t="s">
        <v>882</v>
      </c>
      <c r="L126" s="535">
        <v>4</v>
      </c>
      <c r="M126" s="499">
        <v>3</v>
      </c>
      <c r="N126" s="501" t="s">
        <v>900</v>
      </c>
      <c r="O126" s="536" t="s">
        <v>823</v>
      </c>
      <c r="P126" s="501">
        <v>100</v>
      </c>
      <c r="Q126" s="501">
        <v>75</v>
      </c>
      <c r="R126" s="537" t="s">
        <v>824</v>
      </c>
      <c r="S126" s="502">
        <v>10000</v>
      </c>
      <c r="T126" s="534" t="s">
        <v>793</v>
      </c>
      <c r="U126" s="537" t="s">
        <v>826</v>
      </c>
      <c r="V126" s="505" t="s">
        <v>892</v>
      </c>
      <c r="W126" s="413">
        <v>42005</v>
      </c>
      <c r="X126" s="413">
        <v>42005</v>
      </c>
      <c r="Y126" s="413">
        <v>42005</v>
      </c>
      <c r="Z126" s="414">
        <v>42005</v>
      </c>
      <c r="AA126" s="538">
        <v>42005</v>
      </c>
      <c r="AB126" s="538">
        <v>42005</v>
      </c>
      <c r="AC126" s="416">
        <v>42005</v>
      </c>
      <c r="AD126" s="417">
        <v>42005</v>
      </c>
      <c r="AE126" s="532">
        <f>+AE121-AE120+AE125</f>
        <v>44347</v>
      </c>
      <c r="AF126" s="529">
        <f t="shared" si="12"/>
        <v>44373</v>
      </c>
      <c r="AG126" s="529">
        <f t="shared" si="12"/>
        <v>44374</v>
      </c>
      <c r="AH126" s="530">
        <f t="shared" si="12"/>
        <v>44391</v>
      </c>
      <c r="AI126" s="539">
        <f t="shared" si="12"/>
        <v>44393</v>
      </c>
      <c r="AJ126" s="540">
        <f t="shared" si="12"/>
        <v>44423</v>
      </c>
      <c r="AK126" s="529">
        <f t="shared" si="13"/>
        <v>42095</v>
      </c>
      <c r="AL126" s="365"/>
      <c r="AM126" s="353">
        <v>0</v>
      </c>
    </row>
    <row r="127" spans="1:41" x14ac:dyDescent="0.25">
      <c r="A127" s="293">
        <f t="shared" si="8"/>
        <v>131</v>
      </c>
      <c r="B127" s="651" t="s">
        <v>871</v>
      </c>
      <c r="C127" s="293" t="s">
        <v>67</v>
      </c>
      <c r="D127" s="647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293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293">
        <v>2050</v>
      </c>
      <c r="G127" s="404">
        <f>+INDEX(dnc_capex_drivers!$C$2:$C$1048576,MATCH(live_ds!$D127,dnc_capex_drivers!$B$2:$B$1048576,0),1)</f>
        <v>10000</v>
      </c>
      <c r="H127" s="599" t="s">
        <v>853</v>
      </c>
      <c r="I127" s="669" t="s">
        <v>887</v>
      </c>
      <c r="J127" s="490">
        <v>2</v>
      </c>
      <c r="K127" s="484" t="s">
        <v>882</v>
      </c>
      <c r="L127" s="485">
        <v>4</v>
      </c>
      <c r="M127" s="486">
        <v>4</v>
      </c>
      <c r="N127" s="488" t="s">
        <v>900</v>
      </c>
      <c r="O127" s="487" t="s">
        <v>823</v>
      </c>
      <c r="P127" s="488">
        <v>100</v>
      </c>
      <c r="Q127" s="488">
        <v>75</v>
      </c>
      <c r="R127" s="491" t="s">
        <v>824</v>
      </c>
      <c r="S127" s="489">
        <v>10000</v>
      </c>
      <c r="T127" s="490" t="s">
        <v>793</v>
      </c>
      <c r="U127" s="491" t="s">
        <v>826</v>
      </c>
      <c r="V127" s="492" t="s">
        <v>892</v>
      </c>
      <c r="W127" s="418">
        <v>42005</v>
      </c>
      <c r="X127" s="418">
        <v>42005</v>
      </c>
      <c r="Y127" s="493">
        <v>42005</v>
      </c>
      <c r="Z127" s="419">
        <v>42005</v>
      </c>
      <c r="AA127" s="493">
        <v>42005</v>
      </c>
      <c r="AB127" s="493">
        <v>42005</v>
      </c>
      <c r="AC127" s="494">
        <v>42005</v>
      </c>
      <c r="AD127" s="494">
        <v>42005</v>
      </c>
      <c r="AE127" s="532">
        <f>+AE123-AE121+AE126</f>
        <v>44347</v>
      </c>
      <c r="AF127" s="529">
        <f>+AF123-AE123+AE127</f>
        <v>44373</v>
      </c>
      <c r="AG127" s="529">
        <f>+AG123-AF123+AF127</f>
        <v>44374</v>
      </c>
      <c r="AH127" s="530">
        <f>+AH123-AG123+AG127</f>
        <v>44391</v>
      </c>
      <c r="AI127" s="495">
        <f>+AI123-AH123+AH127</f>
        <v>44393</v>
      </c>
      <c r="AJ127" s="531">
        <f>+AJ123-AI123+AI127</f>
        <v>44423</v>
      </c>
      <c r="AK127" s="529">
        <f t="shared" si="13"/>
        <v>42095</v>
      </c>
      <c r="AL127" s="369"/>
      <c r="AM127" s="349">
        <v>0</v>
      </c>
    </row>
    <row r="128" spans="1:41" x14ac:dyDescent="0.25">
      <c r="A128" s="595">
        <f t="shared" si="8"/>
        <v>132</v>
      </c>
      <c r="B128" s="654" t="s">
        <v>871</v>
      </c>
      <c r="C128" s="596" t="s">
        <v>67</v>
      </c>
      <c r="D128" s="648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596" t="str">
        <f t="shared" si="14"/>
        <v>GENERIC</v>
      </c>
      <c r="F128" s="596">
        <v>2050</v>
      </c>
      <c r="G128" s="597">
        <f>+INDEX(dnc_capex_drivers!$C$2:$C$1048576,MATCH(live_ds!$D128,dnc_capex_drivers!$B$2:$B$1048576,0),1)</f>
        <v>10000</v>
      </c>
      <c r="H128" s="573" t="s">
        <v>841</v>
      </c>
      <c r="I128" s="668" t="s">
        <v>888</v>
      </c>
      <c r="J128" s="574">
        <v>2</v>
      </c>
      <c r="K128" s="575" t="s">
        <v>883</v>
      </c>
      <c r="L128" s="576">
        <v>4</v>
      </c>
      <c r="M128" s="577">
        <v>1</v>
      </c>
      <c r="N128" s="578" t="s">
        <v>900</v>
      </c>
      <c r="O128" s="579" t="s">
        <v>823</v>
      </c>
      <c r="P128" s="578">
        <v>100</v>
      </c>
      <c r="Q128" s="578">
        <v>75</v>
      </c>
      <c r="R128" s="580" t="s">
        <v>824</v>
      </c>
      <c r="S128" s="581">
        <v>10000</v>
      </c>
      <c r="T128" s="574" t="s">
        <v>793</v>
      </c>
      <c r="U128" s="580" t="s">
        <v>826</v>
      </c>
      <c r="V128" s="582" t="s">
        <v>892</v>
      </c>
      <c r="W128" s="583">
        <v>42005</v>
      </c>
      <c r="X128" s="583">
        <v>42005</v>
      </c>
      <c r="Y128" s="583">
        <v>42005</v>
      </c>
      <c r="Z128" s="584">
        <v>42005</v>
      </c>
      <c r="AA128" s="585">
        <v>42005</v>
      </c>
      <c r="AB128" s="585">
        <v>42005</v>
      </c>
      <c r="AC128" s="586">
        <v>42005</v>
      </c>
      <c r="AD128" s="587">
        <v>42005</v>
      </c>
      <c r="AE128" s="588">
        <v>44455</v>
      </c>
      <c r="AF128" s="589">
        <f t="shared" ref="AF128:AF130" si="15">+AF124-AE124+AE128</f>
        <v>44481</v>
      </c>
      <c r="AG128" s="589">
        <f t="shared" ref="AG128:AG130" si="16">+AG124-AF124+AF128</f>
        <v>44482</v>
      </c>
      <c r="AH128" s="590">
        <f t="shared" ref="AH128:AH130" si="17">+AH124-AG124+AG128</f>
        <v>44499</v>
      </c>
      <c r="AI128" s="591">
        <f t="shared" ref="AI128:AI130" si="18">+AI124-AH124+AH128</f>
        <v>44501</v>
      </c>
      <c r="AJ128" s="592">
        <f t="shared" ref="AJ128:AJ130" si="19">+AJ124-AI124+AI128</f>
        <v>44531</v>
      </c>
      <c r="AK128" s="589">
        <f t="shared" ref="AK128:AK130" si="20">+AA128+90</f>
        <v>42095</v>
      </c>
      <c r="AL128" s="365"/>
      <c r="AM128" s="353">
        <v>0</v>
      </c>
    </row>
    <row r="129" spans="1:39" x14ac:dyDescent="0.25">
      <c r="A129" s="293">
        <f t="shared" si="8"/>
        <v>133</v>
      </c>
      <c r="B129" s="651" t="s">
        <v>871</v>
      </c>
      <c r="C129" s="293" t="s">
        <v>67</v>
      </c>
      <c r="D129" s="647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293" t="str">
        <f t="shared" si="14"/>
        <v>GENERIC</v>
      </c>
      <c r="F129" s="293">
        <v>2050</v>
      </c>
      <c r="G129" s="404">
        <f>+INDEX(dnc_capex_drivers!$C$2:$C$1048576,MATCH(live_ds!$D129,dnc_capex_drivers!$B$2:$B$1048576,0),1)</f>
        <v>10000</v>
      </c>
      <c r="H129" s="599" t="s">
        <v>844</v>
      </c>
      <c r="I129" s="669" t="s">
        <v>889</v>
      </c>
      <c r="J129" s="490">
        <v>2</v>
      </c>
      <c r="K129" s="484" t="s">
        <v>883</v>
      </c>
      <c r="L129" s="485">
        <v>4</v>
      </c>
      <c r="M129" s="486">
        <v>2</v>
      </c>
      <c r="N129" s="488" t="s">
        <v>900</v>
      </c>
      <c r="O129" s="487" t="s">
        <v>823</v>
      </c>
      <c r="P129" s="488">
        <v>100</v>
      </c>
      <c r="Q129" s="488">
        <v>75</v>
      </c>
      <c r="R129" s="491" t="s">
        <v>824</v>
      </c>
      <c r="S129" s="489">
        <v>10000</v>
      </c>
      <c r="T129" s="490" t="s">
        <v>793</v>
      </c>
      <c r="U129" s="491" t="s">
        <v>826</v>
      </c>
      <c r="V129" s="492" t="s">
        <v>892</v>
      </c>
      <c r="W129" s="418">
        <v>42005</v>
      </c>
      <c r="X129" s="418">
        <v>42005</v>
      </c>
      <c r="Y129" s="493">
        <v>42005</v>
      </c>
      <c r="Z129" s="419">
        <v>42005</v>
      </c>
      <c r="AA129" s="493">
        <v>42005</v>
      </c>
      <c r="AB129" s="493">
        <v>42005</v>
      </c>
      <c r="AC129" s="494">
        <v>42005</v>
      </c>
      <c r="AD129" s="494">
        <v>42005</v>
      </c>
      <c r="AE129" s="532">
        <f t="shared" ref="AE129:AE130" si="21">+AE125-AE124+AE128</f>
        <v>44455</v>
      </c>
      <c r="AF129" s="529">
        <f t="shared" si="15"/>
        <v>44481</v>
      </c>
      <c r="AG129" s="529">
        <f t="shared" si="16"/>
        <v>44482</v>
      </c>
      <c r="AH129" s="530">
        <f t="shared" si="17"/>
        <v>44499</v>
      </c>
      <c r="AI129" s="495">
        <f t="shared" si="18"/>
        <v>44501</v>
      </c>
      <c r="AJ129" s="531">
        <f t="shared" si="19"/>
        <v>44531</v>
      </c>
      <c r="AK129" s="529">
        <f t="shared" si="20"/>
        <v>42095</v>
      </c>
      <c r="AL129" s="369"/>
      <c r="AM129" s="349">
        <v>0</v>
      </c>
    </row>
    <row r="130" spans="1:39" x14ac:dyDescent="0.25">
      <c r="A130" s="332">
        <f t="shared" ref="A130:A150" si="22">+A129+1</f>
        <v>134</v>
      </c>
      <c r="B130" s="652" t="s">
        <v>871</v>
      </c>
      <c r="C130" s="312" t="s">
        <v>67</v>
      </c>
      <c r="D130" s="646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12" t="str">
        <f t="shared" si="14"/>
        <v>GENERIC</v>
      </c>
      <c r="F130" s="312">
        <v>2050</v>
      </c>
      <c r="G130" s="395">
        <f>+INDEX(dnc_capex_drivers!$C$2:$C$1048576,MATCH(live_ds!$D130,dnc_capex_drivers!$B$2:$B$1048576,0),1)</f>
        <v>10000</v>
      </c>
      <c r="H130" s="533" t="s">
        <v>846</v>
      </c>
      <c r="I130" s="670" t="s">
        <v>890</v>
      </c>
      <c r="J130" s="534">
        <v>2</v>
      </c>
      <c r="K130" s="497" t="s">
        <v>883</v>
      </c>
      <c r="L130" s="535">
        <v>4</v>
      </c>
      <c r="M130" s="499">
        <v>3</v>
      </c>
      <c r="N130" s="501" t="s">
        <v>900</v>
      </c>
      <c r="O130" s="536" t="s">
        <v>823</v>
      </c>
      <c r="P130" s="501">
        <v>100</v>
      </c>
      <c r="Q130" s="501">
        <v>75</v>
      </c>
      <c r="R130" s="537" t="s">
        <v>824</v>
      </c>
      <c r="S130" s="502">
        <v>10000</v>
      </c>
      <c r="T130" s="534" t="s">
        <v>793</v>
      </c>
      <c r="U130" s="537" t="s">
        <v>826</v>
      </c>
      <c r="V130" s="505" t="s">
        <v>892</v>
      </c>
      <c r="W130" s="413">
        <v>42005</v>
      </c>
      <c r="X130" s="413">
        <v>42005</v>
      </c>
      <c r="Y130" s="413">
        <v>42005</v>
      </c>
      <c r="Z130" s="414">
        <v>42005</v>
      </c>
      <c r="AA130" s="538">
        <v>42005</v>
      </c>
      <c r="AB130" s="538">
        <v>42005</v>
      </c>
      <c r="AC130" s="416">
        <v>42005</v>
      </c>
      <c r="AD130" s="417">
        <v>42005</v>
      </c>
      <c r="AE130" s="532">
        <f t="shared" si="21"/>
        <v>44455</v>
      </c>
      <c r="AF130" s="529">
        <f t="shared" si="15"/>
        <v>44481</v>
      </c>
      <c r="AG130" s="529">
        <f t="shared" si="16"/>
        <v>44482</v>
      </c>
      <c r="AH130" s="530">
        <f t="shared" si="17"/>
        <v>44499</v>
      </c>
      <c r="AI130" s="539">
        <f t="shared" si="18"/>
        <v>44501</v>
      </c>
      <c r="AJ130" s="540">
        <f t="shared" si="19"/>
        <v>44531</v>
      </c>
      <c r="AK130" s="529">
        <f t="shared" si="20"/>
        <v>42095</v>
      </c>
      <c r="AL130" s="365"/>
      <c r="AM130" s="353">
        <v>0</v>
      </c>
    </row>
    <row r="131" spans="1:39" x14ac:dyDescent="0.25">
      <c r="A131" s="595">
        <f t="shared" si="22"/>
        <v>135</v>
      </c>
      <c r="B131" s="654" t="s">
        <v>1</v>
      </c>
      <c r="C131" s="596" t="s">
        <v>67</v>
      </c>
      <c r="D131" s="648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596" t="str">
        <f t="shared" ref="E131:E134" si="23">+IF(
OR(ISERROR(FIND("B3",N131))=FALSE,ISERROR(FIND("C1",N131))=FALSE),
"B3",
IF(OR(ISERROR(FIND("B1",N131))=FALSE,ISERROR(FIND("A1",N131))=FALSE),
"B1","GENERIC"))</f>
        <v>B1</v>
      </c>
      <c r="F131" s="596">
        <v>2050</v>
      </c>
      <c r="G131" s="597">
        <f>+INDEX(dnc_capex_drivers!$C$2:$C$1048576,MATCH(live_ds!$D131,dnc_capex_drivers!$B$2:$B$1048576,0),1)</f>
        <v>7600</v>
      </c>
      <c r="H131" s="573" t="s">
        <v>906</v>
      </c>
      <c r="I131" s="668" t="s">
        <v>289</v>
      </c>
      <c r="J131" s="574">
        <v>2</v>
      </c>
      <c r="K131" s="575" t="s">
        <v>896</v>
      </c>
      <c r="L131" s="576">
        <v>4</v>
      </c>
      <c r="M131" s="577">
        <v>1</v>
      </c>
      <c r="N131" s="578" t="s">
        <v>792</v>
      </c>
      <c r="O131" s="579" t="s">
        <v>426</v>
      </c>
      <c r="P131" s="578">
        <v>100</v>
      </c>
      <c r="Q131" s="578">
        <v>75</v>
      </c>
      <c r="R131" s="580" t="s">
        <v>830</v>
      </c>
      <c r="S131" s="581">
        <v>7600</v>
      </c>
      <c r="T131" s="574" t="s">
        <v>793</v>
      </c>
      <c r="U131" s="580" t="s">
        <v>92</v>
      </c>
      <c r="V131" s="582"/>
      <c r="W131" s="583">
        <v>44423.8</v>
      </c>
      <c r="X131" s="583">
        <v>44393.4</v>
      </c>
      <c r="Y131" s="583">
        <v>44423.8</v>
      </c>
      <c r="Z131" s="584">
        <v>44484.6</v>
      </c>
      <c r="AA131" s="585">
        <v>44515</v>
      </c>
      <c r="AB131" s="585">
        <v>44515</v>
      </c>
      <c r="AC131" s="586">
        <v>44527</v>
      </c>
      <c r="AD131" s="587">
        <v>44563</v>
      </c>
      <c r="AE131" s="588">
        <v>44568</v>
      </c>
      <c r="AF131" s="589">
        <v>44592</v>
      </c>
      <c r="AG131" s="589">
        <v>44593</v>
      </c>
      <c r="AH131" s="590">
        <v>44605</v>
      </c>
      <c r="AI131" s="591">
        <v>44606</v>
      </c>
      <c r="AJ131" s="592">
        <v>44636</v>
      </c>
      <c r="AK131" s="589">
        <v>44695</v>
      </c>
      <c r="AL131" s="365"/>
      <c r="AM131" s="353">
        <v>0</v>
      </c>
    </row>
    <row r="132" spans="1:39" x14ac:dyDescent="0.25">
      <c r="A132" s="293">
        <f t="shared" si="22"/>
        <v>136</v>
      </c>
      <c r="B132" s="651" t="s">
        <v>1</v>
      </c>
      <c r="C132" s="293" t="s">
        <v>67</v>
      </c>
      <c r="D132" s="647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293" t="str">
        <f t="shared" si="23"/>
        <v>B3</v>
      </c>
      <c r="F132" s="293">
        <v>2050</v>
      </c>
      <c r="G132" s="404">
        <f>+INDEX(dnc_capex_drivers!$C$2:$C$1048576,MATCH(live_ds!$D132,dnc_capex_drivers!$B$2:$B$1048576,0),1)</f>
        <v>7600</v>
      </c>
      <c r="H132" s="599" t="s">
        <v>907</v>
      </c>
      <c r="I132" s="669" t="s">
        <v>290</v>
      </c>
      <c r="J132" s="490">
        <v>2</v>
      </c>
      <c r="K132" s="484" t="s">
        <v>896</v>
      </c>
      <c r="L132" s="485">
        <v>4</v>
      </c>
      <c r="M132" s="486">
        <v>2</v>
      </c>
      <c r="N132" s="488" t="s">
        <v>835</v>
      </c>
      <c r="O132" s="487" t="s">
        <v>426</v>
      </c>
      <c r="P132" s="488">
        <v>100</v>
      </c>
      <c r="Q132" s="488">
        <v>75</v>
      </c>
      <c r="R132" s="491" t="s">
        <v>830</v>
      </c>
      <c r="S132" s="489">
        <v>7600</v>
      </c>
      <c r="T132" s="490" t="s">
        <v>793</v>
      </c>
      <c r="U132" s="491" t="s">
        <v>92</v>
      </c>
      <c r="V132" s="492"/>
      <c r="W132" s="418">
        <v>44423.8</v>
      </c>
      <c r="X132" s="418">
        <v>44393.4</v>
      </c>
      <c r="Y132" s="493">
        <v>44423.8</v>
      </c>
      <c r="Z132" s="419">
        <v>44484.6</v>
      </c>
      <c r="AA132" s="493">
        <v>44527</v>
      </c>
      <c r="AB132" s="493">
        <v>44515</v>
      </c>
      <c r="AC132" s="494">
        <v>44539</v>
      </c>
      <c r="AD132" s="494">
        <v>44563</v>
      </c>
      <c r="AE132" s="532">
        <v>44568</v>
      </c>
      <c r="AF132" s="529">
        <v>44592</v>
      </c>
      <c r="AG132" s="529">
        <v>44593</v>
      </c>
      <c r="AH132" s="530">
        <v>44605</v>
      </c>
      <c r="AI132" s="495">
        <v>44606</v>
      </c>
      <c r="AJ132" s="531">
        <v>44636</v>
      </c>
      <c r="AK132" s="529">
        <v>44695</v>
      </c>
      <c r="AL132" s="369"/>
      <c r="AM132" s="349">
        <v>0</v>
      </c>
    </row>
    <row r="133" spans="1:39" x14ac:dyDescent="0.25">
      <c r="A133" s="332">
        <f t="shared" si="22"/>
        <v>137</v>
      </c>
      <c r="B133" s="652" t="s">
        <v>1</v>
      </c>
      <c r="C133" s="312" t="s">
        <v>67</v>
      </c>
      <c r="D133" s="646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12" t="str">
        <f t="shared" si="23"/>
        <v>B1</v>
      </c>
      <c r="F133" s="312">
        <v>2050</v>
      </c>
      <c r="G133" s="395">
        <f>+INDEX(dnc_capex_drivers!$C$2:$C$1048576,MATCH(live_ds!$D133,dnc_capex_drivers!$B$2:$B$1048576,0),1)</f>
        <v>7600</v>
      </c>
      <c r="H133" s="533" t="s">
        <v>908</v>
      </c>
      <c r="I133" s="670" t="s">
        <v>291</v>
      </c>
      <c r="J133" s="534">
        <v>2</v>
      </c>
      <c r="K133" s="497" t="s">
        <v>896</v>
      </c>
      <c r="L133" s="535">
        <v>4</v>
      </c>
      <c r="M133" s="499">
        <v>3</v>
      </c>
      <c r="N133" s="501" t="s">
        <v>792</v>
      </c>
      <c r="O133" s="536" t="s">
        <v>426</v>
      </c>
      <c r="P133" s="501">
        <v>100</v>
      </c>
      <c r="Q133" s="501">
        <v>75</v>
      </c>
      <c r="R133" s="537" t="s">
        <v>830</v>
      </c>
      <c r="S133" s="502">
        <v>7600</v>
      </c>
      <c r="T133" s="534" t="s">
        <v>793</v>
      </c>
      <c r="U133" s="537" t="s">
        <v>92</v>
      </c>
      <c r="V133" s="505"/>
      <c r="W133" s="413">
        <v>44423.8</v>
      </c>
      <c r="X133" s="413">
        <v>44393.4</v>
      </c>
      <c r="Y133" s="413">
        <v>44423.8</v>
      </c>
      <c r="Z133" s="414">
        <v>44484.6</v>
      </c>
      <c r="AA133" s="538">
        <v>44539</v>
      </c>
      <c r="AB133" s="538">
        <v>44515</v>
      </c>
      <c r="AC133" s="416">
        <v>44551</v>
      </c>
      <c r="AD133" s="417">
        <v>44563</v>
      </c>
      <c r="AE133" s="532">
        <v>44568</v>
      </c>
      <c r="AF133" s="529">
        <v>44592</v>
      </c>
      <c r="AG133" s="529">
        <v>44593</v>
      </c>
      <c r="AH133" s="530">
        <v>44605</v>
      </c>
      <c r="AI133" s="539">
        <v>44606</v>
      </c>
      <c r="AJ133" s="540">
        <v>44636</v>
      </c>
      <c r="AK133" s="529">
        <v>44695</v>
      </c>
      <c r="AL133" s="365"/>
      <c r="AM133" s="353">
        <v>0</v>
      </c>
    </row>
    <row r="134" spans="1:39" x14ac:dyDescent="0.25">
      <c r="A134" s="293">
        <f t="shared" si="22"/>
        <v>138</v>
      </c>
      <c r="B134" s="651" t="s">
        <v>1</v>
      </c>
      <c r="C134" s="293" t="s">
        <v>67</v>
      </c>
      <c r="D134" s="647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293" t="str">
        <f t="shared" si="23"/>
        <v>B3</v>
      </c>
      <c r="F134" s="293">
        <v>2050</v>
      </c>
      <c r="G134" s="404">
        <f>+INDEX(dnc_capex_drivers!$C$2:$C$1048576,MATCH(live_ds!$D134,dnc_capex_drivers!$B$2:$B$1048576,0),1)</f>
        <v>7600</v>
      </c>
      <c r="H134" s="483" t="s">
        <v>909</v>
      </c>
      <c r="I134" s="669" t="s">
        <v>292</v>
      </c>
      <c r="J134" s="490">
        <v>2</v>
      </c>
      <c r="K134" s="484" t="s">
        <v>896</v>
      </c>
      <c r="L134" s="485">
        <v>4</v>
      </c>
      <c r="M134" s="486">
        <v>4</v>
      </c>
      <c r="N134" s="488" t="s">
        <v>835</v>
      </c>
      <c r="O134" s="487" t="s">
        <v>426</v>
      </c>
      <c r="P134" s="488">
        <v>100</v>
      </c>
      <c r="Q134" s="488">
        <v>75</v>
      </c>
      <c r="R134" s="491" t="s">
        <v>830</v>
      </c>
      <c r="S134" s="489">
        <v>7600</v>
      </c>
      <c r="T134" s="490" t="s">
        <v>793</v>
      </c>
      <c r="U134" s="491" t="s">
        <v>92</v>
      </c>
      <c r="V134" s="492"/>
      <c r="W134" s="418">
        <v>44423.8</v>
      </c>
      <c r="X134" s="418">
        <v>44393.4</v>
      </c>
      <c r="Y134" s="493">
        <v>44423.8</v>
      </c>
      <c r="Z134" s="419">
        <v>44484.6</v>
      </c>
      <c r="AA134" s="493">
        <v>44551</v>
      </c>
      <c r="AB134" s="493">
        <v>44515</v>
      </c>
      <c r="AC134" s="494">
        <v>44563</v>
      </c>
      <c r="AD134" s="494">
        <v>44563</v>
      </c>
      <c r="AE134" s="532">
        <v>44568</v>
      </c>
      <c r="AF134" s="529">
        <v>44592</v>
      </c>
      <c r="AG134" s="529">
        <v>44593</v>
      </c>
      <c r="AH134" s="530">
        <v>44605</v>
      </c>
      <c r="AI134" s="495">
        <v>44606</v>
      </c>
      <c r="AJ134" s="531">
        <v>44636</v>
      </c>
      <c r="AK134" s="529">
        <v>44695</v>
      </c>
      <c r="AL134" s="369"/>
      <c r="AM134" s="349">
        <v>0</v>
      </c>
    </row>
    <row r="135" spans="1:39" x14ac:dyDescent="0.25">
      <c r="A135" s="595">
        <f t="shared" si="22"/>
        <v>139</v>
      </c>
      <c r="B135" s="654" t="s">
        <v>894</v>
      </c>
      <c r="C135" s="596" t="s">
        <v>67</v>
      </c>
      <c r="D135" s="648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596" t="str">
        <f t="shared" ref="E135:E138" si="24">+IF(
OR(ISERROR(FIND("B3",N135))=FALSE,ISERROR(FIND("C1",N135))=FALSE),
"B3",
IF(OR(ISERROR(FIND("B1",N135))=FALSE,ISERROR(FIND("A1",N135))=FALSE),
"B1","GENERIC"))</f>
        <v>B3</v>
      </c>
      <c r="F135" s="596">
        <v>2050</v>
      </c>
      <c r="G135" s="597">
        <f>+INDEX(dnc_capex_drivers!$C$2:$C$1048576,MATCH(live_ds!$D135,dnc_capex_drivers!$B$2:$B$1048576,0),1)</f>
        <v>10000</v>
      </c>
      <c r="H135" s="723" t="s">
        <v>934</v>
      </c>
      <c r="I135" s="724" t="s">
        <v>930</v>
      </c>
      <c r="J135" s="725">
        <v>2</v>
      </c>
      <c r="K135" s="726" t="s">
        <v>929</v>
      </c>
      <c r="L135" s="727">
        <v>4</v>
      </c>
      <c r="M135" s="728">
        <v>1</v>
      </c>
      <c r="N135" s="729" t="s">
        <v>835</v>
      </c>
      <c r="O135" s="730" t="s">
        <v>823</v>
      </c>
      <c r="P135" s="729">
        <v>100</v>
      </c>
      <c r="Q135" s="729">
        <v>75</v>
      </c>
      <c r="R135" s="731" t="s">
        <v>830</v>
      </c>
      <c r="S135" s="732">
        <v>10000</v>
      </c>
      <c r="T135" s="725" t="s">
        <v>793</v>
      </c>
      <c r="U135" s="731" t="s">
        <v>92</v>
      </c>
      <c r="V135" s="582"/>
      <c r="W135" s="583">
        <v>44423.8</v>
      </c>
      <c r="X135" s="583">
        <v>44393.4</v>
      </c>
      <c r="Y135" s="583">
        <v>44423.8</v>
      </c>
      <c r="Z135" s="584">
        <v>44484.6</v>
      </c>
      <c r="AA135" s="585">
        <v>44515</v>
      </c>
      <c r="AB135" s="585">
        <v>44515</v>
      </c>
      <c r="AC135" s="586">
        <v>44527</v>
      </c>
      <c r="AD135" s="587">
        <v>44563</v>
      </c>
      <c r="AE135" s="588">
        <v>44568</v>
      </c>
      <c r="AF135" s="589">
        <v>44592</v>
      </c>
      <c r="AG135" s="589">
        <v>44593</v>
      </c>
      <c r="AH135" s="590">
        <v>44605</v>
      </c>
      <c r="AI135" s="591">
        <v>44606</v>
      </c>
      <c r="AJ135" s="592">
        <v>44636</v>
      </c>
      <c r="AK135" s="589">
        <v>44695</v>
      </c>
      <c r="AL135" s="365"/>
      <c r="AM135" s="353">
        <v>0</v>
      </c>
    </row>
    <row r="136" spans="1:39" x14ac:dyDescent="0.25">
      <c r="A136" s="293">
        <f t="shared" si="22"/>
        <v>140</v>
      </c>
      <c r="B136" s="651" t="s">
        <v>894</v>
      </c>
      <c r="C136" s="293" t="s">
        <v>67</v>
      </c>
      <c r="D136" s="647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293" t="str">
        <f t="shared" si="24"/>
        <v>B3</v>
      </c>
      <c r="F136" s="293">
        <v>2050</v>
      </c>
      <c r="G136" s="404">
        <f>+INDEX(dnc_capex_drivers!$C$2:$C$1048576,MATCH(live_ds!$D136,dnc_capex_drivers!$B$2:$B$1048576,0),1)</f>
        <v>10000</v>
      </c>
      <c r="H136" s="733" t="s">
        <v>935</v>
      </c>
      <c r="I136" s="734" t="s">
        <v>931</v>
      </c>
      <c r="J136" s="735">
        <v>2</v>
      </c>
      <c r="K136" s="736" t="s">
        <v>929</v>
      </c>
      <c r="L136" s="737">
        <v>4</v>
      </c>
      <c r="M136" s="738">
        <v>2</v>
      </c>
      <c r="N136" s="739" t="s">
        <v>835</v>
      </c>
      <c r="O136" s="740" t="s">
        <v>823</v>
      </c>
      <c r="P136" s="739">
        <v>100</v>
      </c>
      <c r="Q136" s="739">
        <v>75</v>
      </c>
      <c r="R136" s="741" t="s">
        <v>830</v>
      </c>
      <c r="S136" s="742">
        <v>10000</v>
      </c>
      <c r="T136" s="735" t="s">
        <v>793</v>
      </c>
      <c r="U136" s="741" t="s">
        <v>92</v>
      </c>
      <c r="V136" s="492"/>
      <c r="W136" s="418">
        <v>44423.8</v>
      </c>
      <c r="X136" s="418">
        <v>44393.4</v>
      </c>
      <c r="Y136" s="493">
        <v>44423.8</v>
      </c>
      <c r="Z136" s="419">
        <v>44484.6</v>
      </c>
      <c r="AA136" s="493">
        <v>44527</v>
      </c>
      <c r="AB136" s="493">
        <v>44515</v>
      </c>
      <c r="AC136" s="494">
        <v>44539</v>
      </c>
      <c r="AD136" s="494">
        <v>44563</v>
      </c>
      <c r="AE136" s="532">
        <v>44568</v>
      </c>
      <c r="AF136" s="529">
        <v>44592</v>
      </c>
      <c r="AG136" s="529">
        <v>44593</v>
      </c>
      <c r="AH136" s="530">
        <v>44605</v>
      </c>
      <c r="AI136" s="495">
        <v>44606</v>
      </c>
      <c r="AJ136" s="531">
        <v>44636</v>
      </c>
      <c r="AK136" s="529">
        <v>44695</v>
      </c>
      <c r="AL136" s="369"/>
      <c r="AM136" s="349">
        <v>0</v>
      </c>
    </row>
    <row r="137" spans="1:39" x14ac:dyDescent="0.25">
      <c r="A137" s="332">
        <f t="shared" si="22"/>
        <v>141</v>
      </c>
      <c r="B137" s="652" t="s">
        <v>894</v>
      </c>
      <c r="C137" s="312" t="s">
        <v>67</v>
      </c>
      <c r="D137" s="646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12" t="str">
        <f t="shared" si="24"/>
        <v>B3</v>
      </c>
      <c r="F137" s="312">
        <v>2050</v>
      </c>
      <c r="G137" s="395">
        <f>+INDEX(dnc_capex_drivers!$C$2:$C$1048576,MATCH(live_ds!$D137,dnc_capex_drivers!$B$2:$B$1048576,0),1)</f>
        <v>10000</v>
      </c>
      <c r="H137" s="743" t="s">
        <v>936</v>
      </c>
      <c r="I137" s="744" t="s">
        <v>932</v>
      </c>
      <c r="J137" s="745">
        <v>2</v>
      </c>
      <c r="K137" s="746" t="s">
        <v>929</v>
      </c>
      <c r="L137" s="747">
        <v>4</v>
      </c>
      <c r="M137" s="748">
        <v>3</v>
      </c>
      <c r="N137" s="749" t="s">
        <v>835</v>
      </c>
      <c r="O137" s="750" t="s">
        <v>823</v>
      </c>
      <c r="P137" s="749">
        <v>100</v>
      </c>
      <c r="Q137" s="749">
        <v>75</v>
      </c>
      <c r="R137" s="751" t="s">
        <v>830</v>
      </c>
      <c r="S137" s="752">
        <v>10000</v>
      </c>
      <c r="T137" s="745" t="s">
        <v>793</v>
      </c>
      <c r="U137" s="751" t="s">
        <v>92</v>
      </c>
      <c r="V137" s="505"/>
      <c r="W137" s="413">
        <v>44423.8</v>
      </c>
      <c r="X137" s="413">
        <v>44393.4</v>
      </c>
      <c r="Y137" s="413">
        <v>44423.8</v>
      </c>
      <c r="Z137" s="414">
        <v>44484.6</v>
      </c>
      <c r="AA137" s="538">
        <v>44539</v>
      </c>
      <c r="AB137" s="538">
        <v>44515</v>
      </c>
      <c r="AC137" s="416">
        <v>44551</v>
      </c>
      <c r="AD137" s="417">
        <v>44563</v>
      </c>
      <c r="AE137" s="532">
        <v>44568</v>
      </c>
      <c r="AF137" s="529">
        <v>44592</v>
      </c>
      <c r="AG137" s="529">
        <v>44593</v>
      </c>
      <c r="AH137" s="530">
        <v>44605</v>
      </c>
      <c r="AI137" s="539">
        <v>44606</v>
      </c>
      <c r="AJ137" s="540">
        <v>44636</v>
      </c>
      <c r="AK137" s="529">
        <v>44695</v>
      </c>
      <c r="AL137" s="365"/>
      <c r="AM137" s="353">
        <v>0</v>
      </c>
    </row>
    <row r="138" spans="1:39" x14ac:dyDescent="0.25">
      <c r="A138" s="293">
        <f t="shared" si="22"/>
        <v>142</v>
      </c>
      <c r="B138" s="651" t="s">
        <v>894</v>
      </c>
      <c r="C138" s="293" t="s">
        <v>67</v>
      </c>
      <c r="D138" s="647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293" t="str">
        <f t="shared" si="24"/>
        <v>B3</v>
      </c>
      <c r="F138" s="293">
        <v>2050</v>
      </c>
      <c r="G138" s="404">
        <f>+INDEX(dnc_capex_drivers!$C$2:$C$1048576,MATCH(live_ds!$D138,dnc_capex_drivers!$B$2:$B$1048576,0),1)</f>
        <v>10000</v>
      </c>
      <c r="H138" s="753" t="s">
        <v>937</v>
      </c>
      <c r="I138" s="734" t="s">
        <v>933</v>
      </c>
      <c r="J138" s="735">
        <v>2</v>
      </c>
      <c r="K138" s="736" t="s">
        <v>929</v>
      </c>
      <c r="L138" s="737">
        <v>4</v>
      </c>
      <c r="M138" s="738">
        <v>4</v>
      </c>
      <c r="N138" s="739" t="s">
        <v>835</v>
      </c>
      <c r="O138" s="740" t="s">
        <v>823</v>
      </c>
      <c r="P138" s="739">
        <v>100</v>
      </c>
      <c r="Q138" s="739">
        <v>75</v>
      </c>
      <c r="R138" s="741" t="s">
        <v>830</v>
      </c>
      <c r="S138" s="742">
        <v>10000</v>
      </c>
      <c r="T138" s="735" t="s">
        <v>793</v>
      </c>
      <c r="U138" s="741" t="s">
        <v>92</v>
      </c>
      <c r="V138" s="492"/>
      <c r="W138" s="418">
        <v>44423.8</v>
      </c>
      <c r="X138" s="418">
        <v>44393.4</v>
      </c>
      <c r="Y138" s="493">
        <v>44423.8</v>
      </c>
      <c r="Z138" s="419">
        <v>44484.6</v>
      </c>
      <c r="AA138" s="493">
        <v>44551</v>
      </c>
      <c r="AB138" s="493">
        <v>44515</v>
      </c>
      <c r="AC138" s="494">
        <v>44563</v>
      </c>
      <c r="AD138" s="494">
        <v>44563</v>
      </c>
      <c r="AE138" s="532">
        <v>44568</v>
      </c>
      <c r="AF138" s="529">
        <v>44592</v>
      </c>
      <c r="AG138" s="529">
        <v>44593</v>
      </c>
      <c r="AH138" s="530">
        <v>44605</v>
      </c>
      <c r="AI138" s="495">
        <v>44606</v>
      </c>
      <c r="AJ138" s="531">
        <v>44636</v>
      </c>
      <c r="AK138" s="529">
        <v>44695</v>
      </c>
      <c r="AL138" s="369"/>
      <c r="AM138" s="349">
        <v>0</v>
      </c>
    </row>
    <row r="139" spans="1:39" x14ac:dyDescent="0.25">
      <c r="A139" s="595">
        <f t="shared" si="22"/>
        <v>143</v>
      </c>
      <c r="B139" s="654" t="s">
        <v>940</v>
      </c>
      <c r="C139" s="596" t="s">
        <v>67</v>
      </c>
      <c r="D139" s="648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596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596">
        <v>2050</v>
      </c>
      <c r="G139" s="597">
        <f>+INDEX(dnc_capex_drivers!$C$2:$C$1048576,MATCH(live_ds!$D139,dnc_capex_drivers!$B$2:$B$1048576,0),1)</f>
        <v>10000</v>
      </c>
      <c r="H139" s="723" t="s">
        <v>945</v>
      </c>
      <c r="I139" s="724" t="s">
        <v>941</v>
      </c>
      <c r="J139" s="725">
        <v>2</v>
      </c>
      <c r="K139" s="726" t="s">
        <v>929</v>
      </c>
      <c r="L139" s="727">
        <v>4</v>
      </c>
      <c r="M139" s="728">
        <v>1</v>
      </c>
      <c r="N139" s="729" t="s">
        <v>870</v>
      </c>
      <c r="O139" s="730" t="s">
        <v>823</v>
      </c>
      <c r="P139" s="729">
        <v>100</v>
      </c>
      <c r="Q139" s="729">
        <v>75</v>
      </c>
      <c r="R139" s="731" t="s">
        <v>830</v>
      </c>
      <c r="S139" s="732">
        <v>10000</v>
      </c>
      <c r="T139" s="725" t="s">
        <v>793</v>
      </c>
      <c r="U139" s="731" t="s">
        <v>92</v>
      </c>
      <c r="V139" s="582"/>
      <c r="W139" s="583">
        <v>44423.8</v>
      </c>
      <c r="X139" s="583">
        <v>44393.4</v>
      </c>
      <c r="Y139" s="583">
        <v>44423.8</v>
      </c>
      <c r="Z139" s="584">
        <v>44484.6</v>
      </c>
      <c r="AA139" s="585">
        <v>44515</v>
      </c>
      <c r="AB139" s="585">
        <v>44515</v>
      </c>
      <c r="AC139" s="586">
        <v>44527</v>
      </c>
      <c r="AD139" s="587">
        <v>44563</v>
      </c>
      <c r="AE139" s="588">
        <v>44568</v>
      </c>
      <c r="AF139" s="589">
        <v>44592</v>
      </c>
      <c r="AG139" s="589">
        <v>44593</v>
      </c>
      <c r="AH139" s="590">
        <v>44605</v>
      </c>
      <c r="AI139" s="591">
        <v>44606</v>
      </c>
      <c r="AJ139" s="592">
        <v>44636</v>
      </c>
      <c r="AK139" s="589">
        <v>44695</v>
      </c>
      <c r="AL139" s="365"/>
      <c r="AM139" s="353">
        <v>0</v>
      </c>
    </row>
    <row r="140" spans="1:39" x14ac:dyDescent="0.25">
      <c r="A140" s="293">
        <f t="shared" si="22"/>
        <v>144</v>
      </c>
      <c r="B140" s="651" t="s">
        <v>940</v>
      </c>
      <c r="C140" s="293" t="s">
        <v>67</v>
      </c>
      <c r="D140" s="647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293" t="str">
        <f t="shared" si="25"/>
        <v>GENERIC</v>
      </c>
      <c r="F140" s="293">
        <v>2050</v>
      </c>
      <c r="G140" s="404">
        <f>+INDEX(dnc_capex_drivers!$C$2:$C$1048576,MATCH(live_ds!$D140,dnc_capex_drivers!$B$2:$B$1048576,0),1)</f>
        <v>10000</v>
      </c>
      <c r="H140" s="733" t="s">
        <v>946</v>
      </c>
      <c r="I140" s="734" t="s">
        <v>942</v>
      </c>
      <c r="J140" s="735">
        <v>2</v>
      </c>
      <c r="K140" s="736" t="s">
        <v>929</v>
      </c>
      <c r="L140" s="737">
        <v>4</v>
      </c>
      <c r="M140" s="738">
        <v>2</v>
      </c>
      <c r="N140" s="739" t="s">
        <v>870</v>
      </c>
      <c r="O140" s="740" t="s">
        <v>823</v>
      </c>
      <c r="P140" s="739">
        <v>100</v>
      </c>
      <c r="Q140" s="739">
        <v>75</v>
      </c>
      <c r="R140" s="741" t="s">
        <v>830</v>
      </c>
      <c r="S140" s="742">
        <v>10000</v>
      </c>
      <c r="T140" s="735" t="s">
        <v>793</v>
      </c>
      <c r="U140" s="741" t="s">
        <v>92</v>
      </c>
      <c r="V140" s="492"/>
      <c r="W140" s="418">
        <v>44423.8</v>
      </c>
      <c r="X140" s="418">
        <v>44393.4</v>
      </c>
      <c r="Y140" s="493">
        <v>44423.8</v>
      </c>
      <c r="Z140" s="419">
        <v>44484.6</v>
      </c>
      <c r="AA140" s="493">
        <v>44527</v>
      </c>
      <c r="AB140" s="493">
        <v>44515</v>
      </c>
      <c r="AC140" s="494">
        <v>44539</v>
      </c>
      <c r="AD140" s="494">
        <v>44563</v>
      </c>
      <c r="AE140" s="532">
        <v>44568</v>
      </c>
      <c r="AF140" s="529">
        <v>44592</v>
      </c>
      <c r="AG140" s="529">
        <v>44593</v>
      </c>
      <c r="AH140" s="530">
        <v>44605</v>
      </c>
      <c r="AI140" s="495">
        <v>44606</v>
      </c>
      <c r="AJ140" s="531">
        <v>44636</v>
      </c>
      <c r="AK140" s="529">
        <v>44695</v>
      </c>
      <c r="AL140" s="369"/>
      <c r="AM140" s="349">
        <v>0</v>
      </c>
    </row>
    <row r="141" spans="1:39" x14ac:dyDescent="0.25">
      <c r="A141" s="332">
        <f t="shared" si="22"/>
        <v>145</v>
      </c>
      <c r="B141" s="652" t="s">
        <v>940</v>
      </c>
      <c r="C141" s="312" t="s">
        <v>67</v>
      </c>
      <c r="D141" s="646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12" t="str">
        <f t="shared" si="25"/>
        <v>GENERIC</v>
      </c>
      <c r="F141" s="312">
        <v>2050</v>
      </c>
      <c r="G141" s="395">
        <f>+INDEX(dnc_capex_drivers!$C$2:$C$1048576,MATCH(live_ds!$D141,dnc_capex_drivers!$B$2:$B$1048576,0),1)</f>
        <v>10000</v>
      </c>
      <c r="H141" s="743" t="s">
        <v>947</v>
      </c>
      <c r="I141" s="744" t="s">
        <v>943</v>
      </c>
      <c r="J141" s="745">
        <v>2</v>
      </c>
      <c r="K141" s="746" t="s">
        <v>929</v>
      </c>
      <c r="L141" s="747">
        <v>4</v>
      </c>
      <c r="M141" s="748">
        <v>3</v>
      </c>
      <c r="N141" s="749" t="s">
        <v>870</v>
      </c>
      <c r="O141" s="750" t="s">
        <v>823</v>
      </c>
      <c r="P141" s="749">
        <v>100</v>
      </c>
      <c r="Q141" s="749">
        <v>75</v>
      </c>
      <c r="R141" s="751" t="s">
        <v>830</v>
      </c>
      <c r="S141" s="752">
        <v>10000</v>
      </c>
      <c r="T141" s="745" t="s">
        <v>793</v>
      </c>
      <c r="U141" s="751" t="s">
        <v>92</v>
      </c>
      <c r="V141" s="505"/>
      <c r="W141" s="413">
        <v>44423.8</v>
      </c>
      <c r="X141" s="413">
        <v>44393.4</v>
      </c>
      <c r="Y141" s="413">
        <v>44423.8</v>
      </c>
      <c r="Z141" s="414">
        <v>44484.6</v>
      </c>
      <c r="AA141" s="538">
        <v>44539</v>
      </c>
      <c r="AB141" s="538">
        <v>44515</v>
      </c>
      <c r="AC141" s="416">
        <v>44551</v>
      </c>
      <c r="AD141" s="417">
        <v>44563</v>
      </c>
      <c r="AE141" s="532">
        <v>44568</v>
      </c>
      <c r="AF141" s="529">
        <v>44592</v>
      </c>
      <c r="AG141" s="529">
        <v>44593</v>
      </c>
      <c r="AH141" s="530">
        <v>44605</v>
      </c>
      <c r="AI141" s="539">
        <v>44606</v>
      </c>
      <c r="AJ141" s="540">
        <v>44636</v>
      </c>
      <c r="AK141" s="529">
        <v>44695</v>
      </c>
      <c r="AL141" s="365"/>
      <c r="AM141" s="353">
        <v>0</v>
      </c>
    </row>
    <row r="142" spans="1:39" x14ac:dyDescent="0.25">
      <c r="A142" s="593">
        <f t="shared" si="22"/>
        <v>146</v>
      </c>
      <c r="B142" s="655" t="s">
        <v>940</v>
      </c>
      <c r="C142" s="593" t="s">
        <v>67</v>
      </c>
      <c r="D142" s="649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593" t="str">
        <f t="shared" si="25"/>
        <v>GENERIC</v>
      </c>
      <c r="F142" s="593">
        <v>2050</v>
      </c>
      <c r="G142" s="594">
        <f>+INDEX(dnc_capex_drivers!$C$2:$C$1048576,MATCH(live_ds!$D142,dnc_capex_drivers!$B$2:$B$1048576,0),1)</f>
        <v>10000</v>
      </c>
      <c r="H142" s="767" t="s">
        <v>948</v>
      </c>
      <c r="I142" s="768" t="s">
        <v>944</v>
      </c>
      <c r="J142" s="769">
        <v>2</v>
      </c>
      <c r="K142" s="770" t="s">
        <v>929</v>
      </c>
      <c r="L142" s="771">
        <v>4</v>
      </c>
      <c r="M142" s="772">
        <v>4</v>
      </c>
      <c r="N142" s="773" t="s">
        <v>870</v>
      </c>
      <c r="O142" s="774" t="s">
        <v>823</v>
      </c>
      <c r="P142" s="773">
        <v>100</v>
      </c>
      <c r="Q142" s="773">
        <v>75</v>
      </c>
      <c r="R142" s="775" t="s">
        <v>830</v>
      </c>
      <c r="S142" s="776">
        <v>10000</v>
      </c>
      <c r="T142" s="769" t="s">
        <v>793</v>
      </c>
      <c r="U142" s="775" t="s">
        <v>92</v>
      </c>
      <c r="V142" s="777"/>
      <c r="W142" s="778">
        <v>44423.8</v>
      </c>
      <c r="X142" s="778">
        <v>44393.4</v>
      </c>
      <c r="Y142" s="779">
        <v>44423.8</v>
      </c>
      <c r="Z142" s="780">
        <v>44484.6</v>
      </c>
      <c r="AA142" s="779">
        <v>44551</v>
      </c>
      <c r="AB142" s="779">
        <v>44515</v>
      </c>
      <c r="AC142" s="781">
        <v>44563</v>
      </c>
      <c r="AD142" s="781">
        <v>44563</v>
      </c>
      <c r="AE142" s="782">
        <v>44568</v>
      </c>
      <c r="AF142" s="783">
        <v>44592</v>
      </c>
      <c r="AG142" s="783">
        <v>44593</v>
      </c>
      <c r="AH142" s="784">
        <v>44605</v>
      </c>
      <c r="AI142" s="785">
        <v>44606</v>
      </c>
      <c r="AJ142" s="786">
        <v>44636</v>
      </c>
      <c r="AK142" s="783">
        <v>44695</v>
      </c>
      <c r="AL142" s="369"/>
      <c r="AM142" s="349">
        <v>0</v>
      </c>
    </row>
    <row r="143" spans="1:39" x14ac:dyDescent="0.25">
      <c r="A143" s="332">
        <f t="shared" si="22"/>
        <v>147</v>
      </c>
      <c r="B143" s="652" t="s">
        <v>879</v>
      </c>
      <c r="C143" s="312" t="s">
        <v>67</v>
      </c>
      <c r="D143" s="646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12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12">
        <v>2050</v>
      </c>
      <c r="G143" s="395">
        <f>+INDEX(dnc_capex_drivers!$C$2:$C$1048576,MATCH(live_ds!$D143,dnc_capex_drivers!$B$2:$B$1048576,0),1)</f>
        <v>10000</v>
      </c>
      <c r="H143" s="743" t="s">
        <v>841</v>
      </c>
      <c r="I143" s="744" t="s">
        <v>949</v>
      </c>
      <c r="J143" s="745">
        <v>2</v>
      </c>
      <c r="K143" s="746" t="s">
        <v>950</v>
      </c>
      <c r="L143" s="747">
        <v>8</v>
      </c>
      <c r="M143" s="748">
        <v>1</v>
      </c>
      <c r="N143" s="749" t="s">
        <v>870</v>
      </c>
      <c r="O143" s="750" t="s">
        <v>823</v>
      </c>
      <c r="P143" s="749">
        <v>100</v>
      </c>
      <c r="Q143" s="749">
        <v>75</v>
      </c>
      <c r="R143" s="751" t="s">
        <v>830</v>
      </c>
      <c r="S143" s="752">
        <v>10000</v>
      </c>
      <c r="T143" s="745" t="s">
        <v>793</v>
      </c>
      <c r="U143" s="751" t="s">
        <v>92</v>
      </c>
      <c r="V143" s="505" t="s">
        <v>951</v>
      </c>
      <c r="W143" s="413">
        <v>44409.8</v>
      </c>
      <c r="X143" s="413">
        <v>44379.4</v>
      </c>
      <c r="Y143" s="413">
        <v>44409.8</v>
      </c>
      <c r="Z143" s="414">
        <v>44470.6</v>
      </c>
      <c r="AA143" s="538">
        <v>44501</v>
      </c>
      <c r="AB143" s="538">
        <v>44501</v>
      </c>
      <c r="AC143" s="416">
        <v>44510</v>
      </c>
      <c r="AD143" s="417">
        <v>44573</v>
      </c>
      <c r="AE143" s="532">
        <v>44578</v>
      </c>
      <c r="AF143" s="529">
        <v>44626</v>
      </c>
      <c r="AG143" s="529">
        <v>44627</v>
      </c>
      <c r="AH143" s="530">
        <v>44651</v>
      </c>
      <c r="AI143" s="539">
        <v>44652</v>
      </c>
      <c r="AJ143" s="540">
        <v>44682</v>
      </c>
      <c r="AK143" s="529">
        <v>44591</v>
      </c>
      <c r="AL143" s="365"/>
      <c r="AM143" s="353">
        <v>1</v>
      </c>
    </row>
    <row r="144" spans="1:39" x14ac:dyDescent="0.25">
      <c r="A144" s="293">
        <f t="shared" si="22"/>
        <v>148</v>
      </c>
      <c r="B144" s="651" t="s">
        <v>879</v>
      </c>
      <c r="C144" s="293" t="s">
        <v>67</v>
      </c>
      <c r="D144" s="647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293" t="str">
        <f t="shared" si="26"/>
        <v>GENERIC</v>
      </c>
      <c r="F144" s="293">
        <v>2050</v>
      </c>
      <c r="G144" s="404">
        <f>+INDEX(dnc_capex_drivers!$C$2:$C$1048576,MATCH(live_ds!$D144,dnc_capex_drivers!$B$2:$B$1048576,0),1)</f>
        <v>10000</v>
      </c>
      <c r="H144" s="733" t="s">
        <v>844</v>
      </c>
      <c r="I144" s="734" t="s">
        <v>952</v>
      </c>
      <c r="J144" s="735">
        <v>2</v>
      </c>
      <c r="K144" s="736" t="s">
        <v>950</v>
      </c>
      <c r="L144" s="737">
        <v>8</v>
      </c>
      <c r="M144" s="738">
        <v>2</v>
      </c>
      <c r="N144" s="739" t="s">
        <v>870</v>
      </c>
      <c r="O144" s="740" t="s">
        <v>823</v>
      </c>
      <c r="P144" s="739">
        <v>100</v>
      </c>
      <c r="Q144" s="739">
        <v>75</v>
      </c>
      <c r="R144" s="741" t="s">
        <v>830</v>
      </c>
      <c r="S144" s="742">
        <v>10000</v>
      </c>
      <c r="T144" s="735" t="s">
        <v>793</v>
      </c>
      <c r="U144" s="741" t="s">
        <v>92</v>
      </c>
      <c r="V144" s="492" t="s">
        <v>951</v>
      </c>
      <c r="W144" s="418">
        <v>44409.8</v>
      </c>
      <c r="X144" s="418">
        <v>44379.4</v>
      </c>
      <c r="Y144" s="493">
        <v>44409.8</v>
      </c>
      <c r="Z144" s="419">
        <v>44470.6</v>
      </c>
      <c r="AA144" s="493">
        <v>44510</v>
      </c>
      <c r="AB144" s="493">
        <v>44501</v>
      </c>
      <c r="AC144" s="494">
        <v>44519</v>
      </c>
      <c r="AD144" s="494">
        <v>44573</v>
      </c>
      <c r="AE144" s="532">
        <v>44578</v>
      </c>
      <c r="AF144" s="529">
        <v>44626</v>
      </c>
      <c r="AG144" s="529">
        <v>44627</v>
      </c>
      <c r="AH144" s="530">
        <v>44651</v>
      </c>
      <c r="AI144" s="495">
        <v>44652</v>
      </c>
      <c r="AJ144" s="531">
        <v>44682</v>
      </c>
      <c r="AK144" s="529">
        <v>44690</v>
      </c>
      <c r="AL144" s="369"/>
      <c r="AM144" s="349">
        <v>1</v>
      </c>
    </row>
    <row r="145" spans="1:39" x14ac:dyDescent="0.25">
      <c r="A145" s="332">
        <f t="shared" si="22"/>
        <v>149</v>
      </c>
      <c r="B145" s="652" t="s">
        <v>879</v>
      </c>
      <c r="C145" s="312" t="s">
        <v>67</v>
      </c>
      <c r="D145" s="646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12" t="str">
        <f t="shared" si="26"/>
        <v>GENERIC</v>
      </c>
      <c r="F145" s="312">
        <v>2050</v>
      </c>
      <c r="G145" s="395">
        <f>+INDEX(dnc_capex_drivers!$C$2:$C$1048576,MATCH(live_ds!$D145,dnc_capex_drivers!$B$2:$B$1048576,0),1)</f>
        <v>10000</v>
      </c>
      <c r="H145" s="743" t="s">
        <v>953</v>
      </c>
      <c r="I145" s="744" t="s">
        <v>954</v>
      </c>
      <c r="J145" s="745">
        <v>2</v>
      </c>
      <c r="K145" s="746" t="s">
        <v>950</v>
      </c>
      <c r="L145" s="747">
        <v>8</v>
      </c>
      <c r="M145" s="748">
        <v>3</v>
      </c>
      <c r="N145" s="749" t="s">
        <v>870</v>
      </c>
      <c r="O145" s="750" t="s">
        <v>823</v>
      </c>
      <c r="P145" s="749">
        <v>100</v>
      </c>
      <c r="Q145" s="749">
        <v>75</v>
      </c>
      <c r="R145" s="751" t="s">
        <v>830</v>
      </c>
      <c r="S145" s="752">
        <v>10000</v>
      </c>
      <c r="T145" s="745" t="s">
        <v>793</v>
      </c>
      <c r="U145" s="751" t="s">
        <v>92</v>
      </c>
      <c r="V145" s="505" t="s">
        <v>951</v>
      </c>
      <c r="W145" s="413">
        <v>44409.8</v>
      </c>
      <c r="X145" s="413">
        <v>44379.4</v>
      </c>
      <c r="Y145" s="413">
        <v>44409.8</v>
      </c>
      <c r="Z145" s="414">
        <v>44470.6</v>
      </c>
      <c r="AA145" s="538">
        <v>44519</v>
      </c>
      <c r="AB145" s="538">
        <v>44501</v>
      </c>
      <c r="AC145" s="416">
        <v>44528</v>
      </c>
      <c r="AD145" s="417">
        <v>44573</v>
      </c>
      <c r="AE145" s="532">
        <v>44578</v>
      </c>
      <c r="AF145" s="529">
        <v>44626</v>
      </c>
      <c r="AG145" s="529">
        <v>44627</v>
      </c>
      <c r="AH145" s="530">
        <v>44651</v>
      </c>
      <c r="AI145" s="539">
        <v>44652</v>
      </c>
      <c r="AJ145" s="540">
        <v>44682</v>
      </c>
      <c r="AK145" s="529">
        <v>44687</v>
      </c>
      <c r="AL145" s="365"/>
      <c r="AM145" s="353">
        <v>1</v>
      </c>
    </row>
    <row r="146" spans="1:39" x14ac:dyDescent="0.25">
      <c r="A146" s="293">
        <f t="shared" si="22"/>
        <v>150</v>
      </c>
      <c r="B146" s="651" t="s">
        <v>879</v>
      </c>
      <c r="C146" s="293" t="s">
        <v>67</v>
      </c>
      <c r="D146" s="647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293" t="str">
        <f t="shared" si="26"/>
        <v>GENERIC</v>
      </c>
      <c r="F146" s="293">
        <v>2050</v>
      </c>
      <c r="G146" s="404">
        <f>+INDEX(dnc_capex_drivers!$C$2:$C$1048576,MATCH(live_ds!$D146,dnc_capex_drivers!$B$2:$B$1048576,0),1)</f>
        <v>10000</v>
      </c>
      <c r="H146" s="733" t="s">
        <v>955</v>
      </c>
      <c r="I146" s="734" t="s">
        <v>956</v>
      </c>
      <c r="J146" s="735">
        <v>2</v>
      </c>
      <c r="K146" s="736" t="s">
        <v>950</v>
      </c>
      <c r="L146" s="737">
        <v>8</v>
      </c>
      <c r="M146" s="738">
        <v>4</v>
      </c>
      <c r="N146" s="739" t="s">
        <v>870</v>
      </c>
      <c r="O146" s="740" t="s">
        <v>823</v>
      </c>
      <c r="P146" s="739">
        <v>100</v>
      </c>
      <c r="Q146" s="739">
        <v>75</v>
      </c>
      <c r="R146" s="741" t="s">
        <v>830</v>
      </c>
      <c r="S146" s="742">
        <v>10000</v>
      </c>
      <c r="T146" s="735" t="s">
        <v>793</v>
      </c>
      <c r="U146" s="741" t="s">
        <v>92</v>
      </c>
      <c r="V146" s="492" t="s">
        <v>951</v>
      </c>
      <c r="W146" s="418">
        <v>44409.8</v>
      </c>
      <c r="X146" s="418">
        <v>44379.4</v>
      </c>
      <c r="Y146" s="493">
        <v>44409.8</v>
      </c>
      <c r="Z146" s="419">
        <v>44470.6</v>
      </c>
      <c r="AA146" s="493">
        <v>44528</v>
      </c>
      <c r="AB146" s="493">
        <v>44501</v>
      </c>
      <c r="AC146" s="494">
        <v>44537</v>
      </c>
      <c r="AD146" s="494">
        <v>44573</v>
      </c>
      <c r="AE146" s="532">
        <v>44578</v>
      </c>
      <c r="AF146" s="529">
        <v>44626</v>
      </c>
      <c r="AG146" s="529">
        <v>44627</v>
      </c>
      <c r="AH146" s="530">
        <v>44651</v>
      </c>
      <c r="AI146" s="495">
        <v>44652</v>
      </c>
      <c r="AJ146" s="531">
        <v>44682</v>
      </c>
      <c r="AK146" s="529">
        <v>44684</v>
      </c>
      <c r="AL146" s="369"/>
      <c r="AM146" s="349">
        <v>1</v>
      </c>
    </row>
    <row r="147" spans="1:39" x14ac:dyDescent="0.25">
      <c r="A147" s="332">
        <f t="shared" si="22"/>
        <v>151</v>
      </c>
      <c r="B147" s="652" t="s">
        <v>879</v>
      </c>
      <c r="C147" s="312" t="s">
        <v>67</v>
      </c>
      <c r="D147" s="646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12" t="str">
        <f t="shared" si="26"/>
        <v>GENERIC</v>
      </c>
      <c r="F147" s="312">
        <v>2050</v>
      </c>
      <c r="G147" s="395">
        <f>+INDEX(dnc_capex_drivers!$C$2:$C$1048576,MATCH(live_ds!$D147,dnc_capex_drivers!$B$2:$B$1048576,0),1)</f>
        <v>10000</v>
      </c>
      <c r="H147" s="743" t="s">
        <v>957</v>
      </c>
      <c r="I147" s="744" t="s">
        <v>958</v>
      </c>
      <c r="J147" s="745">
        <v>2</v>
      </c>
      <c r="K147" s="746" t="s">
        <v>950</v>
      </c>
      <c r="L147" s="747">
        <v>8</v>
      </c>
      <c r="M147" s="748">
        <v>5</v>
      </c>
      <c r="N147" s="749" t="s">
        <v>870</v>
      </c>
      <c r="O147" s="750" t="s">
        <v>823</v>
      </c>
      <c r="P147" s="749">
        <v>100</v>
      </c>
      <c r="Q147" s="749">
        <v>75</v>
      </c>
      <c r="R147" s="751" t="s">
        <v>830</v>
      </c>
      <c r="S147" s="752">
        <v>10000</v>
      </c>
      <c r="T147" s="745" t="s">
        <v>793</v>
      </c>
      <c r="U147" s="751" t="s">
        <v>92</v>
      </c>
      <c r="V147" s="505" t="s">
        <v>951</v>
      </c>
      <c r="W147" s="413">
        <v>44409.8</v>
      </c>
      <c r="X147" s="413">
        <v>44379.4</v>
      </c>
      <c r="Y147" s="413">
        <v>44409.8</v>
      </c>
      <c r="Z147" s="414">
        <v>44470.6</v>
      </c>
      <c r="AA147" s="538">
        <v>44537</v>
      </c>
      <c r="AB147" s="538">
        <v>44501</v>
      </c>
      <c r="AC147" s="416">
        <v>44546</v>
      </c>
      <c r="AD147" s="417">
        <v>44573</v>
      </c>
      <c r="AE147" s="532">
        <v>44578</v>
      </c>
      <c r="AF147" s="529">
        <v>44626</v>
      </c>
      <c r="AG147" s="529">
        <v>44627</v>
      </c>
      <c r="AH147" s="530">
        <v>44651</v>
      </c>
      <c r="AI147" s="539">
        <v>44652</v>
      </c>
      <c r="AJ147" s="540">
        <v>44682</v>
      </c>
      <c r="AK147" s="529">
        <v>44681</v>
      </c>
      <c r="AL147" s="365"/>
      <c r="AM147" s="353">
        <v>1</v>
      </c>
    </row>
    <row r="148" spans="1:39" x14ac:dyDescent="0.25">
      <c r="A148" s="293">
        <f t="shared" si="22"/>
        <v>152</v>
      </c>
      <c r="B148" s="651" t="s">
        <v>879</v>
      </c>
      <c r="C148" s="293" t="s">
        <v>67</v>
      </c>
      <c r="D148" s="647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293" t="str">
        <f t="shared" si="26"/>
        <v>GENERIC</v>
      </c>
      <c r="F148" s="293">
        <v>2050</v>
      </c>
      <c r="G148" s="404">
        <f>+INDEX(dnc_capex_drivers!$C$2:$C$1048576,MATCH(live_ds!$D148,dnc_capex_drivers!$B$2:$B$1048576,0),1)</f>
        <v>10000</v>
      </c>
      <c r="H148" s="733" t="s">
        <v>959</v>
      </c>
      <c r="I148" s="734" t="s">
        <v>960</v>
      </c>
      <c r="J148" s="735">
        <v>2</v>
      </c>
      <c r="K148" s="736" t="s">
        <v>950</v>
      </c>
      <c r="L148" s="737">
        <v>8</v>
      </c>
      <c r="M148" s="738">
        <v>6</v>
      </c>
      <c r="N148" s="739" t="s">
        <v>870</v>
      </c>
      <c r="O148" s="740" t="s">
        <v>823</v>
      </c>
      <c r="P148" s="739">
        <v>100</v>
      </c>
      <c r="Q148" s="739">
        <v>75</v>
      </c>
      <c r="R148" s="741" t="s">
        <v>830</v>
      </c>
      <c r="S148" s="742">
        <v>10000</v>
      </c>
      <c r="T148" s="735" t="s">
        <v>793</v>
      </c>
      <c r="U148" s="741" t="s">
        <v>92</v>
      </c>
      <c r="V148" s="492" t="s">
        <v>951</v>
      </c>
      <c r="W148" s="418">
        <v>44409.8</v>
      </c>
      <c r="X148" s="418">
        <v>44379.4</v>
      </c>
      <c r="Y148" s="493">
        <v>44409.8</v>
      </c>
      <c r="Z148" s="419">
        <v>44470.6</v>
      </c>
      <c r="AA148" s="493">
        <v>44546</v>
      </c>
      <c r="AB148" s="493">
        <v>44501</v>
      </c>
      <c r="AC148" s="494">
        <v>44555</v>
      </c>
      <c r="AD148" s="494">
        <v>44573</v>
      </c>
      <c r="AE148" s="532">
        <v>44578</v>
      </c>
      <c r="AF148" s="529">
        <v>44626</v>
      </c>
      <c r="AG148" s="529">
        <v>44627</v>
      </c>
      <c r="AH148" s="530">
        <v>44651</v>
      </c>
      <c r="AI148" s="495">
        <v>44652</v>
      </c>
      <c r="AJ148" s="531">
        <v>44682</v>
      </c>
      <c r="AK148" s="529">
        <v>44726</v>
      </c>
      <c r="AL148" s="369"/>
      <c r="AM148" s="349">
        <v>1</v>
      </c>
    </row>
    <row r="149" spans="1:39" x14ac:dyDescent="0.25">
      <c r="A149" s="332">
        <f t="shared" si="22"/>
        <v>153</v>
      </c>
      <c r="B149" s="652" t="s">
        <v>879</v>
      </c>
      <c r="C149" s="312" t="s">
        <v>67</v>
      </c>
      <c r="D149" s="646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12" t="str">
        <f t="shared" si="26"/>
        <v>GENERIC</v>
      </c>
      <c r="F149" s="312">
        <v>2050</v>
      </c>
      <c r="G149" s="395">
        <f>+INDEX(dnc_capex_drivers!$C$2:$C$1048576,MATCH(live_ds!$D149,dnc_capex_drivers!$B$2:$B$1048576,0),1)</f>
        <v>10000</v>
      </c>
      <c r="H149" s="743" t="s">
        <v>961</v>
      </c>
      <c r="I149" s="744" t="s">
        <v>962</v>
      </c>
      <c r="J149" s="745">
        <v>2</v>
      </c>
      <c r="K149" s="746" t="s">
        <v>950</v>
      </c>
      <c r="L149" s="747">
        <v>8</v>
      </c>
      <c r="M149" s="748">
        <v>7</v>
      </c>
      <c r="N149" s="749" t="s">
        <v>870</v>
      </c>
      <c r="O149" s="750" t="s">
        <v>823</v>
      </c>
      <c r="P149" s="749">
        <v>100</v>
      </c>
      <c r="Q149" s="749">
        <v>75</v>
      </c>
      <c r="R149" s="751" t="s">
        <v>830</v>
      </c>
      <c r="S149" s="752">
        <v>10000</v>
      </c>
      <c r="T149" s="745" t="s">
        <v>793</v>
      </c>
      <c r="U149" s="751" t="s">
        <v>92</v>
      </c>
      <c r="V149" s="505" t="s">
        <v>951</v>
      </c>
      <c r="W149" s="413">
        <v>44409.8</v>
      </c>
      <c r="X149" s="413">
        <v>44379.4</v>
      </c>
      <c r="Y149" s="413">
        <v>44409.8</v>
      </c>
      <c r="Z149" s="414">
        <v>44470.6</v>
      </c>
      <c r="AA149" s="538">
        <v>44555</v>
      </c>
      <c r="AB149" s="538">
        <v>44501</v>
      </c>
      <c r="AC149" s="416">
        <v>44564</v>
      </c>
      <c r="AD149" s="417">
        <v>44573</v>
      </c>
      <c r="AE149" s="532">
        <v>44578</v>
      </c>
      <c r="AF149" s="529">
        <v>44626</v>
      </c>
      <c r="AG149" s="529">
        <v>44627</v>
      </c>
      <c r="AH149" s="530">
        <v>44651</v>
      </c>
      <c r="AI149" s="539">
        <v>44652</v>
      </c>
      <c r="AJ149" s="540">
        <v>44682</v>
      </c>
      <c r="AK149" s="529">
        <v>44723</v>
      </c>
      <c r="AL149" s="365"/>
      <c r="AM149" s="353">
        <v>1</v>
      </c>
    </row>
    <row r="150" spans="1:39" x14ac:dyDescent="0.25">
      <c r="A150" s="293">
        <f t="shared" si="22"/>
        <v>154</v>
      </c>
      <c r="B150" s="651" t="s">
        <v>879</v>
      </c>
      <c r="C150" s="293" t="s">
        <v>67</v>
      </c>
      <c r="D150" s="647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293" t="str">
        <f t="shared" si="26"/>
        <v>GENERIC</v>
      </c>
      <c r="F150" s="293">
        <v>2050</v>
      </c>
      <c r="G150" s="404">
        <f>+INDEX(dnc_capex_drivers!$C$2:$C$1048576,MATCH(live_ds!$D150,dnc_capex_drivers!$B$2:$B$1048576,0),1)</f>
        <v>10000</v>
      </c>
      <c r="H150" s="733" t="s">
        <v>963</v>
      </c>
      <c r="I150" s="734" t="s">
        <v>964</v>
      </c>
      <c r="J150" s="735">
        <v>2</v>
      </c>
      <c r="K150" s="736" t="s">
        <v>950</v>
      </c>
      <c r="L150" s="737">
        <v>8</v>
      </c>
      <c r="M150" s="738">
        <v>8</v>
      </c>
      <c r="N150" s="739" t="s">
        <v>870</v>
      </c>
      <c r="O150" s="740" t="s">
        <v>823</v>
      </c>
      <c r="P150" s="739">
        <v>100</v>
      </c>
      <c r="Q150" s="739">
        <v>75</v>
      </c>
      <c r="R150" s="741" t="s">
        <v>830</v>
      </c>
      <c r="S150" s="742">
        <v>10000</v>
      </c>
      <c r="T150" s="735" t="s">
        <v>793</v>
      </c>
      <c r="U150" s="741" t="s">
        <v>92</v>
      </c>
      <c r="V150" s="492" t="s">
        <v>951</v>
      </c>
      <c r="W150" s="418">
        <v>44409.8</v>
      </c>
      <c r="X150" s="418">
        <v>44379.4</v>
      </c>
      <c r="Y150" s="493">
        <v>44409.8</v>
      </c>
      <c r="Z150" s="419">
        <v>44470.6</v>
      </c>
      <c r="AA150" s="493">
        <v>44564</v>
      </c>
      <c r="AB150" s="493">
        <v>44501</v>
      </c>
      <c r="AC150" s="494">
        <v>44573</v>
      </c>
      <c r="AD150" s="494">
        <v>44573</v>
      </c>
      <c r="AE150" s="532">
        <v>44578</v>
      </c>
      <c r="AF150" s="529">
        <v>44626</v>
      </c>
      <c r="AG150" s="529">
        <v>44627</v>
      </c>
      <c r="AH150" s="530">
        <v>44651</v>
      </c>
      <c r="AI150" s="495">
        <v>44652</v>
      </c>
      <c r="AJ150" s="531">
        <v>44682</v>
      </c>
      <c r="AK150" s="529">
        <v>44720</v>
      </c>
      <c r="AL150" s="369"/>
      <c r="AM150" s="349">
        <v>1</v>
      </c>
    </row>
  </sheetData>
  <phoneticPr fontId="10" type="noConversion"/>
  <conditionalFormatting sqref="E119:E123">
    <cfRule type="expression" dxfId="146" priority="77">
      <formula>AND(D119="GENERIC",E119&lt;&gt;"GENERIC")</formula>
    </cfRule>
  </conditionalFormatting>
  <conditionalFormatting sqref="D2:D98">
    <cfRule type="expression" dxfId="145" priority="76">
      <formula>AND(E2="GENERIC",D2&lt;&gt;"GENERIC")</formula>
    </cfRule>
  </conditionalFormatting>
  <conditionalFormatting sqref="E2:E98">
    <cfRule type="expression" dxfId="144" priority="75">
      <formula>AND(D2="GENERIC",E2&lt;&gt;"GENERIC")</formula>
    </cfRule>
  </conditionalFormatting>
  <conditionalFormatting sqref="D99:D100">
    <cfRule type="expression" dxfId="143" priority="74">
      <formula>AND(E99="GENERIC",D99&lt;&gt;"GENERIC")</formula>
    </cfRule>
  </conditionalFormatting>
  <conditionalFormatting sqref="E99:E100">
    <cfRule type="expression" dxfId="142" priority="73">
      <formula>AND(D99="GENERIC",E99&lt;&gt;"GENERIC")</formula>
    </cfRule>
  </conditionalFormatting>
  <conditionalFormatting sqref="E101:E111 E115:E123">
    <cfRule type="expression" dxfId="141" priority="72">
      <formula>AND(D101="GENERIC",E101&lt;&gt;"GENERIC")</formula>
    </cfRule>
  </conditionalFormatting>
  <conditionalFormatting sqref="E111">
    <cfRule type="expression" dxfId="140" priority="70">
      <formula>AND(D111="GENERIC",E111&lt;&gt;"GENERIC")</formula>
    </cfRule>
  </conditionalFormatting>
  <conditionalFormatting sqref="E115:E118">
    <cfRule type="expression" dxfId="139" priority="69">
      <formula>AND(D115="GENERIC",E115&lt;&gt;"GENERIC")</formula>
    </cfRule>
  </conditionalFormatting>
  <conditionalFormatting sqref="W123:AD123">
    <cfRule type="cellIs" dxfId="138" priority="57" operator="greaterThanOrEqual">
      <formula>TODAY()</formula>
    </cfRule>
  </conditionalFormatting>
  <conditionalFormatting sqref="AE123:AK123">
    <cfRule type="cellIs" dxfId="137" priority="56" operator="greaterThanOrEqual">
      <formula>TODAY()</formula>
    </cfRule>
  </conditionalFormatting>
  <conditionalFormatting sqref="W101:AL111 AL115:AL118 AO111 W115:AD123">
    <cfRule type="cellIs" dxfId="136" priority="63" operator="greaterThanOrEqual">
      <formula>TODAY()</formula>
    </cfRule>
  </conditionalFormatting>
  <conditionalFormatting sqref="AE115:AK118">
    <cfRule type="cellIs" dxfId="135" priority="62" operator="greaterThanOrEqual">
      <formula>TODAY()</formula>
    </cfRule>
  </conditionalFormatting>
  <conditionalFormatting sqref="AE119:AK120 AE122:AK122">
    <cfRule type="cellIs" dxfId="134" priority="61" operator="greaterThanOrEqual">
      <formula>TODAY()</formula>
    </cfRule>
  </conditionalFormatting>
  <conditionalFormatting sqref="AE121:AK123">
    <cfRule type="cellIs" dxfId="133" priority="60" operator="greaterThanOrEqual">
      <formula>TODAY()</formula>
    </cfRule>
  </conditionalFormatting>
  <conditionalFormatting sqref="E123">
    <cfRule type="expression" dxfId="132" priority="59">
      <formula>AND(D123="GENERIC",E123&lt;&gt;"GENERIC")</formula>
    </cfRule>
  </conditionalFormatting>
  <conditionalFormatting sqref="E123">
    <cfRule type="expression" dxfId="131" priority="58">
      <formula>AND(D123="GENERIC",E123&lt;&gt;"GENERIC")</formula>
    </cfRule>
  </conditionalFormatting>
  <conditionalFormatting sqref="E124:E126">
    <cfRule type="expression" dxfId="130" priority="55">
      <formula>AND(D124="GENERIC",E124&lt;&gt;"GENERIC")</formula>
    </cfRule>
  </conditionalFormatting>
  <conditionalFormatting sqref="E124:E126">
    <cfRule type="expression" dxfId="129" priority="54">
      <formula>AND(D124="GENERIC",E124&lt;&gt;"GENERIC")</formula>
    </cfRule>
  </conditionalFormatting>
  <conditionalFormatting sqref="W127:AD127">
    <cfRule type="cellIs" dxfId="128" priority="48" operator="greaterThanOrEqual">
      <formula>TODAY()</formula>
    </cfRule>
  </conditionalFormatting>
  <conditionalFormatting sqref="AE127:AK127">
    <cfRule type="cellIs" dxfId="127" priority="47" operator="greaterThanOrEqual">
      <formula>TODAY()</formula>
    </cfRule>
  </conditionalFormatting>
  <conditionalFormatting sqref="W124:AD126">
    <cfRule type="cellIs" dxfId="126" priority="53" operator="greaterThanOrEqual">
      <formula>TODAY()</formula>
    </cfRule>
  </conditionalFormatting>
  <conditionalFormatting sqref="AE124:AK125">
    <cfRule type="cellIs" dxfId="125" priority="52" operator="greaterThanOrEqual">
      <formula>TODAY()</formula>
    </cfRule>
  </conditionalFormatting>
  <conditionalFormatting sqref="AE126:AK126">
    <cfRule type="cellIs" dxfId="124" priority="51" operator="greaterThanOrEqual">
      <formula>TODAY()</formula>
    </cfRule>
  </conditionalFormatting>
  <conditionalFormatting sqref="E127">
    <cfRule type="expression" dxfId="123" priority="50">
      <formula>AND(D127="GENERIC",E127&lt;&gt;"GENERIC")</formula>
    </cfRule>
  </conditionalFormatting>
  <conditionalFormatting sqref="E127">
    <cfRule type="expression" dxfId="122" priority="49">
      <formula>AND(D127="GENERIC",E127&lt;&gt;"GENERIC")</formula>
    </cfRule>
  </conditionalFormatting>
  <conditionalFormatting sqref="E128:E130">
    <cfRule type="expression" dxfId="121" priority="46">
      <formula>AND(D128="GENERIC",E128&lt;&gt;"GENERIC")</formula>
    </cfRule>
  </conditionalFormatting>
  <conditionalFormatting sqref="E128:E130">
    <cfRule type="expression" dxfId="120" priority="45">
      <formula>AND(D128="GENERIC",E128&lt;&gt;"GENERIC")</formula>
    </cfRule>
  </conditionalFormatting>
  <conditionalFormatting sqref="W128:AD130">
    <cfRule type="cellIs" dxfId="119" priority="44" operator="greaterThanOrEqual">
      <formula>TODAY()</formula>
    </cfRule>
  </conditionalFormatting>
  <conditionalFormatting sqref="AE128:AK129">
    <cfRule type="cellIs" dxfId="118" priority="43" operator="greaterThanOrEqual">
      <formula>TODAY()</formula>
    </cfRule>
  </conditionalFormatting>
  <conditionalFormatting sqref="AE130:AK130">
    <cfRule type="cellIs" dxfId="117" priority="42" operator="greaterThanOrEqual">
      <formula>TODAY()</formula>
    </cfRule>
  </conditionalFormatting>
  <conditionalFormatting sqref="E131:E133">
    <cfRule type="expression" dxfId="116" priority="37">
      <formula>AND(D131="GENERIC",E131&lt;&gt;"GENERIC")</formula>
    </cfRule>
  </conditionalFormatting>
  <conditionalFormatting sqref="E131:E133">
    <cfRule type="expression" dxfId="115" priority="36">
      <formula>AND(D131="GENERIC",E131&lt;&gt;"GENERIC")</formula>
    </cfRule>
  </conditionalFormatting>
  <conditionalFormatting sqref="W134:AD134">
    <cfRule type="cellIs" dxfId="114" priority="30" operator="greaterThanOrEqual">
      <formula>TODAY()</formula>
    </cfRule>
  </conditionalFormatting>
  <conditionalFormatting sqref="AE134:AK134">
    <cfRule type="cellIs" dxfId="113" priority="29" operator="greaterThanOrEqual">
      <formula>TODAY()</formula>
    </cfRule>
  </conditionalFormatting>
  <conditionalFormatting sqref="W131:AD133">
    <cfRule type="cellIs" dxfId="112" priority="35" operator="greaterThanOrEqual">
      <formula>TODAY()</formula>
    </cfRule>
  </conditionalFormatting>
  <conditionalFormatting sqref="AE131:AK132">
    <cfRule type="cellIs" dxfId="111" priority="34" operator="greaterThanOrEqual">
      <formula>TODAY()</formula>
    </cfRule>
  </conditionalFormatting>
  <conditionalFormatting sqref="AE133:AK133">
    <cfRule type="cellIs" dxfId="110" priority="33" operator="greaterThanOrEqual">
      <formula>TODAY()</formula>
    </cfRule>
  </conditionalFormatting>
  <conditionalFormatting sqref="E134">
    <cfRule type="expression" dxfId="109" priority="32">
      <formula>AND(D134="GENERIC",E134&lt;&gt;"GENERIC")</formula>
    </cfRule>
  </conditionalFormatting>
  <conditionalFormatting sqref="E134">
    <cfRule type="expression" dxfId="108" priority="31">
      <formula>AND(D134="GENERIC",E134&lt;&gt;"GENERIC")</formula>
    </cfRule>
  </conditionalFormatting>
  <conditionalFormatting sqref="E112:E114">
    <cfRule type="expression" dxfId="107" priority="20">
      <formula>AND(D112="GENERIC",E112&lt;&gt;"GENERIC")</formula>
    </cfRule>
  </conditionalFormatting>
  <conditionalFormatting sqref="W112:AL114">
    <cfRule type="cellIs" dxfId="106" priority="19" operator="greaterThanOrEqual">
      <formula>TODAY()</formula>
    </cfRule>
  </conditionalFormatting>
  <conditionalFormatting sqref="E135:E137">
    <cfRule type="expression" dxfId="105" priority="18">
      <formula>AND(D135="GENERIC",E135&lt;&gt;"GENERIC")</formula>
    </cfRule>
  </conditionalFormatting>
  <conditionalFormatting sqref="E135:E137">
    <cfRule type="expression" dxfId="104" priority="17">
      <formula>AND(D135="GENERIC",E135&lt;&gt;"GENERIC")</formula>
    </cfRule>
  </conditionalFormatting>
  <conditionalFormatting sqref="W138:AD138">
    <cfRule type="cellIs" dxfId="103" priority="11" operator="greaterThanOrEqual">
      <formula>TODAY()</formula>
    </cfRule>
  </conditionalFormatting>
  <conditionalFormatting sqref="AE138:AK138">
    <cfRule type="cellIs" dxfId="102" priority="10" operator="greaterThanOrEqual">
      <formula>TODAY()</formula>
    </cfRule>
  </conditionalFormatting>
  <conditionalFormatting sqref="W135:AD137">
    <cfRule type="cellIs" dxfId="101" priority="16" operator="greaterThanOrEqual">
      <formula>TODAY()</formula>
    </cfRule>
  </conditionalFormatting>
  <conditionalFormatting sqref="AE135:AK136">
    <cfRule type="cellIs" dxfId="100" priority="15" operator="greaterThanOrEqual">
      <formula>TODAY()</formula>
    </cfRule>
  </conditionalFormatting>
  <conditionalFormatting sqref="AE137:AK137">
    <cfRule type="cellIs" dxfId="99" priority="14" operator="greaterThanOrEqual">
      <formula>TODAY()</formula>
    </cfRule>
  </conditionalFormatting>
  <conditionalFormatting sqref="E138">
    <cfRule type="expression" dxfId="98" priority="13">
      <formula>AND(D138="GENERIC",E138&lt;&gt;"GENERIC")</formula>
    </cfRule>
  </conditionalFormatting>
  <conditionalFormatting sqref="E138">
    <cfRule type="expression" dxfId="97" priority="12">
      <formula>AND(D138="GENERIC",E138&lt;&gt;"GENERIC")</formula>
    </cfRule>
  </conditionalFormatting>
  <conditionalFormatting sqref="E139:E150">
    <cfRule type="expression" dxfId="96" priority="9">
      <formula>AND(D139="GENERIC",E139&lt;&gt;"GENERIC")</formula>
    </cfRule>
  </conditionalFormatting>
  <conditionalFormatting sqref="E139:E150">
    <cfRule type="expression" dxfId="95" priority="8">
      <formula>AND(D139="GENERIC",E139&lt;&gt;"GENERIC")</formula>
    </cfRule>
  </conditionalFormatting>
  <conditionalFormatting sqref="W142:AD142">
    <cfRule type="cellIs" dxfId="94" priority="2" operator="greaterThanOrEqual">
      <formula>TODAY()</formula>
    </cfRule>
  </conditionalFormatting>
  <conditionalFormatting sqref="AE142:AK142">
    <cfRule type="cellIs" dxfId="93" priority="1" operator="greaterThanOrEqual">
      <formula>TODAY()</formula>
    </cfRule>
  </conditionalFormatting>
  <conditionalFormatting sqref="W139:AD150">
    <cfRule type="cellIs" dxfId="92" priority="7" operator="greaterThanOrEqual">
      <formula>TODAY()</formula>
    </cfRule>
  </conditionalFormatting>
  <conditionalFormatting sqref="AE139:AK140 AE142:AK142 AE144:AK144 AE146:AK146 AE148:AK148 AE150:AK150">
    <cfRule type="cellIs" dxfId="91" priority="6" operator="greaterThanOrEqual">
      <formula>TODAY()</formula>
    </cfRule>
  </conditionalFormatting>
  <conditionalFormatting sqref="AE141:AK141 AE143:AK143 AE145:AK145 AE147:AK147 AE149:AK149">
    <cfRule type="cellIs" dxfId="90" priority="5" operator="greaterThanOrEqual">
      <formula>TODAY()</formula>
    </cfRule>
  </conditionalFormatting>
  <conditionalFormatting sqref="E142">
    <cfRule type="expression" dxfId="89" priority="4">
      <formula>AND(D142="GENERIC",E142&lt;&gt;"GENERIC")</formula>
    </cfRule>
  </conditionalFormatting>
  <conditionalFormatting sqref="E142">
    <cfRule type="expression" dxfId="88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12"/>
    </row>
    <row r="2" spans="1:29" ht="12" customHeight="1" x14ac:dyDescent="0.25">
      <c r="A2" s="200">
        <v>1</v>
      </c>
      <c r="B2" s="632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48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32" t="s">
        <v>854</v>
      </c>
      <c r="C3" s="201">
        <v>7500</v>
      </c>
      <c r="D3" s="202" t="s">
        <v>329</v>
      </c>
      <c r="E3" s="201">
        <v>2050</v>
      </c>
      <c r="F3" s="547">
        <v>20</v>
      </c>
      <c r="G3" s="547">
        <v>104</v>
      </c>
      <c r="H3" s="547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46">
        <v>640</v>
      </c>
      <c r="O3" s="542">
        <v>1050</v>
      </c>
      <c r="P3" s="542">
        <v>2080</v>
      </c>
      <c r="Q3" s="206">
        <f>+N3+O3+P3</f>
        <v>3770</v>
      </c>
      <c r="R3" s="549">
        <f>256.4*0.1</f>
        <v>25.64</v>
      </c>
      <c r="S3" s="550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32" t="s">
        <v>855</v>
      </c>
      <c r="C4" s="201">
        <v>7500</v>
      </c>
      <c r="D4" s="202" t="s">
        <v>328</v>
      </c>
      <c r="E4" s="201">
        <v>2050</v>
      </c>
      <c r="F4" s="547">
        <v>20</v>
      </c>
      <c r="G4" s="547">
        <v>104</v>
      </c>
      <c r="H4" s="547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46">
        <v>640</v>
      </c>
      <c r="O4" s="542">
        <v>1240</v>
      </c>
      <c r="P4" s="542">
        <f t="shared" ref="P4" ca="1" si="6">SUM(K4:M4)</f>
        <v>2044.2684999999999</v>
      </c>
      <c r="Q4" s="206">
        <f t="shared" ref="Q4" ca="1" si="7">+N4+O4+P4</f>
        <v>3924.2685000000001</v>
      </c>
      <c r="R4" s="549">
        <f>282*0.1</f>
        <v>28.200000000000003</v>
      </c>
      <c r="S4" s="550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32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48">
        <f t="shared" si="16"/>
        <v>1255</v>
      </c>
      <c r="P5" s="548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32" t="s">
        <v>856</v>
      </c>
      <c r="C6" s="201">
        <v>10000</v>
      </c>
      <c r="D6" s="202" t="s">
        <v>329</v>
      </c>
      <c r="E6" s="201">
        <v>2050</v>
      </c>
      <c r="F6" s="547">
        <v>20</v>
      </c>
      <c r="G6" s="547">
        <v>104</v>
      </c>
      <c r="H6" s="547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46">
        <v>640</v>
      </c>
      <c r="O6" s="542">
        <v>1120</v>
      </c>
      <c r="P6" s="542">
        <v>2640</v>
      </c>
      <c r="Q6" s="206">
        <f t="shared" ref="Q6:Q7" si="18">+N6+O6+P6</f>
        <v>4400</v>
      </c>
      <c r="R6" s="549">
        <f t="shared" ref="R6" si="19">256.4*0.1</f>
        <v>25.64</v>
      </c>
      <c r="S6" s="550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10" si="21">+A6+1</f>
        <v>6</v>
      </c>
      <c r="B7" s="633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44">
        <f t="shared" si="4"/>
        <v>1234</v>
      </c>
      <c r="J7" s="544">
        <v>0</v>
      </c>
      <c r="K7" s="544">
        <f t="shared" si="5"/>
        <v>2269.3802880478479</v>
      </c>
      <c r="L7" s="544">
        <v>208.89738257079298</v>
      </c>
      <c r="M7" s="545">
        <v>211.72232938135886</v>
      </c>
      <c r="N7" s="214">
        <v>640</v>
      </c>
      <c r="O7" s="543">
        <v>1390</v>
      </c>
      <c r="P7" s="543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24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34" t="s">
        <v>872</v>
      </c>
      <c r="C9" s="228">
        <v>8000</v>
      </c>
      <c r="D9" s="229" t="s">
        <v>75</v>
      </c>
      <c r="E9" s="228">
        <v>2050</v>
      </c>
      <c r="F9" s="551">
        <f t="shared" ref="F9:S9" si="24">+AVERAGE(F10,F11)</f>
        <v>20</v>
      </c>
      <c r="G9" s="551">
        <f t="shared" si="24"/>
        <v>104</v>
      </c>
      <c r="H9" s="551">
        <f t="shared" si="24"/>
        <v>32</v>
      </c>
      <c r="I9" s="551">
        <f t="shared" si="24"/>
        <v>969</v>
      </c>
      <c r="J9" s="551">
        <f t="shared" si="24"/>
        <v>0</v>
      </c>
      <c r="K9" s="551">
        <f t="shared" si="24"/>
        <v>1794.3802880478481</v>
      </c>
      <c r="L9" s="551">
        <f t="shared" si="24"/>
        <v>208.89738257079298</v>
      </c>
      <c r="M9" s="552">
        <f t="shared" si="24"/>
        <v>211.72232938135886</v>
      </c>
      <c r="N9" s="552">
        <f t="shared" si="24"/>
        <v>640</v>
      </c>
      <c r="O9" s="553">
        <f t="shared" si="24"/>
        <v>1125</v>
      </c>
      <c r="P9" s="553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35" t="s">
        <v>874</v>
      </c>
      <c r="C10" s="218">
        <v>7500</v>
      </c>
      <c r="D10" s="219" t="s">
        <v>75</v>
      </c>
      <c r="E10" s="218">
        <v>2050</v>
      </c>
      <c r="F10" s="547">
        <v>20</v>
      </c>
      <c r="G10" s="547">
        <v>104</v>
      </c>
      <c r="H10" s="547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46">
        <v>640</v>
      </c>
      <c r="O10" s="542">
        <v>1090</v>
      </c>
      <c r="P10" s="542">
        <v>1970</v>
      </c>
      <c r="Q10" s="206">
        <f>+N10+O10+P10</f>
        <v>3700</v>
      </c>
      <c r="R10" s="549">
        <f>256.4*0.1</f>
        <v>25.64</v>
      </c>
      <c r="S10" s="550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00">
        <f t="shared" ref="A11:A55" si="27">+A10+1</f>
        <v>10</v>
      </c>
      <c r="B11" s="787" t="s">
        <v>875</v>
      </c>
      <c r="C11" s="237">
        <v>10000</v>
      </c>
      <c r="D11" s="238" t="s">
        <v>75</v>
      </c>
      <c r="E11" s="237">
        <v>2050</v>
      </c>
      <c r="F11" s="547">
        <v>20</v>
      </c>
      <c r="G11" s="547">
        <v>104</v>
      </c>
      <c r="H11" s="547">
        <v>32</v>
      </c>
      <c r="I11" s="203">
        <f t="shared" si="25"/>
        <v>1004</v>
      </c>
      <c r="J11" s="203">
        <v>0</v>
      </c>
      <c r="K11" s="203">
        <f t="shared" si="26"/>
        <v>2039.3802880478481</v>
      </c>
      <c r="L11" s="203">
        <v>208.89738257079298</v>
      </c>
      <c r="M11" s="204">
        <v>211.72232938135886</v>
      </c>
      <c r="N11" s="546">
        <v>640</v>
      </c>
      <c r="O11" s="209">
        <v>1160</v>
      </c>
      <c r="P11" s="209">
        <v>2460</v>
      </c>
      <c r="Q11" s="206">
        <f t="shared" ref="Q11" si="28">+N11+O11+P11</f>
        <v>4260</v>
      </c>
      <c r="R11" s="549">
        <f>225.6*0.1</f>
        <v>22.560000000000002</v>
      </c>
      <c r="S11" s="550">
        <f>225.6*0.9</f>
        <v>203.04</v>
      </c>
      <c r="T11" s="209">
        <v>45</v>
      </c>
      <c r="U11" s="209">
        <v>45</v>
      </c>
      <c r="V11" s="209">
        <v>45</v>
      </c>
      <c r="W11" s="209">
        <v>45</v>
      </c>
      <c r="X11" s="209">
        <v>45</v>
      </c>
      <c r="Y11" s="209">
        <v>45</v>
      </c>
      <c r="Z11" s="209">
        <v>45</v>
      </c>
      <c r="AA11" s="209">
        <v>45</v>
      </c>
      <c r="AB11" s="209">
        <v>45</v>
      </c>
    </row>
    <row r="12" spans="1:29" ht="12" customHeight="1" x14ac:dyDescent="0.25">
      <c r="A12" s="210">
        <f t="shared" si="27"/>
        <v>11</v>
      </c>
      <c r="B12" s="636" t="s">
        <v>965</v>
      </c>
      <c r="C12" s="211">
        <v>10000</v>
      </c>
      <c r="D12" s="212" t="s">
        <v>75</v>
      </c>
      <c r="E12" s="211">
        <v>2050</v>
      </c>
      <c r="F12" s="554">
        <v>20</v>
      </c>
      <c r="G12" s="554">
        <v>104</v>
      </c>
      <c r="H12" s="554">
        <v>32</v>
      </c>
      <c r="I12" s="555">
        <f t="shared" ref="I12" si="29">+O12-H12-G12-F12-J12</f>
        <v>1120</v>
      </c>
      <c r="J12" s="555">
        <v>0</v>
      </c>
      <c r="K12" s="555">
        <f t="shared" ref="K12" si="30">+P12-L12-M12</f>
        <v>2285.3802880478479</v>
      </c>
      <c r="L12" s="555">
        <v>208.89738257079298</v>
      </c>
      <c r="M12" s="556">
        <v>211.72232938135886</v>
      </c>
      <c r="N12" s="557">
        <v>704</v>
      </c>
      <c r="O12" s="543">
        <v>1276</v>
      </c>
      <c r="P12" s="543">
        <v>2706</v>
      </c>
      <c r="Q12" s="216">
        <f t="shared" ref="Q12" si="31">+N12+O12+P12</f>
        <v>4686</v>
      </c>
      <c r="R12" s="558">
        <f>225.6*0.1</f>
        <v>22.560000000000002</v>
      </c>
      <c r="S12" s="559">
        <f>225.6*0.9</f>
        <v>203.04</v>
      </c>
      <c r="T12" s="543">
        <v>45</v>
      </c>
      <c r="U12" s="543">
        <v>45</v>
      </c>
      <c r="V12" s="543">
        <v>45</v>
      </c>
      <c r="W12" s="543">
        <v>45</v>
      </c>
      <c r="X12" s="543">
        <v>45</v>
      </c>
      <c r="Y12" s="543">
        <v>45</v>
      </c>
      <c r="Z12" s="543">
        <v>45</v>
      </c>
      <c r="AA12" s="543">
        <v>45</v>
      </c>
      <c r="AB12" s="543">
        <v>45</v>
      </c>
    </row>
    <row r="13" spans="1:29" ht="12" customHeight="1" x14ac:dyDescent="0.25">
      <c r="A13" s="210">
        <f t="shared" si="27"/>
        <v>12</v>
      </c>
      <c r="B13" s="637" t="s">
        <v>71</v>
      </c>
      <c r="C13" s="211">
        <v>10000</v>
      </c>
      <c r="D13" s="212" t="s">
        <v>75</v>
      </c>
      <c r="E13" s="211">
        <v>2050</v>
      </c>
      <c r="F13" s="213">
        <v>20</v>
      </c>
      <c r="G13" s="213">
        <v>104</v>
      </c>
      <c r="H13" s="213">
        <v>32</v>
      </c>
      <c r="I13" s="544">
        <f t="shared" ref="I13" si="32">+O13-H13-G13-F13-J13</f>
        <v>1610.2781760416701</v>
      </c>
      <c r="J13" s="213">
        <v>0</v>
      </c>
      <c r="K13" s="544">
        <f t="shared" ref="K13" si="33">+P13-L13-M13</f>
        <v>2109.9741547145177</v>
      </c>
      <c r="L13" s="213">
        <v>208.89738257079298</v>
      </c>
      <c r="M13" s="214">
        <v>211.72232938135886</v>
      </c>
      <c r="N13" s="214">
        <f>+AVERAGE(290.005,290.005)</f>
        <v>290.005</v>
      </c>
      <c r="O13" s="543">
        <f>+AVERAGE(1813.39391979167,1719.16243229167)</f>
        <v>1766.2781760416701</v>
      </c>
      <c r="P13" s="543">
        <f>+AVERAGE(2532.09386666667,2529.09386666667)</f>
        <v>2530.5938666666698</v>
      </c>
      <c r="Q13" s="216">
        <f t="shared" ref="Q13:Q42" si="34">+N13+O13+P13</f>
        <v>4586.87704270834</v>
      </c>
      <c r="R13" s="225">
        <v>22.1</v>
      </c>
      <c r="S13" s="226">
        <v>198.9</v>
      </c>
      <c r="T13" s="217">
        <v>45</v>
      </c>
      <c r="U13" s="217">
        <v>45</v>
      </c>
      <c r="V13" s="217">
        <v>45</v>
      </c>
      <c r="W13" s="217">
        <v>45</v>
      </c>
      <c r="X13" s="217">
        <v>45</v>
      </c>
      <c r="Y13" s="217">
        <v>45</v>
      </c>
      <c r="Z13" s="217">
        <v>45</v>
      </c>
      <c r="AA13" s="217">
        <v>45</v>
      </c>
      <c r="AB13" s="217">
        <v>45</v>
      </c>
    </row>
    <row r="14" spans="1:29" ht="12" customHeight="1" x14ac:dyDescent="0.25">
      <c r="A14" s="200">
        <f t="shared" si="27"/>
        <v>13</v>
      </c>
      <c r="B14" s="638" t="s">
        <v>851</v>
      </c>
      <c r="C14" s="562">
        <v>8500</v>
      </c>
      <c r="D14" s="563" t="s">
        <v>75</v>
      </c>
      <c r="E14" s="562">
        <v>2050</v>
      </c>
      <c r="F14" s="564">
        <v>20</v>
      </c>
      <c r="G14" s="564">
        <v>104</v>
      </c>
      <c r="H14" s="564">
        <v>32</v>
      </c>
      <c r="I14" s="564">
        <v>1617.36553125</v>
      </c>
      <c r="J14" s="564">
        <v>0</v>
      </c>
      <c r="K14" s="564">
        <v>1847.368547547848</v>
      </c>
      <c r="L14" s="564">
        <v>208.89738257079298</v>
      </c>
      <c r="M14" s="565">
        <v>211.72232938135886</v>
      </c>
      <c r="N14" s="565">
        <v>642.04999999999995</v>
      </c>
      <c r="O14" s="566">
        <f>SUM(F14:J14)</f>
        <v>1773.36553125</v>
      </c>
      <c r="P14" s="566">
        <f>SUM(K14:M14)</f>
        <v>2267.9882594999999</v>
      </c>
      <c r="Q14" s="567">
        <f>+N14+O14+P14</f>
        <v>4683.4037907499996</v>
      </c>
      <c r="R14" s="568">
        <v>22.1</v>
      </c>
      <c r="S14" s="569">
        <v>198.9</v>
      </c>
      <c r="T14" s="570">
        <v>45</v>
      </c>
      <c r="U14" s="570">
        <v>45</v>
      </c>
      <c r="V14" s="570">
        <v>45</v>
      </c>
      <c r="W14" s="570">
        <v>45</v>
      </c>
      <c r="X14" s="570">
        <v>45</v>
      </c>
      <c r="Y14" s="570">
        <v>45</v>
      </c>
      <c r="Z14" s="570">
        <v>45</v>
      </c>
      <c r="AA14" s="570">
        <v>45</v>
      </c>
      <c r="AB14" s="570">
        <v>45</v>
      </c>
    </row>
    <row r="15" spans="1:29" ht="12" customHeight="1" x14ac:dyDescent="0.25">
      <c r="A15" s="227">
        <f t="shared" si="27"/>
        <v>14</v>
      </c>
      <c r="B15" s="639" t="s">
        <v>324</v>
      </c>
      <c r="C15" s="228">
        <v>10000</v>
      </c>
      <c r="D15" s="229" t="s">
        <v>75</v>
      </c>
      <c r="E15" s="228">
        <v>2050</v>
      </c>
      <c r="F15" s="230">
        <v>20</v>
      </c>
      <c r="G15" s="230">
        <v>104</v>
      </c>
      <c r="H15" s="230">
        <v>32</v>
      </c>
      <c r="I15" s="230">
        <v>956.33500000000004</v>
      </c>
      <c r="J15" s="230">
        <v>0</v>
      </c>
      <c r="K15" s="230">
        <v>2188.9732880478477</v>
      </c>
      <c r="L15" s="230">
        <v>208.89738257079298</v>
      </c>
      <c r="M15" s="231">
        <v>211.72232938135886</v>
      </c>
      <c r="N15" s="231">
        <v>640</v>
      </c>
      <c r="O15" s="232">
        <f t="shared" ref="O15:O20" si="35">SUM(F15:J15)</f>
        <v>1112.335</v>
      </c>
      <c r="P15" s="232">
        <f t="shared" ref="P15:P20" si="36">SUM(K15:M15)</f>
        <v>2609.5929999999998</v>
      </c>
      <c r="Q15" s="233">
        <f t="shared" si="34"/>
        <v>4361.9279999999999</v>
      </c>
      <c r="R15" s="234">
        <v>24.3</v>
      </c>
      <c r="S15" s="235">
        <v>218.70000000000002</v>
      </c>
      <c r="T15" s="236">
        <v>45</v>
      </c>
      <c r="U15" s="236">
        <v>45</v>
      </c>
      <c r="V15" s="236">
        <v>45</v>
      </c>
      <c r="W15" s="236">
        <v>45</v>
      </c>
      <c r="X15" s="236">
        <v>45</v>
      </c>
      <c r="Y15" s="236">
        <v>45</v>
      </c>
      <c r="Z15" s="236">
        <v>45</v>
      </c>
      <c r="AA15" s="236">
        <v>45</v>
      </c>
      <c r="AB15" s="236">
        <v>45</v>
      </c>
    </row>
    <row r="16" spans="1:29" ht="12" customHeight="1" x14ac:dyDescent="0.25">
      <c r="A16" s="210">
        <f t="shared" si="27"/>
        <v>15</v>
      </c>
      <c r="B16" s="640" t="s">
        <v>72</v>
      </c>
      <c r="C16" s="211">
        <v>10000</v>
      </c>
      <c r="D16" s="212" t="s">
        <v>75</v>
      </c>
      <c r="E16" s="211">
        <v>2050</v>
      </c>
      <c r="F16" s="213">
        <v>20</v>
      </c>
      <c r="G16" s="213">
        <v>104</v>
      </c>
      <c r="H16" s="213">
        <v>32</v>
      </c>
      <c r="I16" s="213">
        <v>956.33500000000004</v>
      </c>
      <c r="J16" s="213">
        <v>0</v>
      </c>
      <c r="K16" s="213">
        <v>1896.1122880478481</v>
      </c>
      <c r="L16" s="213">
        <v>208.89738257079298</v>
      </c>
      <c r="M16" s="214">
        <v>211.72232938135886</v>
      </c>
      <c r="N16" s="214">
        <v>640</v>
      </c>
      <c r="O16" s="215">
        <f t="shared" si="35"/>
        <v>1112.335</v>
      </c>
      <c r="P16" s="215">
        <f t="shared" si="36"/>
        <v>2316.732</v>
      </c>
      <c r="Q16" s="216">
        <f t="shared" si="34"/>
        <v>4069.067</v>
      </c>
      <c r="R16" s="225">
        <v>22.1</v>
      </c>
      <c r="S16" s="226">
        <v>198.9</v>
      </c>
      <c r="T16" s="217">
        <v>45</v>
      </c>
      <c r="U16" s="217">
        <v>45</v>
      </c>
      <c r="V16" s="217">
        <v>45</v>
      </c>
      <c r="W16" s="217">
        <v>45</v>
      </c>
      <c r="X16" s="217">
        <v>45</v>
      </c>
      <c r="Y16" s="217">
        <v>45</v>
      </c>
      <c r="Z16" s="217">
        <v>45</v>
      </c>
      <c r="AA16" s="217">
        <v>45</v>
      </c>
      <c r="AB16" s="217">
        <v>45</v>
      </c>
    </row>
    <row r="17" spans="1:28" ht="12" customHeight="1" x14ac:dyDescent="0.25">
      <c r="A17" s="227">
        <f t="shared" si="27"/>
        <v>16</v>
      </c>
      <c r="B17" s="639" t="s">
        <v>325</v>
      </c>
      <c r="C17" s="228">
        <v>10000</v>
      </c>
      <c r="D17" s="229" t="s">
        <v>75</v>
      </c>
      <c r="E17" s="228">
        <v>2050</v>
      </c>
      <c r="F17" s="230">
        <v>20</v>
      </c>
      <c r="G17" s="230">
        <v>104</v>
      </c>
      <c r="H17" s="230">
        <v>32</v>
      </c>
      <c r="I17" s="230">
        <v>1144.6949999999999</v>
      </c>
      <c r="J17" s="230">
        <v>0</v>
      </c>
      <c r="K17" s="230">
        <v>2224.1382880478477</v>
      </c>
      <c r="L17" s="230">
        <v>208.89738257079298</v>
      </c>
      <c r="M17" s="231">
        <v>211.72232938135886</v>
      </c>
      <c r="N17" s="231">
        <v>640</v>
      </c>
      <c r="O17" s="232">
        <f t="shared" si="35"/>
        <v>1300.6949999999999</v>
      </c>
      <c r="P17" s="232">
        <f t="shared" si="36"/>
        <v>2644.7579999999998</v>
      </c>
      <c r="Q17" s="233">
        <f t="shared" si="34"/>
        <v>4585.4529999999995</v>
      </c>
      <c r="R17" s="234">
        <v>26.1</v>
      </c>
      <c r="S17" s="235">
        <v>234.9</v>
      </c>
      <c r="T17" s="236">
        <v>45</v>
      </c>
      <c r="U17" s="236">
        <v>45</v>
      </c>
      <c r="V17" s="236">
        <v>45</v>
      </c>
      <c r="W17" s="236">
        <v>45</v>
      </c>
      <c r="X17" s="236">
        <v>45</v>
      </c>
      <c r="Y17" s="236">
        <v>45</v>
      </c>
      <c r="Z17" s="236">
        <v>45</v>
      </c>
      <c r="AA17" s="236">
        <v>45</v>
      </c>
      <c r="AB17" s="236">
        <v>45</v>
      </c>
    </row>
    <row r="18" spans="1:28" ht="12" customHeight="1" x14ac:dyDescent="0.25">
      <c r="A18" s="200">
        <f t="shared" si="27"/>
        <v>17</v>
      </c>
      <c r="B18" s="641" t="s">
        <v>326</v>
      </c>
      <c r="C18" s="237">
        <v>10000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1144.6949999999999</v>
      </c>
      <c r="J18" s="220">
        <v>0</v>
      </c>
      <c r="K18" s="220">
        <v>2224.1382880478477</v>
      </c>
      <c r="L18" s="220">
        <v>208.89738257079298</v>
      </c>
      <c r="M18" s="221">
        <v>211.72232938135886</v>
      </c>
      <c r="N18" s="221">
        <v>640</v>
      </c>
      <c r="O18" s="239">
        <f t="shared" si="35"/>
        <v>1300.6949999999999</v>
      </c>
      <c r="P18" s="239">
        <f t="shared" si="36"/>
        <v>2644.7579999999998</v>
      </c>
      <c r="Q18" s="206">
        <f t="shared" si="34"/>
        <v>4585.4529999999995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00">
        <f t="shared" si="27"/>
        <v>18</v>
      </c>
      <c r="B19" s="641" t="s">
        <v>327</v>
      </c>
      <c r="C19" s="237">
        <v>7500</v>
      </c>
      <c r="D19" s="238" t="s">
        <v>75</v>
      </c>
      <c r="E19" s="237">
        <v>2050</v>
      </c>
      <c r="F19" s="220">
        <v>20</v>
      </c>
      <c r="G19" s="220">
        <v>104</v>
      </c>
      <c r="H19" s="220">
        <v>32</v>
      </c>
      <c r="I19" s="220">
        <v>1079.4449999999999</v>
      </c>
      <c r="J19" s="220">
        <v>0</v>
      </c>
      <c r="K19" s="220">
        <v>1636.8882880478479</v>
      </c>
      <c r="L19" s="220">
        <v>208.89738257079298</v>
      </c>
      <c r="M19" s="221">
        <v>211.72232938135886</v>
      </c>
      <c r="N19" s="221">
        <v>640</v>
      </c>
      <c r="O19" s="239">
        <f t="shared" si="35"/>
        <v>1235.4449999999999</v>
      </c>
      <c r="P19" s="239">
        <f t="shared" si="36"/>
        <v>2057.5079999999998</v>
      </c>
      <c r="Q19" s="206">
        <f t="shared" si="34"/>
        <v>3932.9529999999995</v>
      </c>
      <c r="R19" s="222">
        <v>26.1</v>
      </c>
      <c r="S19" s="223">
        <v>234.9</v>
      </c>
      <c r="T19" s="240">
        <v>45</v>
      </c>
      <c r="U19" s="240">
        <v>45</v>
      </c>
      <c r="V19" s="240">
        <v>45</v>
      </c>
      <c r="W19" s="240">
        <v>45</v>
      </c>
      <c r="X19" s="240">
        <v>45</v>
      </c>
      <c r="Y19" s="240">
        <v>45</v>
      </c>
      <c r="Z19" s="240">
        <v>45</v>
      </c>
      <c r="AA19" s="240">
        <v>45</v>
      </c>
      <c r="AB19" s="240">
        <v>45</v>
      </c>
    </row>
    <row r="20" spans="1:28" ht="12" customHeight="1" x14ac:dyDescent="0.25">
      <c r="A20" s="210">
        <f t="shared" si="27"/>
        <v>19</v>
      </c>
      <c r="B20" s="640" t="s">
        <v>73</v>
      </c>
      <c r="C20" s="211">
        <v>8750</v>
      </c>
      <c r="D20" s="212" t="s">
        <v>75</v>
      </c>
      <c r="E20" s="211">
        <v>2050</v>
      </c>
      <c r="F20" s="213">
        <v>20</v>
      </c>
      <c r="G20" s="213">
        <v>104</v>
      </c>
      <c r="H20" s="213">
        <v>32</v>
      </c>
      <c r="I20" s="213">
        <v>1112.07</v>
      </c>
      <c r="J20" s="213">
        <v>0</v>
      </c>
      <c r="K20" s="213">
        <v>1930.5132880478479</v>
      </c>
      <c r="L20" s="213">
        <v>208.89738257079298</v>
      </c>
      <c r="M20" s="214">
        <v>211.72232938135886</v>
      </c>
      <c r="N20" s="214">
        <v>640</v>
      </c>
      <c r="O20" s="215">
        <f t="shared" si="35"/>
        <v>1268.07</v>
      </c>
      <c r="P20" s="215">
        <f t="shared" si="36"/>
        <v>2351.1329999999998</v>
      </c>
      <c r="Q20" s="216">
        <f t="shared" si="34"/>
        <v>4259.2029999999995</v>
      </c>
      <c r="R20" s="225">
        <v>26.1</v>
      </c>
      <c r="S20" s="226">
        <v>234.9</v>
      </c>
      <c r="T20" s="217">
        <v>45</v>
      </c>
      <c r="U20" s="217">
        <v>45</v>
      </c>
      <c r="V20" s="217">
        <v>45</v>
      </c>
      <c r="W20" s="217">
        <v>45</v>
      </c>
      <c r="X20" s="217">
        <v>45</v>
      </c>
      <c r="Y20" s="217">
        <v>45</v>
      </c>
      <c r="Z20" s="217">
        <v>45</v>
      </c>
      <c r="AA20" s="217">
        <v>45</v>
      </c>
      <c r="AB20" s="217">
        <v>45</v>
      </c>
    </row>
    <row r="21" spans="1:28" ht="12" customHeight="1" x14ac:dyDescent="0.25">
      <c r="A21" s="200">
        <f t="shared" si="27"/>
        <v>20</v>
      </c>
      <c r="B21" s="642" t="s">
        <v>21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1701.17</v>
      </c>
      <c r="J21" s="241">
        <v>0</v>
      </c>
      <c r="K21" s="241">
        <v>3140.1464225</v>
      </c>
      <c r="L21" s="241">
        <v>210.75</v>
      </c>
      <c r="M21" s="242">
        <v>213.6</v>
      </c>
      <c r="N21" s="242">
        <v>375</v>
      </c>
      <c r="O21" s="243">
        <f>SUM(F21:I21)</f>
        <v>1857.17</v>
      </c>
      <c r="P21" s="205">
        <f>SUM(J21:M21)</f>
        <v>3564.4964224999999</v>
      </c>
      <c r="Q21" s="206">
        <f t="shared" si="34"/>
        <v>5796.6664225000004</v>
      </c>
      <c r="R21" s="244">
        <f t="shared" ref="R21:S30" si="37">+R$7</f>
        <v>28.200000000000003</v>
      </c>
      <c r="S21" s="245">
        <f t="shared" si="37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7"/>
        <v>21</v>
      </c>
      <c r="B22" s="642" t="s">
        <v>273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1654.1412499999999</v>
      </c>
      <c r="J22" s="241">
        <v>0</v>
      </c>
      <c r="K22" s="241">
        <v>3143.8464225000002</v>
      </c>
      <c r="L22" s="241">
        <v>210.75</v>
      </c>
      <c r="M22" s="242">
        <v>213.6</v>
      </c>
      <c r="N22" s="242">
        <v>375</v>
      </c>
      <c r="O22" s="205">
        <f t="shared" ref="O22:O23" si="38">SUM(F22:I22)</f>
        <v>1810.1412499999999</v>
      </c>
      <c r="P22" s="205">
        <f t="shared" ref="P22:P42" si="39">SUM(J22:M22)</f>
        <v>3568.1964225000002</v>
      </c>
      <c r="Q22" s="206">
        <f t="shared" si="34"/>
        <v>5753.3376724999998</v>
      </c>
      <c r="R22" s="244">
        <f t="shared" si="37"/>
        <v>28.200000000000003</v>
      </c>
      <c r="S22" s="245">
        <f t="shared" si="37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7"/>
        <v>22</v>
      </c>
      <c r="B23" s="642" t="s">
        <v>274</v>
      </c>
      <c r="C23" s="218">
        <v>10100</v>
      </c>
      <c r="D23" s="219" t="s">
        <v>75</v>
      </c>
      <c r="E23" s="218">
        <v>2050</v>
      </c>
      <c r="F23" s="241">
        <v>20</v>
      </c>
      <c r="G23" s="241">
        <v>104</v>
      </c>
      <c r="H23" s="241">
        <v>32</v>
      </c>
      <c r="I23" s="241">
        <v>1631.1412499999999</v>
      </c>
      <c r="J23" s="241">
        <v>0</v>
      </c>
      <c r="K23" s="241">
        <v>3137.0763875000002</v>
      </c>
      <c r="L23" s="241">
        <v>210.75</v>
      </c>
      <c r="M23" s="242">
        <v>213.6</v>
      </c>
      <c r="N23" s="242">
        <v>375</v>
      </c>
      <c r="O23" s="205">
        <f t="shared" si="38"/>
        <v>1787.1412499999999</v>
      </c>
      <c r="P23" s="205">
        <f t="shared" si="39"/>
        <v>3561.4263875000001</v>
      </c>
      <c r="Q23" s="206">
        <f t="shared" si="34"/>
        <v>5723.5676375000003</v>
      </c>
      <c r="R23" s="244">
        <f t="shared" si="37"/>
        <v>28.200000000000003</v>
      </c>
      <c r="S23" s="245">
        <f t="shared" si="37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7"/>
        <v>23</v>
      </c>
      <c r="B24" s="642" t="s">
        <v>275</v>
      </c>
      <c r="C24" s="218">
        <f>+live_ds!S104</f>
        <v>10300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ref="O24:O42" si="40">SUM(F24:I24)</f>
        <v>0</v>
      </c>
      <c r="P24" s="205">
        <f t="shared" si="39"/>
        <v>0</v>
      </c>
      <c r="Q24" s="206">
        <f t="shared" si="34"/>
        <v>0</v>
      </c>
      <c r="R24" s="244">
        <f t="shared" si="37"/>
        <v>28.200000000000003</v>
      </c>
      <c r="S24" s="245">
        <f t="shared" si="37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7"/>
        <v>24</v>
      </c>
      <c r="B25" s="642" t="s">
        <v>276</v>
      </c>
      <c r="C25" s="218">
        <f>+live_ds!S105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0</v>
      </c>
      <c r="L25" s="241">
        <v>0</v>
      </c>
      <c r="M25" s="242">
        <v>0</v>
      </c>
      <c r="N25" s="242">
        <v>0</v>
      </c>
      <c r="O25" s="205">
        <f t="shared" si="40"/>
        <v>0</v>
      </c>
      <c r="P25" s="205">
        <f t="shared" si="39"/>
        <v>0</v>
      </c>
      <c r="Q25" s="206">
        <f t="shared" si="34"/>
        <v>0</v>
      </c>
      <c r="R25" s="244">
        <f t="shared" si="37"/>
        <v>28.200000000000003</v>
      </c>
      <c r="S25" s="245">
        <f t="shared" si="37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7"/>
        <v>25</v>
      </c>
      <c r="B26" s="642" t="s">
        <v>277</v>
      </c>
      <c r="C26" s="218">
        <f>+live_ds!S106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539.19389000000001</v>
      </c>
      <c r="L26" s="241">
        <v>0</v>
      </c>
      <c r="M26" s="242">
        <v>0</v>
      </c>
      <c r="N26" s="242">
        <v>79.551000000000002</v>
      </c>
      <c r="O26" s="205">
        <f t="shared" si="40"/>
        <v>0</v>
      </c>
      <c r="P26" s="205">
        <f t="shared" si="39"/>
        <v>539.19389000000001</v>
      </c>
      <c r="Q26" s="206">
        <f t="shared" si="34"/>
        <v>618.74489000000005</v>
      </c>
      <c r="R26" s="244">
        <f t="shared" si="37"/>
        <v>28.200000000000003</v>
      </c>
      <c r="S26" s="245">
        <f t="shared" si="37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7"/>
        <v>26</v>
      </c>
      <c r="B27" s="642" t="s">
        <v>278</v>
      </c>
      <c r="C27" s="218">
        <f>+live_ds!S107</f>
        <v>8900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0</v>
      </c>
      <c r="L27" s="241">
        <v>0</v>
      </c>
      <c r="M27" s="242">
        <v>0</v>
      </c>
      <c r="N27" s="242">
        <v>0</v>
      </c>
      <c r="O27" s="205">
        <f t="shared" si="40"/>
        <v>0</v>
      </c>
      <c r="P27" s="205">
        <f t="shared" si="39"/>
        <v>0</v>
      </c>
      <c r="Q27" s="206">
        <f t="shared" si="34"/>
        <v>0</v>
      </c>
      <c r="R27" s="244">
        <f t="shared" si="37"/>
        <v>28.200000000000003</v>
      </c>
      <c r="S27" s="245">
        <f t="shared" si="37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7"/>
        <v>27</v>
      </c>
      <c r="B28" s="642" t="s">
        <v>279</v>
      </c>
      <c r="C28" s="218">
        <f>+live_ds!S108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1194.3146200000001</v>
      </c>
      <c r="L28" s="241">
        <v>0</v>
      </c>
      <c r="M28" s="242">
        <v>0</v>
      </c>
      <c r="N28" s="242">
        <v>79.551000000000002</v>
      </c>
      <c r="O28" s="205">
        <f t="shared" si="40"/>
        <v>0</v>
      </c>
      <c r="P28" s="205">
        <f t="shared" si="39"/>
        <v>1194.3146200000001</v>
      </c>
      <c r="Q28" s="206">
        <f t="shared" si="34"/>
        <v>1273.86562</v>
      </c>
      <c r="R28" s="244">
        <f t="shared" si="37"/>
        <v>28.200000000000003</v>
      </c>
      <c r="S28" s="245">
        <f t="shared" si="37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7"/>
        <v>28</v>
      </c>
      <c r="B29" s="642" t="s">
        <v>280</v>
      </c>
      <c r="C29" s="218">
        <f>+live_ds!S109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918.39782000000002</v>
      </c>
      <c r="L29" s="241">
        <v>0</v>
      </c>
      <c r="M29" s="242">
        <v>0</v>
      </c>
      <c r="N29" s="242">
        <v>79.551000000000002</v>
      </c>
      <c r="O29" s="205">
        <f t="shared" si="40"/>
        <v>0</v>
      </c>
      <c r="P29" s="205">
        <f t="shared" si="39"/>
        <v>918.39782000000002</v>
      </c>
      <c r="Q29" s="206">
        <f t="shared" si="34"/>
        <v>997.94882000000007</v>
      </c>
      <c r="R29" s="244">
        <f t="shared" si="37"/>
        <v>28.200000000000003</v>
      </c>
      <c r="S29" s="245">
        <f t="shared" si="37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00">
        <f t="shared" si="27"/>
        <v>29</v>
      </c>
      <c r="B30" s="642" t="s">
        <v>281</v>
      </c>
      <c r="C30" s="218">
        <f>+live_ds!S110</f>
        <v>10300</v>
      </c>
      <c r="D30" s="219" t="s">
        <v>75</v>
      </c>
      <c r="E30" s="218">
        <v>2050</v>
      </c>
      <c r="F30" s="241">
        <v>0</v>
      </c>
      <c r="G30" s="241">
        <v>0</v>
      </c>
      <c r="H30" s="241">
        <v>0</v>
      </c>
      <c r="I30" s="241">
        <v>0</v>
      </c>
      <c r="J30" s="241">
        <v>0</v>
      </c>
      <c r="K30" s="241">
        <v>1080.66203</v>
      </c>
      <c r="L30" s="241">
        <v>0</v>
      </c>
      <c r="M30" s="242">
        <v>0</v>
      </c>
      <c r="N30" s="242">
        <v>79.551000000000002</v>
      </c>
      <c r="O30" s="205">
        <f t="shared" si="40"/>
        <v>0</v>
      </c>
      <c r="P30" s="205">
        <f t="shared" si="39"/>
        <v>1080.66203</v>
      </c>
      <c r="Q30" s="206">
        <f t="shared" si="34"/>
        <v>1160.2130299999999</v>
      </c>
      <c r="R30" s="244">
        <f t="shared" si="37"/>
        <v>28.200000000000003</v>
      </c>
      <c r="S30" s="245">
        <f t="shared" si="37"/>
        <v>253.8</v>
      </c>
      <c r="T30" s="224">
        <v>45</v>
      </c>
      <c r="U30" s="224">
        <v>45</v>
      </c>
      <c r="V30" s="224">
        <v>45</v>
      </c>
      <c r="W30" s="224">
        <v>45</v>
      </c>
      <c r="X30" s="224">
        <v>45</v>
      </c>
      <c r="Y30" s="224">
        <v>45</v>
      </c>
      <c r="Z30" s="224">
        <v>45</v>
      </c>
      <c r="AA30" s="224">
        <v>45</v>
      </c>
      <c r="AB30" s="224">
        <v>45</v>
      </c>
    </row>
    <row r="31" spans="1:28" ht="12" customHeight="1" x14ac:dyDescent="0.25">
      <c r="A31" s="227">
        <f t="shared" si="27"/>
        <v>30</v>
      </c>
      <c r="B31" s="643" t="s">
        <v>282</v>
      </c>
      <c r="C31" s="228">
        <v>8000</v>
      </c>
      <c r="D31" s="229" t="s">
        <v>75</v>
      </c>
      <c r="E31" s="228">
        <v>2050</v>
      </c>
      <c r="F31" s="246">
        <v>20</v>
      </c>
      <c r="G31" s="246">
        <v>104</v>
      </c>
      <c r="H31" s="246">
        <v>32</v>
      </c>
      <c r="I31" s="246">
        <v>1147.249</v>
      </c>
      <c r="J31" s="246">
        <v>0</v>
      </c>
      <c r="K31" s="246">
        <v>1887.6770000000001</v>
      </c>
      <c r="L31" s="246">
        <v>210.75</v>
      </c>
      <c r="M31" s="247">
        <v>213.6</v>
      </c>
      <c r="N31" s="247">
        <v>333.33333333333331</v>
      </c>
      <c r="O31" s="232">
        <f t="shared" si="40"/>
        <v>1303.249</v>
      </c>
      <c r="P31" s="232">
        <f t="shared" si="39"/>
        <v>2312.027</v>
      </c>
      <c r="Q31" s="233">
        <f t="shared" si="34"/>
        <v>3948.6093333333333</v>
      </c>
      <c r="R31" s="248">
        <f t="shared" ref="R31:S33" si="41">+R$9</f>
        <v>24.1</v>
      </c>
      <c r="S31" s="249">
        <f t="shared" si="41"/>
        <v>216.89999999999998</v>
      </c>
      <c r="T31" s="236">
        <v>45</v>
      </c>
      <c r="U31" s="236">
        <v>45</v>
      </c>
      <c r="V31" s="236">
        <v>45</v>
      </c>
      <c r="W31" s="236">
        <v>45</v>
      </c>
      <c r="X31" s="236">
        <v>45</v>
      </c>
      <c r="Y31" s="236">
        <v>45</v>
      </c>
      <c r="Z31" s="236">
        <v>45</v>
      </c>
      <c r="AA31" s="236">
        <v>45</v>
      </c>
      <c r="AB31" s="236">
        <v>45</v>
      </c>
    </row>
    <row r="32" spans="1:28" ht="12" customHeight="1" x14ac:dyDescent="0.25">
      <c r="A32" s="200">
        <f t="shared" si="27"/>
        <v>31</v>
      </c>
      <c r="B32" s="642" t="s">
        <v>283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959.9380000000001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40"/>
        <v>1115.9380000000001</v>
      </c>
      <c r="P32" s="205">
        <f t="shared" si="39"/>
        <v>2312.027</v>
      </c>
      <c r="Q32" s="206">
        <f t="shared" si="34"/>
        <v>3761.2983333333332</v>
      </c>
      <c r="R32" s="244">
        <f t="shared" si="41"/>
        <v>24.1</v>
      </c>
      <c r="S32" s="245">
        <f t="shared" si="41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00">
        <f t="shared" si="27"/>
        <v>32</v>
      </c>
      <c r="B33" s="642" t="s">
        <v>284</v>
      </c>
      <c r="C33" s="218">
        <v>8000</v>
      </c>
      <c r="D33" s="219" t="s">
        <v>75</v>
      </c>
      <c r="E33" s="218">
        <v>2050</v>
      </c>
      <c r="F33" s="241">
        <v>20</v>
      </c>
      <c r="G33" s="241">
        <v>104</v>
      </c>
      <c r="H33" s="241">
        <v>32</v>
      </c>
      <c r="I33" s="241">
        <v>1147.249</v>
      </c>
      <c r="J33" s="241">
        <v>0</v>
      </c>
      <c r="K33" s="241">
        <v>1887.6770000000001</v>
      </c>
      <c r="L33" s="241">
        <v>210.75</v>
      </c>
      <c r="M33" s="242">
        <v>213.6</v>
      </c>
      <c r="N33" s="242">
        <v>333.33333333333331</v>
      </c>
      <c r="O33" s="205">
        <f t="shared" si="40"/>
        <v>1303.249</v>
      </c>
      <c r="P33" s="205">
        <f t="shared" si="39"/>
        <v>2312.027</v>
      </c>
      <c r="Q33" s="206">
        <f t="shared" si="34"/>
        <v>3948.6093333333333</v>
      </c>
      <c r="R33" s="244">
        <f t="shared" si="41"/>
        <v>24.1</v>
      </c>
      <c r="S33" s="245">
        <f t="shared" si="41"/>
        <v>216.89999999999998</v>
      </c>
      <c r="T33" s="224">
        <v>45</v>
      </c>
      <c r="U33" s="224">
        <v>45</v>
      </c>
      <c r="V33" s="224">
        <v>45</v>
      </c>
      <c r="W33" s="224">
        <v>45</v>
      </c>
      <c r="X33" s="224">
        <v>45</v>
      </c>
      <c r="Y33" s="224">
        <v>45</v>
      </c>
      <c r="Z33" s="224">
        <v>45</v>
      </c>
      <c r="AA33" s="224">
        <v>45</v>
      </c>
      <c r="AB33" s="224">
        <v>45</v>
      </c>
    </row>
    <row r="34" spans="1:28" ht="12" customHeight="1" x14ac:dyDescent="0.25">
      <c r="A34" s="227">
        <f t="shared" si="27"/>
        <v>33</v>
      </c>
      <c r="B34" s="643" t="s">
        <v>285</v>
      </c>
      <c r="C34" s="228">
        <v>9400</v>
      </c>
      <c r="D34" s="229" t="s">
        <v>328</v>
      </c>
      <c r="E34" s="228">
        <v>2050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2258.3609999999999</v>
      </c>
      <c r="L34" s="246">
        <v>210.75</v>
      </c>
      <c r="M34" s="247">
        <v>213.6</v>
      </c>
      <c r="N34" s="598">
        <v>675</v>
      </c>
      <c r="O34" s="232">
        <f t="shared" si="40"/>
        <v>0</v>
      </c>
      <c r="P34" s="232">
        <f t="shared" si="39"/>
        <v>2682.7109999999998</v>
      </c>
      <c r="Q34" s="233">
        <f t="shared" si="34"/>
        <v>3357.7109999999998</v>
      </c>
      <c r="R34" s="248">
        <f t="shared" ref="R34:S41" si="42">+R$7</f>
        <v>28.200000000000003</v>
      </c>
      <c r="S34" s="249">
        <f t="shared" si="42"/>
        <v>253.8</v>
      </c>
      <c r="T34" s="236">
        <v>45</v>
      </c>
      <c r="U34" s="236">
        <v>45</v>
      </c>
      <c r="V34" s="236">
        <v>45</v>
      </c>
      <c r="W34" s="236">
        <v>45</v>
      </c>
      <c r="X34" s="236">
        <v>45</v>
      </c>
      <c r="Y34" s="236">
        <v>45</v>
      </c>
      <c r="Z34" s="236">
        <v>45</v>
      </c>
      <c r="AA34" s="236">
        <v>45</v>
      </c>
      <c r="AB34" s="236">
        <v>45</v>
      </c>
    </row>
    <row r="35" spans="1:28" ht="12" customHeight="1" x14ac:dyDescent="0.25">
      <c r="A35" s="200">
        <f t="shared" si="27"/>
        <v>34</v>
      </c>
      <c r="B35" s="642" t="s">
        <v>286</v>
      </c>
      <c r="C35" s="218">
        <v>9400</v>
      </c>
      <c r="D35" s="219" t="s">
        <v>328</v>
      </c>
      <c r="E35" s="218">
        <v>2050</v>
      </c>
      <c r="F35" s="241">
        <v>20</v>
      </c>
      <c r="G35" s="241">
        <v>104</v>
      </c>
      <c r="H35" s="241">
        <v>32</v>
      </c>
      <c r="I35" s="241">
        <v>1254.1320000000001</v>
      </c>
      <c r="J35" s="241">
        <v>0</v>
      </c>
      <c r="K35" s="241">
        <v>2258.3609999999999</v>
      </c>
      <c r="L35" s="241">
        <v>210.75</v>
      </c>
      <c r="M35" s="242">
        <v>213.6</v>
      </c>
      <c r="N35" s="250">
        <v>675</v>
      </c>
      <c r="O35" s="205">
        <f t="shared" si="40"/>
        <v>1410.1320000000001</v>
      </c>
      <c r="P35" s="205">
        <f t="shared" si="39"/>
        <v>2682.7109999999998</v>
      </c>
      <c r="Q35" s="206">
        <f t="shared" si="34"/>
        <v>4767.8429999999998</v>
      </c>
      <c r="R35" s="244">
        <f t="shared" si="42"/>
        <v>28.200000000000003</v>
      </c>
      <c r="S35" s="245">
        <f t="shared" si="42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7"/>
        <v>35</v>
      </c>
      <c r="B36" s="642" t="s">
        <v>287</v>
      </c>
      <c r="C36" s="218">
        <v>9400</v>
      </c>
      <c r="D36" s="219" t="s">
        <v>329</v>
      </c>
      <c r="E36" s="218">
        <v>2050</v>
      </c>
      <c r="F36" s="241">
        <v>20</v>
      </c>
      <c r="G36" s="241">
        <v>104</v>
      </c>
      <c r="H36" s="241">
        <v>32</v>
      </c>
      <c r="I36" s="241">
        <v>922.92399999999998</v>
      </c>
      <c r="J36" s="241">
        <v>0</v>
      </c>
      <c r="K36" s="241">
        <v>2213.9059999999999</v>
      </c>
      <c r="L36" s="241">
        <v>210.75</v>
      </c>
      <c r="M36" s="242">
        <v>213.6</v>
      </c>
      <c r="N36" s="250">
        <v>675</v>
      </c>
      <c r="O36" s="205">
        <f t="shared" si="40"/>
        <v>1078.924</v>
      </c>
      <c r="P36" s="205">
        <f t="shared" si="39"/>
        <v>2638.2559999999999</v>
      </c>
      <c r="Q36" s="206">
        <f t="shared" si="34"/>
        <v>4392.18</v>
      </c>
      <c r="R36" s="244">
        <f t="shared" si="42"/>
        <v>28.200000000000003</v>
      </c>
      <c r="S36" s="245">
        <f t="shared" si="42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00">
        <f t="shared" si="27"/>
        <v>36</v>
      </c>
      <c r="B37" s="642" t="s">
        <v>288</v>
      </c>
      <c r="C37" s="218">
        <v>9400</v>
      </c>
      <c r="D37" s="219" t="s">
        <v>328</v>
      </c>
      <c r="E37" s="218">
        <v>2050</v>
      </c>
      <c r="F37" s="241">
        <v>20</v>
      </c>
      <c r="G37" s="241">
        <v>104</v>
      </c>
      <c r="H37" s="241">
        <v>32</v>
      </c>
      <c r="I37" s="241">
        <v>1254.1320000000001</v>
      </c>
      <c r="J37" s="241">
        <v>0</v>
      </c>
      <c r="K37" s="241">
        <v>2258.3609999999999</v>
      </c>
      <c r="L37" s="241">
        <v>210.75</v>
      </c>
      <c r="M37" s="242">
        <v>213.6</v>
      </c>
      <c r="N37" s="250">
        <v>675</v>
      </c>
      <c r="O37" s="205">
        <f t="shared" si="40"/>
        <v>1410.1320000000001</v>
      </c>
      <c r="P37" s="205">
        <f t="shared" si="39"/>
        <v>2682.7109999999998</v>
      </c>
      <c r="Q37" s="206">
        <f t="shared" si="34"/>
        <v>4767.8429999999998</v>
      </c>
      <c r="R37" s="244">
        <f t="shared" si="42"/>
        <v>28.200000000000003</v>
      </c>
      <c r="S37" s="245">
        <f t="shared" si="42"/>
        <v>253.8</v>
      </c>
      <c r="T37" s="224">
        <v>45</v>
      </c>
      <c r="U37" s="224">
        <v>45</v>
      </c>
      <c r="V37" s="224">
        <v>45</v>
      </c>
      <c r="W37" s="224">
        <v>45</v>
      </c>
      <c r="X37" s="224">
        <v>45</v>
      </c>
      <c r="Y37" s="224">
        <v>45</v>
      </c>
      <c r="Z37" s="224">
        <v>45</v>
      </c>
      <c r="AA37" s="224">
        <v>45</v>
      </c>
      <c r="AB37" s="224">
        <v>45</v>
      </c>
    </row>
    <row r="38" spans="1:28" ht="12" customHeight="1" x14ac:dyDescent="0.25">
      <c r="A38" s="227">
        <f t="shared" si="27"/>
        <v>37</v>
      </c>
      <c r="B38" s="643" t="s">
        <v>289</v>
      </c>
      <c r="C38" s="228">
        <v>7600</v>
      </c>
      <c r="D38" s="229" t="s">
        <v>329</v>
      </c>
      <c r="E38" s="228">
        <v>2050</v>
      </c>
      <c r="F38" s="246">
        <v>20</v>
      </c>
      <c r="G38" s="246">
        <v>104</v>
      </c>
      <c r="H38" s="246">
        <v>32</v>
      </c>
      <c r="I38" s="246">
        <v>829.31299999999999</v>
      </c>
      <c r="J38" s="246">
        <v>0</v>
      </c>
      <c r="K38" s="246">
        <v>1844.8890000000001</v>
      </c>
      <c r="L38" s="246">
        <v>210.75</v>
      </c>
      <c r="M38" s="247">
        <v>213.6</v>
      </c>
      <c r="N38" s="247">
        <v>325</v>
      </c>
      <c r="O38" s="232">
        <f t="shared" si="40"/>
        <v>985.31299999999999</v>
      </c>
      <c r="P38" s="232">
        <f t="shared" si="39"/>
        <v>2269.239</v>
      </c>
      <c r="Q38" s="233">
        <f t="shared" si="34"/>
        <v>3579.5520000000001</v>
      </c>
      <c r="R38" s="248">
        <f t="shared" si="42"/>
        <v>28.200000000000003</v>
      </c>
      <c r="S38" s="249">
        <f t="shared" si="42"/>
        <v>253.8</v>
      </c>
      <c r="T38" s="236">
        <v>45</v>
      </c>
      <c r="U38" s="236">
        <v>45</v>
      </c>
      <c r="V38" s="236">
        <v>45</v>
      </c>
      <c r="W38" s="236">
        <v>45</v>
      </c>
      <c r="X38" s="236">
        <v>45</v>
      </c>
      <c r="Y38" s="236">
        <v>45</v>
      </c>
      <c r="Z38" s="236">
        <v>45</v>
      </c>
      <c r="AA38" s="236">
        <v>45</v>
      </c>
      <c r="AB38" s="236">
        <v>45</v>
      </c>
    </row>
    <row r="39" spans="1:28" ht="12" customHeight="1" x14ac:dyDescent="0.25">
      <c r="A39" s="200">
        <f t="shared" si="27"/>
        <v>38</v>
      </c>
      <c r="B39" s="642" t="s">
        <v>290</v>
      </c>
      <c r="C39" s="218">
        <v>7600</v>
      </c>
      <c r="D39" s="219" t="s">
        <v>328</v>
      </c>
      <c r="E39" s="218">
        <v>2050</v>
      </c>
      <c r="F39" s="241">
        <v>20</v>
      </c>
      <c r="G39" s="241">
        <v>104</v>
      </c>
      <c r="H39" s="241">
        <v>32</v>
      </c>
      <c r="I39" s="241">
        <v>1094.4760000000001</v>
      </c>
      <c r="J39" s="241">
        <v>0</v>
      </c>
      <c r="K39" s="241">
        <v>1858.1220000000003</v>
      </c>
      <c r="L39" s="241">
        <v>210.75</v>
      </c>
      <c r="M39" s="242">
        <v>213.6</v>
      </c>
      <c r="N39" s="242">
        <v>325</v>
      </c>
      <c r="O39" s="205">
        <f t="shared" si="40"/>
        <v>1250.4760000000001</v>
      </c>
      <c r="P39" s="205">
        <f t="shared" si="39"/>
        <v>2282.4720000000002</v>
      </c>
      <c r="Q39" s="206">
        <f t="shared" si="34"/>
        <v>3857.9480000000003</v>
      </c>
      <c r="R39" s="244">
        <f t="shared" si="42"/>
        <v>28.200000000000003</v>
      </c>
      <c r="S39" s="245">
        <f t="shared" si="42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7"/>
        <v>39</v>
      </c>
      <c r="B40" s="642" t="s">
        <v>291</v>
      </c>
      <c r="C40" s="218">
        <v>7600</v>
      </c>
      <c r="D40" s="219" t="s">
        <v>329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40"/>
        <v>985.31299999999999</v>
      </c>
      <c r="P40" s="205">
        <f t="shared" si="39"/>
        <v>2269.239</v>
      </c>
      <c r="Q40" s="206">
        <f t="shared" si="34"/>
        <v>3579.5520000000001</v>
      </c>
      <c r="R40" s="244">
        <f t="shared" si="42"/>
        <v>28.200000000000003</v>
      </c>
      <c r="S40" s="245">
        <f t="shared" si="42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00">
        <f t="shared" si="27"/>
        <v>40</v>
      </c>
      <c r="B41" s="642" t="s">
        <v>292</v>
      </c>
      <c r="C41" s="218">
        <v>7600</v>
      </c>
      <c r="D41" s="219" t="s">
        <v>328</v>
      </c>
      <c r="E41" s="218">
        <v>2050</v>
      </c>
      <c r="F41" s="241">
        <v>20</v>
      </c>
      <c r="G41" s="241">
        <v>104</v>
      </c>
      <c r="H41" s="241">
        <v>32</v>
      </c>
      <c r="I41" s="241">
        <v>829.31299999999999</v>
      </c>
      <c r="J41" s="241">
        <v>0</v>
      </c>
      <c r="K41" s="241">
        <v>1844.8890000000001</v>
      </c>
      <c r="L41" s="241">
        <v>210.75</v>
      </c>
      <c r="M41" s="242">
        <v>213.6</v>
      </c>
      <c r="N41" s="242">
        <v>325</v>
      </c>
      <c r="O41" s="205">
        <f t="shared" si="40"/>
        <v>985.31299999999999</v>
      </c>
      <c r="P41" s="205">
        <f t="shared" si="39"/>
        <v>2269.239</v>
      </c>
      <c r="Q41" s="206">
        <f t="shared" si="34"/>
        <v>3579.5520000000001</v>
      </c>
      <c r="R41" s="244">
        <f t="shared" si="42"/>
        <v>28.200000000000003</v>
      </c>
      <c r="S41" s="245">
        <f t="shared" si="42"/>
        <v>253.8</v>
      </c>
      <c r="T41" s="224">
        <v>45</v>
      </c>
      <c r="U41" s="224">
        <v>45</v>
      </c>
      <c r="V41" s="224">
        <v>45</v>
      </c>
      <c r="W41" s="224">
        <v>45</v>
      </c>
      <c r="X41" s="224">
        <v>45</v>
      </c>
      <c r="Y41" s="224">
        <v>45</v>
      </c>
      <c r="Z41" s="224">
        <v>45</v>
      </c>
      <c r="AA41" s="224">
        <v>45</v>
      </c>
      <c r="AB41" s="224">
        <v>45</v>
      </c>
    </row>
    <row r="42" spans="1:28" ht="12" customHeight="1" x14ac:dyDescent="0.25">
      <c r="A42" s="227">
        <f t="shared" si="27"/>
        <v>41</v>
      </c>
      <c r="B42" s="643" t="s">
        <v>293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246">
        <v>1689.866</v>
      </c>
      <c r="L42" s="246">
        <v>210.75</v>
      </c>
      <c r="M42" s="247">
        <v>213.6</v>
      </c>
      <c r="N42" s="247">
        <v>0</v>
      </c>
      <c r="O42" s="232">
        <f t="shared" si="40"/>
        <v>0</v>
      </c>
      <c r="P42" s="232">
        <f t="shared" si="39"/>
        <v>2114.2159999999999</v>
      </c>
      <c r="Q42" s="233">
        <f t="shared" si="34"/>
        <v>2114.2159999999999</v>
      </c>
      <c r="R42" s="248">
        <f t="shared" ref="R42:S55" si="43">+R$9</f>
        <v>24.1</v>
      </c>
      <c r="S42" s="249">
        <f t="shared" si="43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27">
        <f t="shared" si="27"/>
        <v>42</v>
      </c>
      <c r="B43" s="644" t="s">
        <v>884</v>
      </c>
      <c r="C43" s="228">
        <v>10000</v>
      </c>
      <c r="D43" s="229" t="s">
        <v>75</v>
      </c>
      <c r="E43" s="228">
        <v>2050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708">
        <v>0</v>
      </c>
      <c r="L43" s="708">
        <v>0</v>
      </c>
      <c r="M43" s="598">
        <v>0</v>
      </c>
      <c r="N43" s="247">
        <v>0</v>
      </c>
      <c r="O43" s="232">
        <f t="shared" ref="O43" si="44">SUM(F43:I43)</f>
        <v>0</v>
      </c>
      <c r="P43" s="232">
        <f t="shared" ref="P43" si="45">SUM(J43:M43)</f>
        <v>0</v>
      </c>
      <c r="Q43" s="233">
        <f t="shared" ref="Q43" si="46">+N43+O43+P43</f>
        <v>0</v>
      </c>
      <c r="R43" s="248">
        <f t="shared" si="43"/>
        <v>24.1</v>
      </c>
      <c r="S43" s="249">
        <f t="shared" si="43"/>
        <v>216.89999999999998</v>
      </c>
      <c r="T43" s="236">
        <v>45</v>
      </c>
      <c r="U43" s="236">
        <v>45</v>
      </c>
      <c r="V43" s="236">
        <v>45</v>
      </c>
      <c r="W43" s="236">
        <v>45</v>
      </c>
      <c r="X43" s="236">
        <v>45</v>
      </c>
      <c r="Y43" s="236">
        <v>45</v>
      </c>
      <c r="Z43" s="236">
        <v>45</v>
      </c>
      <c r="AA43" s="236">
        <v>45</v>
      </c>
      <c r="AB43" s="236">
        <v>45</v>
      </c>
    </row>
    <row r="44" spans="1:28" ht="12" customHeight="1" x14ac:dyDescent="0.25">
      <c r="A44" s="200">
        <f t="shared" si="27"/>
        <v>43</v>
      </c>
      <c r="B44" s="645" t="s">
        <v>885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09">
        <v>0</v>
      </c>
      <c r="L44" s="709">
        <v>0</v>
      </c>
      <c r="M44" s="250">
        <v>0</v>
      </c>
      <c r="N44" s="242">
        <v>0</v>
      </c>
      <c r="O44" s="205">
        <f t="shared" ref="O44:O50" si="47">SUM(F44:I44)</f>
        <v>0</v>
      </c>
      <c r="P44" s="205">
        <f t="shared" ref="P44:P50" si="48">SUM(J44:M44)</f>
        <v>0</v>
      </c>
      <c r="Q44" s="206">
        <f t="shared" ref="Q44:Q50" si="49">+N44+O44+P44</f>
        <v>0</v>
      </c>
      <c r="R44" s="244">
        <f t="shared" si="43"/>
        <v>24.1</v>
      </c>
      <c r="S44" s="245">
        <f t="shared" si="43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7"/>
        <v>44</v>
      </c>
      <c r="B45" s="645" t="s">
        <v>886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09">
        <v>0</v>
      </c>
      <c r="L45" s="709">
        <v>0</v>
      </c>
      <c r="M45" s="250">
        <v>0</v>
      </c>
      <c r="N45" s="242">
        <v>0</v>
      </c>
      <c r="O45" s="205">
        <f t="shared" si="47"/>
        <v>0</v>
      </c>
      <c r="P45" s="205">
        <f t="shared" si="48"/>
        <v>0</v>
      </c>
      <c r="Q45" s="206">
        <f t="shared" si="49"/>
        <v>0</v>
      </c>
      <c r="R45" s="244">
        <f t="shared" si="43"/>
        <v>24.1</v>
      </c>
      <c r="S45" s="245">
        <f t="shared" si="43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7"/>
        <v>45</v>
      </c>
      <c r="B46" s="645" t="s">
        <v>887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709">
        <v>0</v>
      </c>
      <c r="L46" s="709">
        <v>0</v>
      </c>
      <c r="M46" s="250">
        <v>0</v>
      </c>
      <c r="N46" s="242">
        <v>0</v>
      </c>
      <c r="O46" s="205">
        <f t="shared" si="47"/>
        <v>0</v>
      </c>
      <c r="P46" s="205">
        <f t="shared" si="48"/>
        <v>0</v>
      </c>
      <c r="Q46" s="206">
        <f t="shared" si="49"/>
        <v>0</v>
      </c>
      <c r="R46" s="244">
        <f t="shared" si="43"/>
        <v>24.1</v>
      </c>
      <c r="S46" s="245">
        <f t="shared" si="43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7"/>
        <v>46</v>
      </c>
      <c r="B47" s="645" t="s">
        <v>888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2039.3802880478481</v>
      </c>
      <c r="L47" s="241">
        <v>208.89738257079298</v>
      </c>
      <c r="M47" s="242">
        <v>211.72232938135886</v>
      </c>
      <c r="N47" s="242">
        <v>640</v>
      </c>
      <c r="O47" s="205">
        <f t="shared" si="47"/>
        <v>0</v>
      </c>
      <c r="P47" s="205">
        <f t="shared" si="48"/>
        <v>2460</v>
      </c>
      <c r="Q47" s="206">
        <f t="shared" si="49"/>
        <v>3100</v>
      </c>
      <c r="R47" s="244">
        <f t="shared" si="43"/>
        <v>24.1</v>
      </c>
      <c r="S47" s="245">
        <f t="shared" si="43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7"/>
        <v>47</v>
      </c>
      <c r="B48" s="645" t="s">
        <v>889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2039.3802880478481</v>
      </c>
      <c r="L48" s="241">
        <v>208.89738257079298</v>
      </c>
      <c r="M48" s="242">
        <v>211.72232938135886</v>
      </c>
      <c r="N48" s="242">
        <v>640</v>
      </c>
      <c r="O48" s="205">
        <f t="shared" si="47"/>
        <v>0</v>
      </c>
      <c r="P48" s="205">
        <f t="shared" si="48"/>
        <v>2460</v>
      </c>
      <c r="Q48" s="206">
        <f t="shared" si="49"/>
        <v>3100</v>
      </c>
      <c r="R48" s="244">
        <f t="shared" si="43"/>
        <v>24.1</v>
      </c>
      <c r="S48" s="245">
        <f t="shared" si="43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7"/>
        <v>48</v>
      </c>
      <c r="B49" s="645" t="s">
        <v>890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2039.3802880478481</v>
      </c>
      <c r="L49" s="241">
        <v>208.89738257079298</v>
      </c>
      <c r="M49" s="242">
        <v>211.72232938135886</v>
      </c>
      <c r="N49" s="242">
        <v>640</v>
      </c>
      <c r="O49" s="205">
        <f t="shared" si="47"/>
        <v>0</v>
      </c>
      <c r="P49" s="205">
        <f t="shared" si="48"/>
        <v>2460</v>
      </c>
      <c r="Q49" s="206">
        <f t="shared" si="49"/>
        <v>3100</v>
      </c>
      <c r="R49" s="244">
        <f t="shared" si="43"/>
        <v>24.1</v>
      </c>
      <c r="S49" s="245">
        <f t="shared" si="43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00">
        <f t="shared" si="27"/>
        <v>49</v>
      </c>
      <c r="B50" s="645" t="s">
        <v>891</v>
      </c>
      <c r="C50" s="218">
        <v>10000</v>
      </c>
      <c r="D50" s="219" t="s">
        <v>75</v>
      </c>
      <c r="E50" s="218">
        <v>2050</v>
      </c>
      <c r="F50" s="241">
        <v>0</v>
      </c>
      <c r="G50" s="241">
        <v>0</v>
      </c>
      <c r="H50" s="241">
        <v>0</v>
      </c>
      <c r="I50" s="241">
        <v>0</v>
      </c>
      <c r="J50" s="241">
        <v>0</v>
      </c>
      <c r="K50" s="241">
        <v>0</v>
      </c>
      <c r="L50" s="241">
        <v>0</v>
      </c>
      <c r="M50" s="242">
        <v>0</v>
      </c>
      <c r="N50" s="242">
        <v>0</v>
      </c>
      <c r="O50" s="205">
        <f t="shared" si="47"/>
        <v>0</v>
      </c>
      <c r="P50" s="205">
        <f t="shared" si="48"/>
        <v>0</v>
      </c>
      <c r="Q50" s="206">
        <f t="shared" si="49"/>
        <v>0</v>
      </c>
      <c r="R50" s="244">
        <f t="shared" si="43"/>
        <v>24.1</v>
      </c>
      <c r="S50" s="245">
        <f t="shared" si="43"/>
        <v>216.89999999999998</v>
      </c>
      <c r="T50" s="224">
        <v>45</v>
      </c>
      <c r="U50" s="224">
        <v>45</v>
      </c>
      <c r="V50" s="224">
        <v>45</v>
      </c>
      <c r="W50" s="224">
        <v>45</v>
      </c>
      <c r="X50" s="224">
        <v>45</v>
      </c>
      <c r="Y50" s="224">
        <v>45</v>
      </c>
      <c r="Z50" s="224">
        <v>45</v>
      </c>
      <c r="AA50" s="224">
        <v>45</v>
      </c>
      <c r="AB50" s="224">
        <v>45</v>
      </c>
    </row>
    <row r="51" spans="1:28" ht="12" customHeight="1" x14ac:dyDescent="0.25">
      <c r="A51" s="227">
        <f t="shared" si="27"/>
        <v>50</v>
      </c>
      <c r="B51" s="644" t="s">
        <v>902</v>
      </c>
      <c r="C51" s="228">
        <v>7461</v>
      </c>
      <c r="D51" s="229" t="s">
        <v>75</v>
      </c>
      <c r="E51" s="228">
        <v>2050</v>
      </c>
      <c r="F51" s="246">
        <f>+current_afes!B24</f>
        <v>20</v>
      </c>
      <c r="G51" s="246">
        <f>+current_afes!C24</f>
        <v>104</v>
      </c>
      <c r="H51" s="246">
        <f>+current_afes!D24</f>
        <v>32</v>
      </c>
      <c r="I51" s="246">
        <f>+current_afes!E24</f>
        <v>1200.3989999999999</v>
      </c>
      <c r="J51" s="246">
        <f>+current_afes!F24</f>
        <v>0</v>
      </c>
      <c r="K51" s="246">
        <f>+current_afes!G24</f>
        <v>1645.6779999999999</v>
      </c>
      <c r="L51" s="246">
        <f>+current_afes!H24</f>
        <v>210.75</v>
      </c>
      <c r="M51" s="247">
        <f>+current_afes!I24</f>
        <v>213.6</v>
      </c>
      <c r="N51" s="247">
        <f>+current_afes!J24</f>
        <v>234.68100000000001</v>
      </c>
      <c r="O51" s="232">
        <f t="shared" ref="O51:O54" si="50">SUM(F51:I51)</f>
        <v>1356.3989999999999</v>
      </c>
      <c r="P51" s="232">
        <f t="shared" ref="P51:P54" si="51">SUM(J51:M51)</f>
        <v>2070.0279999999998</v>
      </c>
      <c r="Q51" s="233">
        <f t="shared" ref="Q51:Q54" si="52">+N51+O51+P51</f>
        <v>3661.1079999999997</v>
      </c>
      <c r="R51" s="248">
        <f t="shared" si="43"/>
        <v>24.1</v>
      </c>
      <c r="S51" s="249">
        <f t="shared" si="43"/>
        <v>216.89999999999998</v>
      </c>
      <c r="T51" s="236">
        <v>45</v>
      </c>
      <c r="U51" s="236">
        <v>45</v>
      </c>
      <c r="V51" s="236">
        <v>45</v>
      </c>
      <c r="W51" s="236">
        <v>45</v>
      </c>
      <c r="X51" s="236">
        <v>45</v>
      </c>
      <c r="Y51" s="236">
        <v>45</v>
      </c>
      <c r="Z51" s="236">
        <v>45</v>
      </c>
      <c r="AA51" s="236">
        <v>45</v>
      </c>
      <c r="AB51" s="236">
        <v>45</v>
      </c>
    </row>
    <row r="52" spans="1:28" ht="12" customHeight="1" x14ac:dyDescent="0.25">
      <c r="A52" s="200">
        <f t="shared" si="27"/>
        <v>51</v>
      </c>
      <c r="B52" s="645" t="s">
        <v>842</v>
      </c>
      <c r="C52" s="218">
        <v>7469</v>
      </c>
      <c r="D52" s="219" t="s">
        <v>75</v>
      </c>
      <c r="E52" s="218">
        <v>2050</v>
      </c>
      <c r="F52" s="241">
        <f>+current_afes!B25</f>
        <v>20</v>
      </c>
      <c r="G52" s="241">
        <f>+current_afes!C25</f>
        <v>104</v>
      </c>
      <c r="H52" s="241">
        <f>+current_afes!D25</f>
        <v>32</v>
      </c>
      <c r="I52" s="241">
        <f>+current_afes!E25</f>
        <v>1191.626</v>
      </c>
      <c r="J52" s="241">
        <f>+current_afes!F25</f>
        <v>0</v>
      </c>
      <c r="K52" s="241">
        <f>+current_afes!G25</f>
        <v>1677.4790000000003</v>
      </c>
      <c r="L52" s="241">
        <f>+current_afes!H25</f>
        <v>210.75</v>
      </c>
      <c r="M52" s="242">
        <f>+current_afes!I25</f>
        <v>213.6</v>
      </c>
      <c r="N52" s="242">
        <f>+current_afes!J25</f>
        <v>234.68100000000001</v>
      </c>
      <c r="O52" s="205">
        <f t="shared" si="50"/>
        <v>1347.626</v>
      </c>
      <c r="P52" s="205">
        <f t="shared" si="51"/>
        <v>2101.8290000000002</v>
      </c>
      <c r="Q52" s="206">
        <f t="shared" si="52"/>
        <v>3684.1360000000004</v>
      </c>
      <c r="R52" s="244">
        <f t="shared" si="43"/>
        <v>24.1</v>
      </c>
      <c r="S52" s="245">
        <f t="shared" si="43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27"/>
        <v>52</v>
      </c>
      <c r="B53" s="645" t="s">
        <v>845</v>
      </c>
      <c r="C53" s="218">
        <v>7566</v>
      </c>
      <c r="D53" s="219" t="s">
        <v>75</v>
      </c>
      <c r="E53" s="218">
        <v>2050</v>
      </c>
      <c r="F53" s="241">
        <f>+current_afes!B26</f>
        <v>20</v>
      </c>
      <c r="G53" s="241">
        <f>+current_afes!C26</f>
        <v>104</v>
      </c>
      <c r="H53" s="241">
        <f>+current_afes!D26</f>
        <v>32</v>
      </c>
      <c r="I53" s="241">
        <f>+current_afes!E26</f>
        <v>1111.498</v>
      </c>
      <c r="J53" s="241">
        <f>+current_afes!F26</f>
        <v>0</v>
      </c>
      <c r="K53" s="241">
        <f>+current_afes!G26</f>
        <v>1674.4360000000001</v>
      </c>
      <c r="L53" s="241">
        <f>+current_afes!H26</f>
        <v>210.75</v>
      </c>
      <c r="M53" s="242">
        <f>+current_afes!I26</f>
        <v>213.6</v>
      </c>
      <c r="N53" s="242">
        <f>+current_afes!J26</f>
        <v>234.68100000000001</v>
      </c>
      <c r="O53" s="205">
        <f t="shared" si="50"/>
        <v>1267.498</v>
      </c>
      <c r="P53" s="205">
        <f t="shared" si="51"/>
        <v>2098.7860000000001</v>
      </c>
      <c r="Q53" s="206">
        <f t="shared" si="52"/>
        <v>3600.9650000000001</v>
      </c>
      <c r="R53" s="244">
        <f t="shared" si="43"/>
        <v>24.1</v>
      </c>
      <c r="S53" s="245">
        <f t="shared" si="43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27"/>
        <v>53</v>
      </c>
      <c r="B54" s="645" t="s">
        <v>847</v>
      </c>
      <c r="C54" s="218">
        <v>7786</v>
      </c>
      <c r="D54" s="219" t="s">
        <v>75</v>
      </c>
      <c r="E54" s="218">
        <v>2050</v>
      </c>
      <c r="F54" s="241">
        <f>+current_afes!B27</f>
        <v>20</v>
      </c>
      <c r="G54" s="241">
        <f>+current_afes!C27</f>
        <v>104</v>
      </c>
      <c r="H54" s="241">
        <f>+current_afes!D27</f>
        <v>32</v>
      </c>
      <c r="I54" s="241">
        <f>+current_afes!E27</f>
        <v>1271.241</v>
      </c>
      <c r="J54" s="241">
        <f>+current_afes!F27</f>
        <v>0</v>
      </c>
      <c r="K54" s="241">
        <f>+current_afes!G27</f>
        <v>1721.0630000000001</v>
      </c>
      <c r="L54" s="241">
        <f>+current_afes!H27</f>
        <v>210.75</v>
      </c>
      <c r="M54" s="242">
        <f>+current_afes!I27</f>
        <v>213.6</v>
      </c>
      <c r="N54" s="242">
        <f>+current_afes!J27</f>
        <v>234.68100000000001</v>
      </c>
      <c r="O54" s="205">
        <f t="shared" si="50"/>
        <v>1427.241</v>
      </c>
      <c r="P54" s="205">
        <f t="shared" si="51"/>
        <v>2145.413</v>
      </c>
      <c r="Q54" s="206">
        <f t="shared" si="52"/>
        <v>3807.335</v>
      </c>
      <c r="R54" s="244">
        <f t="shared" si="43"/>
        <v>24.1</v>
      </c>
      <c r="S54" s="245">
        <f t="shared" si="43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  <row r="55" spans="1:28" ht="12" customHeight="1" x14ac:dyDescent="0.25">
      <c r="A55" s="200">
        <f t="shared" si="27"/>
        <v>54</v>
      </c>
      <c r="B55" s="645" t="s">
        <v>938</v>
      </c>
      <c r="C55" s="218">
        <v>7450</v>
      </c>
      <c r="D55" s="219" t="s">
        <v>75</v>
      </c>
      <c r="E55" s="218">
        <v>2050</v>
      </c>
      <c r="F55" s="241">
        <f>+current_afes!B28</f>
        <v>20</v>
      </c>
      <c r="G55" s="241">
        <f>+current_afes!C28</f>
        <v>104</v>
      </c>
      <c r="H55" s="241">
        <f>+current_afes!D28</f>
        <v>32</v>
      </c>
      <c r="I55" s="241">
        <f>+current_afes!E28</f>
        <v>1311</v>
      </c>
      <c r="J55" s="241">
        <f>+current_afes!F28</f>
        <v>0</v>
      </c>
      <c r="K55" s="241">
        <f>+current_afes!G28</f>
        <v>1595.65</v>
      </c>
      <c r="L55" s="241">
        <f>+current_afes!H28</f>
        <v>210.75</v>
      </c>
      <c r="M55" s="242">
        <f>+current_afes!I28</f>
        <v>213.6</v>
      </c>
      <c r="N55" s="242">
        <f>+current_afes!J28</f>
        <v>234.68100000000001</v>
      </c>
      <c r="O55" s="205">
        <f t="shared" ref="O55" si="53">SUM(F55:I55)</f>
        <v>1467</v>
      </c>
      <c r="P55" s="205">
        <f t="shared" ref="P55" si="54">SUM(J55:M55)</f>
        <v>2020</v>
      </c>
      <c r="Q55" s="206">
        <f t="shared" ref="Q55" si="55">+N55+O55+P55</f>
        <v>3721.681</v>
      </c>
      <c r="R55" s="244">
        <f t="shared" si="43"/>
        <v>24.1</v>
      </c>
      <c r="S55" s="245">
        <f t="shared" si="43"/>
        <v>216.89999999999998</v>
      </c>
      <c r="T55" s="224">
        <v>45</v>
      </c>
      <c r="U55" s="224">
        <v>45</v>
      </c>
      <c r="V55" s="224">
        <v>45</v>
      </c>
      <c r="W55" s="224">
        <v>45</v>
      </c>
      <c r="X55" s="224">
        <v>45</v>
      </c>
      <c r="Y55" s="224">
        <v>45</v>
      </c>
      <c r="Z55" s="224">
        <v>45</v>
      </c>
      <c r="AA55" s="224">
        <v>45</v>
      </c>
      <c r="AB55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533"/>
  <sheetViews>
    <sheetView workbookViewId="0"/>
  </sheetViews>
  <sheetFormatPr defaultColWidth="9.140625" defaultRowHeight="11.25" outlineLevelRow="1" x14ac:dyDescent="0.2"/>
  <cols>
    <col min="1" max="3" width="14.7109375" style="251" customWidth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53" t="s">
        <v>330</v>
      </c>
      <c r="B1" s="453" t="s">
        <v>331</v>
      </c>
      <c r="C1" s="454" t="s">
        <v>332</v>
      </c>
      <c r="D1" s="454" t="s">
        <v>333</v>
      </c>
      <c r="E1" s="454" t="s">
        <v>334</v>
      </c>
      <c r="F1" s="454" t="s">
        <v>335</v>
      </c>
      <c r="G1" s="454" t="s">
        <v>336</v>
      </c>
      <c r="H1" s="454" t="s">
        <v>337</v>
      </c>
      <c r="I1" s="454" t="s">
        <v>338</v>
      </c>
      <c r="J1" s="454" t="s">
        <v>339</v>
      </c>
      <c r="K1" s="454" t="s">
        <v>340</v>
      </c>
      <c r="L1" s="454" t="s">
        <v>341</v>
      </c>
      <c r="M1" s="454" t="s">
        <v>342</v>
      </c>
      <c r="N1" s="454" t="s">
        <v>343</v>
      </c>
      <c r="O1" s="454" t="s">
        <v>344</v>
      </c>
      <c r="P1" s="454" t="s">
        <v>345</v>
      </c>
    </row>
    <row r="2" spans="1:16" x14ac:dyDescent="0.2">
      <c r="A2" s="788">
        <f t="shared" ref="A2:A59" ca="1" si="0">+TODAY()</f>
        <v>44417</v>
      </c>
      <c r="B2" s="789" t="s">
        <v>848</v>
      </c>
      <c r="C2" s="790" t="s">
        <v>347</v>
      </c>
      <c r="D2" s="790" t="s">
        <v>348</v>
      </c>
      <c r="E2" s="790" t="s">
        <v>349</v>
      </c>
      <c r="F2" s="790">
        <v>2022</v>
      </c>
      <c r="G2" s="790" t="s">
        <v>355</v>
      </c>
      <c r="H2" s="791">
        <v>0</v>
      </c>
      <c r="I2" s="790" t="s">
        <v>351</v>
      </c>
      <c r="J2" s="792">
        <v>67</v>
      </c>
      <c r="K2" s="792">
        <v>0</v>
      </c>
      <c r="L2" s="792">
        <v>0</v>
      </c>
      <c r="M2" s="793">
        <f t="shared" ref="M2:M124" si="1">+EOMONTH(LEFT($G2,FIND(" -",$G2)-1)&amp;"-"&amp;$F2,IF($C2="Oil",0,0))</f>
        <v>44592</v>
      </c>
      <c r="N2" s="794">
        <f t="shared" ref="N2:N124" si="2">+EOMONTH(RIGHT($G2,FIND("- ",$G2)-2)&amp;"-"&amp;$F2,IF($C2="Oil",0,0))</f>
        <v>44651</v>
      </c>
      <c r="O2" s="795">
        <f t="shared" ref="O2:O124" si="3">+ROUND((N2-M2)/30.4+1,0)</f>
        <v>3</v>
      </c>
      <c r="P2" s="795">
        <f t="shared" ref="P2:P124" si="4">+O2*H2</f>
        <v>0</v>
      </c>
    </row>
    <row r="3" spans="1:16" x14ac:dyDescent="0.2">
      <c r="A3" s="788">
        <f t="shared" ca="1" si="0"/>
        <v>44417</v>
      </c>
      <c r="B3" s="789" t="s">
        <v>848</v>
      </c>
      <c r="C3" s="790" t="s">
        <v>347</v>
      </c>
      <c r="D3" s="790" t="s">
        <v>348</v>
      </c>
      <c r="E3" s="790" t="s">
        <v>349</v>
      </c>
      <c r="F3" s="790">
        <v>2022</v>
      </c>
      <c r="G3" s="790" t="s">
        <v>358</v>
      </c>
      <c r="H3" s="791">
        <v>0</v>
      </c>
      <c r="I3" s="790" t="s">
        <v>351</v>
      </c>
      <c r="J3" s="792">
        <v>65</v>
      </c>
      <c r="K3" s="792">
        <v>0</v>
      </c>
      <c r="L3" s="792">
        <v>0</v>
      </c>
      <c r="M3" s="793">
        <f t="shared" si="1"/>
        <v>44681</v>
      </c>
      <c r="N3" s="794">
        <f t="shared" si="2"/>
        <v>44742</v>
      </c>
      <c r="O3" s="795">
        <f t="shared" si="3"/>
        <v>3</v>
      </c>
      <c r="P3" s="795">
        <f t="shared" si="4"/>
        <v>0</v>
      </c>
    </row>
    <row r="4" spans="1:16" hidden="1" outlineLevel="1" x14ac:dyDescent="0.2">
      <c r="A4" s="788">
        <f t="shared" ca="1" si="0"/>
        <v>44417</v>
      </c>
      <c r="B4" s="789" t="s">
        <v>848</v>
      </c>
      <c r="C4" s="790" t="s">
        <v>347</v>
      </c>
      <c r="D4" s="790" t="s">
        <v>348</v>
      </c>
      <c r="E4" s="790" t="s">
        <v>349</v>
      </c>
      <c r="F4" s="790">
        <v>2022</v>
      </c>
      <c r="G4" s="790" t="s">
        <v>357</v>
      </c>
      <c r="H4" s="791">
        <v>0</v>
      </c>
      <c r="I4" s="790" t="s">
        <v>351</v>
      </c>
      <c r="J4" s="792">
        <v>64</v>
      </c>
      <c r="K4" s="792">
        <v>0</v>
      </c>
      <c r="L4" s="792">
        <v>0</v>
      </c>
      <c r="M4" s="793">
        <f t="shared" si="1"/>
        <v>44773</v>
      </c>
      <c r="N4" s="794">
        <f t="shared" si="2"/>
        <v>44834</v>
      </c>
      <c r="O4" s="795">
        <f t="shared" si="3"/>
        <v>3</v>
      </c>
      <c r="P4" s="795">
        <f t="shared" si="4"/>
        <v>0</v>
      </c>
    </row>
    <row r="5" spans="1:16" hidden="1" outlineLevel="1" x14ac:dyDescent="0.2">
      <c r="A5" s="788">
        <f t="shared" ca="1" si="0"/>
        <v>44417</v>
      </c>
      <c r="B5" s="789" t="s">
        <v>848</v>
      </c>
      <c r="C5" s="790" t="s">
        <v>347</v>
      </c>
      <c r="D5" s="790" t="s">
        <v>348</v>
      </c>
      <c r="E5" s="790" t="s">
        <v>349</v>
      </c>
      <c r="F5" s="790">
        <v>2022</v>
      </c>
      <c r="G5" s="790" t="s">
        <v>363</v>
      </c>
      <c r="H5" s="791">
        <v>0</v>
      </c>
      <c r="I5" s="790" t="s">
        <v>351</v>
      </c>
      <c r="J5" s="792">
        <v>62</v>
      </c>
      <c r="K5" s="792">
        <v>0</v>
      </c>
      <c r="L5" s="792">
        <v>0</v>
      </c>
      <c r="M5" s="793">
        <f t="shared" si="1"/>
        <v>44865</v>
      </c>
      <c r="N5" s="794">
        <f t="shared" si="2"/>
        <v>44926</v>
      </c>
      <c r="O5" s="795">
        <f t="shared" si="3"/>
        <v>3</v>
      </c>
      <c r="P5" s="795">
        <f t="shared" si="4"/>
        <v>0</v>
      </c>
    </row>
    <row r="6" spans="1:16" hidden="1" outlineLevel="1" x14ac:dyDescent="0.2">
      <c r="A6" s="788">
        <f t="shared" ca="1" si="0"/>
        <v>44417</v>
      </c>
      <c r="B6" s="789" t="s">
        <v>848</v>
      </c>
      <c r="C6" s="790" t="s">
        <v>347</v>
      </c>
      <c r="D6" s="790" t="s">
        <v>348</v>
      </c>
      <c r="E6" s="790" t="s">
        <v>349</v>
      </c>
      <c r="F6" s="790">
        <v>2023</v>
      </c>
      <c r="G6" s="790" t="s">
        <v>355</v>
      </c>
      <c r="H6" s="791">
        <v>0</v>
      </c>
      <c r="I6" s="790" t="s">
        <v>351</v>
      </c>
      <c r="J6" s="792">
        <v>61</v>
      </c>
      <c r="K6" s="792">
        <v>0</v>
      </c>
      <c r="L6" s="792">
        <v>0</v>
      </c>
      <c r="M6" s="793">
        <f t="shared" si="1"/>
        <v>44957</v>
      </c>
      <c r="N6" s="794">
        <f t="shared" si="2"/>
        <v>45016</v>
      </c>
      <c r="O6" s="795">
        <f t="shared" si="3"/>
        <v>3</v>
      </c>
      <c r="P6" s="795">
        <f t="shared" si="4"/>
        <v>0</v>
      </c>
    </row>
    <row r="7" spans="1:16" hidden="1" outlineLevel="1" x14ac:dyDescent="0.2">
      <c r="A7" s="788">
        <f t="shared" ca="1" si="0"/>
        <v>44417</v>
      </c>
      <c r="B7" s="789" t="s">
        <v>848</v>
      </c>
      <c r="C7" s="790" t="s">
        <v>347</v>
      </c>
      <c r="D7" s="790" t="s">
        <v>348</v>
      </c>
      <c r="E7" s="790" t="s">
        <v>349</v>
      </c>
      <c r="F7" s="790">
        <v>2023</v>
      </c>
      <c r="G7" s="790" t="s">
        <v>358</v>
      </c>
      <c r="H7" s="791">
        <v>0</v>
      </c>
      <c r="I7" s="790" t="s">
        <v>351</v>
      </c>
      <c r="J7" s="792">
        <v>60</v>
      </c>
      <c r="K7" s="792">
        <v>0</v>
      </c>
      <c r="L7" s="792">
        <v>0</v>
      </c>
      <c r="M7" s="793">
        <f t="shared" si="1"/>
        <v>45046</v>
      </c>
      <c r="N7" s="794">
        <f t="shared" si="2"/>
        <v>45107</v>
      </c>
      <c r="O7" s="795">
        <f t="shared" si="3"/>
        <v>3</v>
      </c>
      <c r="P7" s="795">
        <f t="shared" si="4"/>
        <v>0</v>
      </c>
    </row>
    <row r="8" spans="1:16" hidden="1" outlineLevel="1" x14ac:dyDescent="0.2">
      <c r="A8" s="788">
        <f t="shared" ca="1" si="0"/>
        <v>44417</v>
      </c>
      <c r="B8" s="789" t="s">
        <v>848</v>
      </c>
      <c r="C8" s="790" t="s">
        <v>347</v>
      </c>
      <c r="D8" s="790" t="s">
        <v>348</v>
      </c>
      <c r="E8" s="790" t="s">
        <v>349</v>
      </c>
      <c r="F8" s="790">
        <v>2023</v>
      </c>
      <c r="G8" s="790" t="s">
        <v>357</v>
      </c>
      <c r="H8" s="791">
        <v>0</v>
      </c>
      <c r="I8" s="790" t="s">
        <v>351</v>
      </c>
      <c r="J8" s="792">
        <v>59</v>
      </c>
      <c r="K8" s="792">
        <v>0</v>
      </c>
      <c r="L8" s="792">
        <v>0</v>
      </c>
      <c r="M8" s="793">
        <f t="shared" si="1"/>
        <v>45138</v>
      </c>
      <c r="N8" s="794">
        <f t="shared" si="2"/>
        <v>45199</v>
      </c>
      <c r="O8" s="795">
        <f t="shared" si="3"/>
        <v>3</v>
      </c>
      <c r="P8" s="795">
        <f t="shared" si="4"/>
        <v>0</v>
      </c>
    </row>
    <row r="9" spans="1:16" hidden="1" outlineLevel="1" x14ac:dyDescent="0.2">
      <c r="A9" s="788">
        <f t="shared" ca="1" si="0"/>
        <v>44417</v>
      </c>
      <c r="B9" s="789" t="s">
        <v>848</v>
      </c>
      <c r="C9" s="790" t="s">
        <v>347</v>
      </c>
      <c r="D9" s="790" t="s">
        <v>348</v>
      </c>
      <c r="E9" s="790" t="s">
        <v>349</v>
      </c>
      <c r="F9" s="790">
        <v>2023</v>
      </c>
      <c r="G9" s="790" t="s">
        <v>363</v>
      </c>
      <c r="H9" s="791">
        <v>0</v>
      </c>
      <c r="I9" s="790" t="s">
        <v>351</v>
      </c>
      <c r="J9" s="792">
        <v>58</v>
      </c>
      <c r="K9" s="792">
        <v>0</v>
      </c>
      <c r="L9" s="792">
        <v>0</v>
      </c>
      <c r="M9" s="793">
        <f t="shared" si="1"/>
        <v>45230</v>
      </c>
      <c r="N9" s="794">
        <f t="shared" si="2"/>
        <v>45291</v>
      </c>
      <c r="O9" s="795">
        <f t="shared" si="3"/>
        <v>3</v>
      </c>
      <c r="P9" s="795">
        <f t="shared" si="4"/>
        <v>0</v>
      </c>
    </row>
    <row r="10" spans="1:16" hidden="1" outlineLevel="1" x14ac:dyDescent="0.2">
      <c r="A10" s="788">
        <f t="shared" ca="1" si="0"/>
        <v>44417</v>
      </c>
      <c r="B10" s="789" t="s">
        <v>848</v>
      </c>
      <c r="C10" s="790" t="s">
        <v>377</v>
      </c>
      <c r="D10" s="790" t="s">
        <v>381</v>
      </c>
      <c r="E10" s="790" t="s">
        <v>349</v>
      </c>
      <c r="F10" s="790">
        <v>2021</v>
      </c>
      <c r="G10" s="790" t="s">
        <v>363</v>
      </c>
      <c r="H10" s="791">
        <v>0</v>
      </c>
      <c r="I10" s="790" t="s">
        <v>379</v>
      </c>
      <c r="J10" s="792">
        <v>3.65</v>
      </c>
      <c r="K10" s="792">
        <v>0</v>
      </c>
      <c r="L10" s="792">
        <v>0</v>
      </c>
      <c r="M10" s="793">
        <f t="shared" si="1"/>
        <v>44500</v>
      </c>
      <c r="N10" s="794">
        <f t="shared" si="2"/>
        <v>44561</v>
      </c>
      <c r="O10" s="795">
        <f t="shared" si="3"/>
        <v>3</v>
      </c>
      <c r="P10" s="795">
        <f t="shared" si="4"/>
        <v>0</v>
      </c>
    </row>
    <row r="11" spans="1:16" hidden="1" outlineLevel="1" x14ac:dyDescent="0.2">
      <c r="A11" s="796">
        <f t="shared" ca="1" si="0"/>
        <v>44417</v>
      </c>
      <c r="B11" s="789" t="s">
        <v>848</v>
      </c>
      <c r="C11" s="790" t="s">
        <v>377</v>
      </c>
      <c r="D11" s="790" t="s">
        <v>381</v>
      </c>
      <c r="E11" s="790" t="s">
        <v>349</v>
      </c>
      <c r="F11" s="790">
        <v>2022</v>
      </c>
      <c r="G11" s="790" t="s">
        <v>355</v>
      </c>
      <c r="H11" s="791">
        <v>0</v>
      </c>
      <c r="I11" s="790" t="s">
        <v>379</v>
      </c>
      <c r="J11" s="792">
        <v>3.65</v>
      </c>
      <c r="K11" s="792">
        <v>0</v>
      </c>
      <c r="L11" s="792">
        <v>0</v>
      </c>
      <c r="M11" s="797">
        <f t="shared" si="1"/>
        <v>44592</v>
      </c>
      <c r="N11" s="794">
        <f t="shared" si="2"/>
        <v>44651</v>
      </c>
      <c r="O11" s="798">
        <f t="shared" si="3"/>
        <v>3</v>
      </c>
      <c r="P11" s="798">
        <f t="shared" si="4"/>
        <v>0</v>
      </c>
    </row>
    <row r="12" spans="1:16" hidden="1" outlineLevel="1" x14ac:dyDescent="0.2">
      <c r="A12" s="796">
        <f t="shared" ca="1" si="0"/>
        <v>44417</v>
      </c>
      <c r="B12" s="789" t="s">
        <v>848</v>
      </c>
      <c r="C12" s="790" t="s">
        <v>377</v>
      </c>
      <c r="D12" s="790" t="s">
        <v>381</v>
      </c>
      <c r="E12" s="790" t="s">
        <v>349</v>
      </c>
      <c r="F12" s="790">
        <v>2022</v>
      </c>
      <c r="G12" s="790" t="s">
        <v>358</v>
      </c>
      <c r="H12" s="791">
        <v>0</v>
      </c>
      <c r="I12" s="790" t="s">
        <v>379</v>
      </c>
      <c r="J12" s="792">
        <v>2.9</v>
      </c>
      <c r="K12" s="792">
        <v>0</v>
      </c>
      <c r="L12" s="792">
        <v>0</v>
      </c>
      <c r="M12" s="797">
        <f t="shared" si="1"/>
        <v>44681</v>
      </c>
      <c r="N12" s="794">
        <f t="shared" si="2"/>
        <v>44742</v>
      </c>
      <c r="O12" s="798">
        <f t="shared" si="3"/>
        <v>3</v>
      </c>
      <c r="P12" s="798">
        <f t="shared" si="4"/>
        <v>0</v>
      </c>
    </row>
    <row r="13" spans="1:16" hidden="1" outlineLevel="1" x14ac:dyDescent="0.2">
      <c r="A13" s="796">
        <f t="shared" ca="1" si="0"/>
        <v>44417</v>
      </c>
      <c r="B13" s="789" t="s">
        <v>848</v>
      </c>
      <c r="C13" s="790" t="s">
        <v>377</v>
      </c>
      <c r="D13" s="790" t="s">
        <v>381</v>
      </c>
      <c r="E13" s="790" t="s">
        <v>349</v>
      </c>
      <c r="F13" s="790">
        <v>2022</v>
      </c>
      <c r="G13" s="790" t="s">
        <v>357</v>
      </c>
      <c r="H13" s="791">
        <v>0</v>
      </c>
      <c r="I13" s="790" t="s">
        <v>379</v>
      </c>
      <c r="J13" s="792">
        <v>2.9</v>
      </c>
      <c r="K13" s="792">
        <v>0</v>
      </c>
      <c r="L13" s="792">
        <v>0</v>
      </c>
      <c r="M13" s="797">
        <f t="shared" si="1"/>
        <v>44773</v>
      </c>
      <c r="N13" s="794">
        <f t="shared" si="2"/>
        <v>44834</v>
      </c>
      <c r="O13" s="798">
        <f t="shared" si="3"/>
        <v>3</v>
      </c>
      <c r="P13" s="798">
        <f t="shared" si="4"/>
        <v>0</v>
      </c>
    </row>
    <row r="14" spans="1:16" hidden="1" outlineLevel="1" x14ac:dyDescent="0.2">
      <c r="A14" s="796">
        <f t="shared" ca="1" si="0"/>
        <v>44417</v>
      </c>
      <c r="B14" s="789" t="s">
        <v>848</v>
      </c>
      <c r="C14" s="790" t="s">
        <v>377</v>
      </c>
      <c r="D14" s="790" t="s">
        <v>381</v>
      </c>
      <c r="E14" s="790" t="s">
        <v>349</v>
      </c>
      <c r="F14" s="790">
        <v>2022</v>
      </c>
      <c r="G14" s="790" t="s">
        <v>363</v>
      </c>
      <c r="H14" s="791">
        <v>0</v>
      </c>
      <c r="I14" s="790" t="s">
        <v>379</v>
      </c>
      <c r="J14" s="792">
        <v>3</v>
      </c>
      <c r="K14" s="792">
        <v>0</v>
      </c>
      <c r="L14" s="792">
        <v>0</v>
      </c>
      <c r="M14" s="797">
        <f t="shared" si="1"/>
        <v>44865</v>
      </c>
      <c r="N14" s="794">
        <f t="shared" si="2"/>
        <v>44926</v>
      </c>
      <c r="O14" s="798">
        <f t="shared" si="3"/>
        <v>3</v>
      </c>
      <c r="P14" s="798">
        <f t="shared" si="4"/>
        <v>0</v>
      </c>
    </row>
    <row r="15" spans="1:16" hidden="1" outlineLevel="1" x14ac:dyDescent="0.2">
      <c r="A15" s="796">
        <f t="shared" ca="1" si="0"/>
        <v>44417</v>
      </c>
      <c r="B15" s="789" t="s">
        <v>848</v>
      </c>
      <c r="C15" s="790" t="s">
        <v>377</v>
      </c>
      <c r="D15" s="790" t="s">
        <v>381</v>
      </c>
      <c r="E15" s="790" t="s">
        <v>349</v>
      </c>
      <c r="F15" s="790">
        <v>2023</v>
      </c>
      <c r="G15" s="790" t="s">
        <v>355</v>
      </c>
      <c r="H15" s="791">
        <v>0</v>
      </c>
      <c r="I15" s="790" t="s">
        <v>379</v>
      </c>
      <c r="J15" s="792">
        <v>3.1</v>
      </c>
      <c r="K15" s="792">
        <v>0</v>
      </c>
      <c r="L15" s="792">
        <v>0</v>
      </c>
      <c r="M15" s="797">
        <f t="shared" si="1"/>
        <v>44957</v>
      </c>
      <c r="N15" s="794">
        <f t="shared" si="2"/>
        <v>45016</v>
      </c>
      <c r="O15" s="798">
        <f t="shared" si="3"/>
        <v>3</v>
      </c>
      <c r="P15" s="798">
        <f t="shared" si="4"/>
        <v>0</v>
      </c>
    </row>
    <row r="16" spans="1:16" hidden="1" outlineLevel="1" x14ac:dyDescent="0.2">
      <c r="A16" s="796">
        <f t="shared" ca="1" si="0"/>
        <v>44417</v>
      </c>
      <c r="B16" s="789" t="s">
        <v>848</v>
      </c>
      <c r="C16" s="790" t="s">
        <v>377</v>
      </c>
      <c r="D16" s="790" t="s">
        <v>381</v>
      </c>
      <c r="E16" s="790" t="s">
        <v>349</v>
      </c>
      <c r="F16" s="790">
        <v>2023</v>
      </c>
      <c r="G16" s="790" t="s">
        <v>358</v>
      </c>
      <c r="H16" s="791">
        <v>0</v>
      </c>
      <c r="I16" s="790" t="s">
        <v>379</v>
      </c>
      <c r="J16" s="792">
        <v>2.5499999999999998</v>
      </c>
      <c r="K16" s="792">
        <v>0</v>
      </c>
      <c r="L16" s="792">
        <v>0</v>
      </c>
      <c r="M16" s="797">
        <f t="shared" si="1"/>
        <v>45046</v>
      </c>
      <c r="N16" s="794">
        <f t="shared" si="2"/>
        <v>45107</v>
      </c>
      <c r="O16" s="798">
        <f t="shared" si="3"/>
        <v>3</v>
      </c>
      <c r="P16" s="798">
        <f t="shared" si="4"/>
        <v>0</v>
      </c>
    </row>
    <row r="17" spans="1:16" hidden="1" outlineLevel="1" x14ac:dyDescent="0.2">
      <c r="A17" s="788">
        <f t="shared" ca="1" si="0"/>
        <v>44417</v>
      </c>
      <c r="B17" s="789" t="s">
        <v>848</v>
      </c>
      <c r="C17" s="790" t="s">
        <v>377</v>
      </c>
      <c r="D17" s="790" t="s">
        <v>381</v>
      </c>
      <c r="E17" s="790" t="s">
        <v>349</v>
      </c>
      <c r="F17" s="790">
        <v>2023</v>
      </c>
      <c r="G17" s="790" t="s">
        <v>357</v>
      </c>
      <c r="H17" s="791">
        <v>0</v>
      </c>
      <c r="I17" s="790" t="s">
        <v>379</v>
      </c>
      <c r="J17" s="792">
        <v>2.6</v>
      </c>
      <c r="K17" s="792">
        <v>0</v>
      </c>
      <c r="L17" s="792">
        <v>0</v>
      </c>
      <c r="M17" s="793">
        <f t="shared" si="1"/>
        <v>45138</v>
      </c>
      <c r="N17" s="794">
        <f t="shared" si="2"/>
        <v>45199</v>
      </c>
      <c r="O17" s="795">
        <f t="shared" si="3"/>
        <v>3</v>
      </c>
      <c r="P17" s="795">
        <f t="shared" si="4"/>
        <v>0</v>
      </c>
    </row>
    <row r="18" spans="1:16" hidden="1" outlineLevel="1" x14ac:dyDescent="0.2">
      <c r="A18" s="788">
        <f t="shared" ca="1" si="0"/>
        <v>44417</v>
      </c>
      <c r="B18" s="789" t="s">
        <v>848</v>
      </c>
      <c r="C18" s="790" t="s">
        <v>377</v>
      </c>
      <c r="D18" s="790" t="s">
        <v>378</v>
      </c>
      <c r="E18" s="790" t="s">
        <v>349</v>
      </c>
      <c r="F18" s="790">
        <v>2023</v>
      </c>
      <c r="G18" s="790" t="s">
        <v>350</v>
      </c>
      <c r="H18" s="791">
        <v>0</v>
      </c>
      <c r="I18" s="790" t="s">
        <v>379</v>
      </c>
      <c r="J18" s="792">
        <v>-0.2</v>
      </c>
      <c r="K18" s="792">
        <v>0</v>
      </c>
      <c r="L18" s="792">
        <v>0</v>
      </c>
      <c r="M18" s="793">
        <f t="shared" si="1"/>
        <v>44957</v>
      </c>
      <c r="N18" s="794">
        <f t="shared" si="2"/>
        <v>45291</v>
      </c>
      <c r="O18" s="795">
        <f t="shared" si="3"/>
        <v>12</v>
      </c>
      <c r="P18" s="795">
        <f t="shared" si="4"/>
        <v>0</v>
      </c>
    </row>
    <row r="19" spans="1:16" hidden="1" outlineLevel="1" x14ac:dyDescent="0.2">
      <c r="A19" s="788">
        <f t="shared" ca="1" si="0"/>
        <v>44417</v>
      </c>
      <c r="B19" s="789" t="s">
        <v>848</v>
      </c>
      <c r="C19" s="790" t="s">
        <v>377</v>
      </c>
      <c r="D19" s="790" t="s">
        <v>378</v>
      </c>
      <c r="E19" s="790" t="s">
        <v>349</v>
      </c>
      <c r="F19" s="790">
        <v>2022</v>
      </c>
      <c r="G19" s="790" t="s">
        <v>350</v>
      </c>
      <c r="H19" s="791">
        <v>0</v>
      </c>
      <c r="I19" s="790" t="s">
        <v>379</v>
      </c>
      <c r="J19" s="792">
        <v>-0.25</v>
      </c>
      <c r="K19" s="792">
        <v>0</v>
      </c>
      <c r="L19" s="792">
        <v>0</v>
      </c>
      <c r="M19" s="793">
        <f t="shared" si="1"/>
        <v>44592</v>
      </c>
      <c r="N19" s="794">
        <f t="shared" si="2"/>
        <v>44926</v>
      </c>
      <c r="O19" s="795">
        <f t="shared" si="3"/>
        <v>12</v>
      </c>
      <c r="P19" s="795">
        <f t="shared" si="4"/>
        <v>0</v>
      </c>
    </row>
    <row r="20" spans="1:16" hidden="1" outlineLevel="1" x14ac:dyDescent="0.2">
      <c r="A20" s="788">
        <f t="shared" ca="1" si="0"/>
        <v>44417</v>
      </c>
      <c r="B20" s="789" t="s">
        <v>848</v>
      </c>
      <c r="C20" s="790" t="s">
        <v>360</v>
      </c>
      <c r="D20" s="790" t="s">
        <v>373</v>
      </c>
      <c r="E20" s="790" t="s">
        <v>349</v>
      </c>
      <c r="F20" s="790">
        <v>2023</v>
      </c>
      <c r="G20" s="790" t="s">
        <v>350</v>
      </c>
      <c r="H20" s="791">
        <v>0</v>
      </c>
      <c r="I20" s="790" t="s">
        <v>362</v>
      </c>
      <c r="J20" s="792">
        <v>0.21</v>
      </c>
      <c r="K20" s="792">
        <v>0</v>
      </c>
      <c r="L20" s="792">
        <v>0</v>
      </c>
      <c r="M20" s="793">
        <f t="shared" si="1"/>
        <v>44957</v>
      </c>
      <c r="N20" s="794">
        <f t="shared" si="2"/>
        <v>45291</v>
      </c>
      <c r="O20" s="795">
        <f t="shared" si="3"/>
        <v>12</v>
      </c>
      <c r="P20" s="795">
        <f t="shared" si="4"/>
        <v>0</v>
      </c>
    </row>
    <row r="21" spans="1:16" hidden="1" outlineLevel="1" x14ac:dyDescent="0.2">
      <c r="A21" s="799">
        <f t="shared" ca="1" si="0"/>
        <v>44417</v>
      </c>
      <c r="B21" s="789" t="s">
        <v>848</v>
      </c>
      <c r="C21" s="790" t="s">
        <v>360</v>
      </c>
      <c r="D21" s="790" t="s">
        <v>373</v>
      </c>
      <c r="E21" s="790" t="s">
        <v>349</v>
      </c>
      <c r="F21" s="790">
        <v>2023</v>
      </c>
      <c r="G21" s="790" t="s">
        <v>350</v>
      </c>
      <c r="H21" s="791">
        <v>0</v>
      </c>
      <c r="I21" s="790" t="s">
        <v>362</v>
      </c>
      <c r="J21" s="792">
        <v>0.21</v>
      </c>
      <c r="K21" s="792">
        <v>0</v>
      </c>
      <c r="L21" s="792">
        <v>0</v>
      </c>
      <c r="M21" s="800">
        <f t="shared" si="1"/>
        <v>44957</v>
      </c>
      <c r="N21" s="794">
        <f t="shared" si="2"/>
        <v>45291</v>
      </c>
      <c r="O21" s="801">
        <f t="shared" si="3"/>
        <v>12</v>
      </c>
      <c r="P21" s="801">
        <f t="shared" si="4"/>
        <v>0</v>
      </c>
    </row>
    <row r="22" spans="1:16" hidden="1" outlineLevel="1" x14ac:dyDescent="0.2">
      <c r="A22" s="799">
        <f t="shared" ca="1" si="0"/>
        <v>44417</v>
      </c>
      <c r="B22" s="789" t="s">
        <v>848</v>
      </c>
      <c r="C22" s="790" t="s">
        <v>360</v>
      </c>
      <c r="D22" s="790" t="s">
        <v>373</v>
      </c>
      <c r="E22" s="790" t="s">
        <v>349</v>
      </c>
      <c r="F22" s="790">
        <v>2023</v>
      </c>
      <c r="G22" s="790" t="s">
        <v>350</v>
      </c>
      <c r="H22" s="791">
        <v>0</v>
      </c>
      <c r="I22" s="790" t="s">
        <v>362</v>
      </c>
      <c r="J22" s="792">
        <v>0.21</v>
      </c>
      <c r="K22" s="792">
        <v>0</v>
      </c>
      <c r="L22" s="792">
        <v>0</v>
      </c>
      <c r="M22" s="800">
        <f t="shared" si="1"/>
        <v>44957</v>
      </c>
      <c r="N22" s="794">
        <f t="shared" si="2"/>
        <v>45291</v>
      </c>
      <c r="O22" s="801">
        <f t="shared" si="3"/>
        <v>12</v>
      </c>
      <c r="P22" s="801">
        <f t="shared" si="4"/>
        <v>0</v>
      </c>
    </row>
    <row r="23" spans="1:16" hidden="1" outlineLevel="1" x14ac:dyDescent="0.2">
      <c r="A23" s="799">
        <f t="shared" ca="1" si="0"/>
        <v>44417</v>
      </c>
      <c r="B23" s="789" t="s">
        <v>848</v>
      </c>
      <c r="C23" s="790" t="s">
        <v>360</v>
      </c>
      <c r="D23" s="790" t="s">
        <v>373</v>
      </c>
      <c r="E23" s="790" t="s">
        <v>349</v>
      </c>
      <c r="F23" s="790">
        <v>2023</v>
      </c>
      <c r="G23" s="790" t="s">
        <v>350</v>
      </c>
      <c r="H23" s="791">
        <v>0</v>
      </c>
      <c r="I23" s="790" t="s">
        <v>362</v>
      </c>
      <c r="J23" s="792">
        <v>0.21</v>
      </c>
      <c r="K23" s="792">
        <v>0</v>
      </c>
      <c r="L23" s="792">
        <v>0</v>
      </c>
      <c r="M23" s="800">
        <f t="shared" si="1"/>
        <v>44957</v>
      </c>
      <c r="N23" s="794">
        <f t="shared" si="2"/>
        <v>45291</v>
      </c>
      <c r="O23" s="801">
        <f t="shared" si="3"/>
        <v>12</v>
      </c>
      <c r="P23" s="801">
        <f t="shared" si="4"/>
        <v>0</v>
      </c>
    </row>
    <row r="24" spans="1:16" hidden="1" outlineLevel="1" x14ac:dyDescent="0.2">
      <c r="A24" s="799">
        <f t="shared" ca="1" si="0"/>
        <v>44417</v>
      </c>
      <c r="B24" s="789" t="s">
        <v>848</v>
      </c>
      <c r="C24" s="790" t="s">
        <v>360</v>
      </c>
      <c r="D24" s="790" t="s">
        <v>373</v>
      </c>
      <c r="E24" s="790" t="s">
        <v>349</v>
      </c>
      <c r="F24" s="790">
        <v>2023</v>
      </c>
      <c r="G24" s="790" t="s">
        <v>350</v>
      </c>
      <c r="H24" s="791">
        <v>0</v>
      </c>
      <c r="I24" s="790" t="s">
        <v>362</v>
      </c>
      <c r="J24" s="792">
        <v>0.21</v>
      </c>
      <c r="K24" s="792">
        <v>0</v>
      </c>
      <c r="L24" s="792">
        <v>0</v>
      </c>
      <c r="M24" s="800">
        <f t="shared" si="1"/>
        <v>44957</v>
      </c>
      <c r="N24" s="794">
        <f t="shared" si="2"/>
        <v>45291</v>
      </c>
      <c r="O24" s="801">
        <f t="shared" si="3"/>
        <v>12</v>
      </c>
      <c r="P24" s="801">
        <f t="shared" si="4"/>
        <v>0</v>
      </c>
    </row>
    <row r="25" spans="1:16" hidden="1" outlineLevel="1" x14ac:dyDescent="0.2">
      <c r="A25" s="799">
        <f t="shared" ca="1" si="0"/>
        <v>44417</v>
      </c>
      <c r="B25" s="789" t="s">
        <v>848</v>
      </c>
      <c r="C25" s="790" t="s">
        <v>360</v>
      </c>
      <c r="D25" s="790" t="s">
        <v>373</v>
      </c>
      <c r="E25" s="790" t="s">
        <v>349</v>
      </c>
      <c r="F25" s="790">
        <v>2023</v>
      </c>
      <c r="G25" s="790" t="s">
        <v>350</v>
      </c>
      <c r="H25" s="791">
        <v>0</v>
      </c>
      <c r="I25" s="790" t="s">
        <v>362</v>
      </c>
      <c r="J25" s="792">
        <v>0.21</v>
      </c>
      <c r="K25" s="792">
        <v>0</v>
      </c>
      <c r="L25" s="792">
        <v>0</v>
      </c>
      <c r="M25" s="800">
        <f t="shared" si="1"/>
        <v>44957</v>
      </c>
      <c r="N25" s="794">
        <f t="shared" si="2"/>
        <v>45291</v>
      </c>
      <c r="O25" s="801">
        <f t="shared" si="3"/>
        <v>12</v>
      </c>
      <c r="P25" s="801">
        <f t="shared" si="4"/>
        <v>0</v>
      </c>
    </row>
    <row r="26" spans="1:16" hidden="1" outlineLevel="1" x14ac:dyDescent="0.2">
      <c r="A26" s="799">
        <f t="shared" ca="1" si="0"/>
        <v>44417</v>
      </c>
      <c r="B26" s="789" t="s">
        <v>848</v>
      </c>
      <c r="C26" s="790" t="s">
        <v>360</v>
      </c>
      <c r="D26" s="790" t="s">
        <v>373</v>
      </c>
      <c r="E26" s="790" t="s">
        <v>349</v>
      </c>
      <c r="F26" s="790">
        <v>2023</v>
      </c>
      <c r="G26" s="790" t="s">
        <v>350</v>
      </c>
      <c r="H26" s="791">
        <v>0</v>
      </c>
      <c r="I26" s="790" t="s">
        <v>362</v>
      </c>
      <c r="J26" s="792">
        <v>0.21</v>
      </c>
      <c r="K26" s="792">
        <v>0</v>
      </c>
      <c r="L26" s="792">
        <v>0</v>
      </c>
      <c r="M26" s="800">
        <f t="shared" si="1"/>
        <v>44957</v>
      </c>
      <c r="N26" s="794">
        <f t="shared" si="2"/>
        <v>45291</v>
      </c>
      <c r="O26" s="801">
        <f t="shared" si="3"/>
        <v>12</v>
      </c>
      <c r="P26" s="801">
        <f t="shared" si="4"/>
        <v>0</v>
      </c>
    </row>
    <row r="27" spans="1:16" hidden="1" outlineLevel="1" x14ac:dyDescent="0.2">
      <c r="A27" s="788">
        <f t="shared" ca="1" si="0"/>
        <v>44417</v>
      </c>
      <c r="B27" s="789" t="s">
        <v>848</v>
      </c>
      <c r="C27" s="790" t="s">
        <v>360</v>
      </c>
      <c r="D27" s="790" t="s">
        <v>373</v>
      </c>
      <c r="E27" s="790" t="s">
        <v>349</v>
      </c>
      <c r="F27" s="790">
        <v>2023</v>
      </c>
      <c r="G27" s="790" t="s">
        <v>350</v>
      </c>
      <c r="H27" s="791">
        <v>0</v>
      </c>
      <c r="I27" s="790" t="s">
        <v>362</v>
      </c>
      <c r="J27" s="792">
        <v>0.21</v>
      </c>
      <c r="K27" s="792">
        <v>0</v>
      </c>
      <c r="L27" s="792">
        <v>0</v>
      </c>
      <c r="M27" s="793">
        <f t="shared" si="1"/>
        <v>44957</v>
      </c>
      <c r="N27" s="794">
        <f t="shared" si="2"/>
        <v>45291</v>
      </c>
      <c r="O27" s="795">
        <f t="shared" si="3"/>
        <v>12</v>
      </c>
      <c r="P27" s="795">
        <f t="shared" si="4"/>
        <v>0</v>
      </c>
    </row>
    <row r="28" spans="1:16" hidden="1" outlineLevel="1" x14ac:dyDescent="0.2">
      <c r="A28" s="788">
        <f t="shared" ca="1" si="0"/>
        <v>44417</v>
      </c>
      <c r="B28" s="789" t="s">
        <v>848</v>
      </c>
      <c r="C28" s="790" t="s">
        <v>360</v>
      </c>
      <c r="D28" s="790" t="s">
        <v>364</v>
      </c>
      <c r="E28" s="790" t="s">
        <v>349</v>
      </c>
      <c r="F28" s="790">
        <v>2023</v>
      </c>
      <c r="G28" s="790" t="s">
        <v>350</v>
      </c>
      <c r="H28" s="791">
        <v>0</v>
      </c>
      <c r="I28" s="790" t="s">
        <v>362</v>
      </c>
      <c r="J28" s="792">
        <v>0.64</v>
      </c>
      <c r="K28" s="792">
        <v>0</v>
      </c>
      <c r="L28" s="792">
        <v>0</v>
      </c>
      <c r="M28" s="793">
        <f t="shared" si="1"/>
        <v>44957</v>
      </c>
      <c r="N28" s="794">
        <f t="shared" si="2"/>
        <v>45291</v>
      </c>
      <c r="O28" s="795">
        <f t="shared" si="3"/>
        <v>12</v>
      </c>
      <c r="P28" s="795">
        <f t="shared" si="4"/>
        <v>0</v>
      </c>
    </row>
    <row r="29" spans="1:16" hidden="1" outlineLevel="1" x14ac:dyDescent="0.2">
      <c r="A29" s="799">
        <f t="shared" ca="1" si="0"/>
        <v>44417</v>
      </c>
      <c r="B29" s="789" t="s">
        <v>848</v>
      </c>
      <c r="C29" s="790" t="s">
        <v>360</v>
      </c>
      <c r="D29" s="790" t="s">
        <v>364</v>
      </c>
      <c r="E29" s="790" t="s">
        <v>349</v>
      </c>
      <c r="F29" s="790">
        <v>2023</v>
      </c>
      <c r="G29" s="790" t="s">
        <v>350</v>
      </c>
      <c r="H29" s="791">
        <v>0</v>
      </c>
      <c r="I29" s="790" t="s">
        <v>362</v>
      </c>
      <c r="J29" s="792">
        <v>0.64</v>
      </c>
      <c r="K29" s="792">
        <v>0</v>
      </c>
      <c r="L29" s="792">
        <v>0</v>
      </c>
      <c r="M29" s="800">
        <f t="shared" si="1"/>
        <v>44957</v>
      </c>
      <c r="N29" s="794">
        <f t="shared" si="2"/>
        <v>45291</v>
      </c>
      <c r="O29" s="801">
        <f t="shared" si="3"/>
        <v>12</v>
      </c>
      <c r="P29" s="801">
        <f t="shared" si="4"/>
        <v>0</v>
      </c>
    </row>
    <row r="30" spans="1:16" hidden="1" outlineLevel="1" x14ac:dyDescent="0.2">
      <c r="A30" s="799">
        <f t="shared" ca="1" si="0"/>
        <v>44417</v>
      </c>
      <c r="B30" s="789" t="s">
        <v>848</v>
      </c>
      <c r="C30" s="790" t="s">
        <v>360</v>
      </c>
      <c r="D30" s="790" t="s">
        <v>364</v>
      </c>
      <c r="E30" s="790" t="s">
        <v>349</v>
      </c>
      <c r="F30" s="790">
        <v>2023</v>
      </c>
      <c r="G30" s="790" t="s">
        <v>350</v>
      </c>
      <c r="H30" s="791">
        <v>0</v>
      </c>
      <c r="I30" s="790" t="s">
        <v>362</v>
      </c>
      <c r="J30" s="792">
        <v>0.64</v>
      </c>
      <c r="K30" s="792">
        <v>0</v>
      </c>
      <c r="L30" s="792">
        <v>0</v>
      </c>
      <c r="M30" s="800">
        <f t="shared" si="1"/>
        <v>44957</v>
      </c>
      <c r="N30" s="794">
        <f t="shared" si="2"/>
        <v>45291</v>
      </c>
      <c r="O30" s="801">
        <f t="shared" si="3"/>
        <v>12</v>
      </c>
      <c r="P30" s="801">
        <f t="shared" si="4"/>
        <v>0</v>
      </c>
    </row>
    <row r="31" spans="1:16" hidden="1" outlineLevel="1" x14ac:dyDescent="0.2">
      <c r="A31" s="799">
        <f t="shared" ca="1" si="0"/>
        <v>44417</v>
      </c>
      <c r="B31" s="789" t="s">
        <v>848</v>
      </c>
      <c r="C31" s="790" t="s">
        <v>360</v>
      </c>
      <c r="D31" s="790" t="s">
        <v>364</v>
      </c>
      <c r="E31" s="790" t="s">
        <v>349</v>
      </c>
      <c r="F31" s="790">
        <v>2023</v>
      </c>
      <c r="G31" s="790" t="s">
        <v>350</v>
      </c>
      <c r="H31" s="791">
        <v>0</v>
      </c>
      <c r="I31" s="790" t="s">
        <v>362</v>
      </c>
      <c r="J31" s="792">
        <v>0.64</v>
      </c>
      <c r="K31" s="792">
        <v>0</v>
      </c>
      <c r="L31" s="792">
        <v>0</v>
      </c>
      <c r="M31" s="800">
        <f t="shared" si="1"/>
        <v>44957</v>
      </c>
      <c r="N31" s="794">
        <f t="shared" si="2"/>
        <v>45291</v>
      </c>
      <c r="O31" s="801">
        <f t="shared" si="3"/>
        <v>12</v>
      </c>
      <c r="P31" s="801">
        <f t="shared" si="4"/>
        <v>0</v>
      </c>
    </row>
    <row r="32" spans="1:16" hidden="1" outlineLevel="1" x14ac:dyDescent="0.2">
      <c r="A32" s="799">
        <f t="shared" ca="1" si="0"/>
        <v>44417</v>
      </c>
      <c r="B32" s="789" t="s">
        <v>848</v>
      </c>
      <c r="C32" s="790" t="s">
        <v>360</v>
      </c>
      <c r="D32" s="790" t="s">
        <v>364</v>
      </c>
      <c r="E32" s="790" t="s">
        <v>349</v>
      </c>
      <c r="F32" s="790">
        <v>2023</v>
      </c>
      <c r="G32" s="790" t="s">
        <v>350</v>
      </c>
      <c r="H32" s="791">
        <v>0</v>
      </c>
      <c r="I32" s="790" t="s">
        <v>362</v>
      </c>
      <c r="J32" s="792">
        <v>0.64</v>
      </c>
      <c r="K32" s="792">
        <v>0</v>
      </c>
      <c r="L32" s="792">
        <v>0</v>
      </c>
      <c r="M32" s="800">
        <f t="shared" si="1"/>
        <v>44957</v>
      </c>
      <c r="N32" s="794">
        <f t="shared" si="2"/>
        <v>45291</v>
      </c>
      <c r="O32" s="801">
        <f t="shared" si="3"/>
        <v>12</v>
      </c>
      <c r="P32" s="801">
        <f t="shared" si="4"/>
        <v>0</v>
      </c>
    </row>
    <row r="33" spans="1:16" hidden="1" outlineLevel="1" x14ac:dyDescent="0.2">
      <c r="A33" s="799">
        <f t="shared" ca="1" si="0"/>
        <v>44417</v>
      </c>
      <c r="B33" s="789" t="s">
        <v>848</v>
      </c>
      <c r="C33" s="790" t="s">
        <v>360</v>
      </c>
      <c r="D33" s="790" t="s">
        <v>364</v>
      </c>
      <c r="E33" s="790" t="s">
        <v>349</v>
      </c>
      <c r="F33" s="790">
        <v>2023</v>
      </c>
      <c r="G33" s="790" t="s">
        <v>350</v>
      </c>
      <c r="H33" s="791">
        <v>0</v>
      </c>
      <c r="I33" s="790" t="s">
        <v>362</v>
      </c>
      <c r="J33" s="792">
        <v>0.64</v>
      </c>
      <c r="K33" s="792">
        <v>0</v>
      </c>
      <c r="L33" s="792">
        <v>0</v>
      </c>
      <c r="M33" s="800">
        <f t="shared" si="1"/>
        <v>44957</v>
      </c>
      <c r="N33" s="794">
        <f t="shared" si="2"/>
        <v>45291</v>
      </c>
      <c r="O33" s="801">
        <f t="shared" si="3"/>
        <v>12</v>
      </c>
      <c r="P33" s="801">
        <f t="shared" si="4"/>
        <v>0</v>
      </c>
    </row>
    <row r="34" spans="1:16" hidden="1" outlineLevel="1" x14ac:dyDescent="0.2">
      <c r="A34" s="799">
        <f t="shared" ca="1" si="0"/>
        <v>44417</v>
      </c>
      <c r="B34" s="789" t="s">
        <v>848</v>
      </c>
      <c r="C34" s="790" t="s">
        <v>360</v>
      </c>
      <c r="D34" s="790" t="s">
        <v>364</v>
      </c>
      <c r="E34" s="790" t="s">
        <v>349</v>
      </c>
      <c r="F34" s="790">
        <v>2023</v>
      </c>
      <c r="G34" s="790" t="s">
        <v>350</v>
      </c>
      <c r="H34" s="791">
        <v>0</v>
      </c>
      <c r="I34" s="790" t="s">
        <v>362</v>
      </c>
      <c r="J34" s="792">
        <v>0.64</v>
      </c>
      <c r="K34" s="792">
        <v>0</v>
      </c>
      <c r="L34" s="792">
        <v>0</v>
      </c>
      <c r="M34" s="800">
        <f t="shared" si="1"/>
        <v>44957</v>
      </c>
      <c r="N34" s="794">
        <f t="shared" si="2"/>
        <v>45291</v>
      </c>
      <c r="O34" s="801">
        <f t="shared" si="3"/>
        <v>12</v>
      </c>
      <c r="P34" s="801">
        <f t="shared" si="4"/>
        <v>0</v>
      </c>
    </row>
    <row r="35" spans="1:16" hidden="1" outlineLevel="1" x14ac:dyDescent="0.2">
      <c r="A35" s="788">
        <f t="shared" ca="1" si="0"/>
        <v>44417</v>
      </c>
      <c r="B35" s="789" t="s">
        <v>848</v>
      </c>
      <c r="C35" s="790" t="s">
        <v>360</v>
      </c>
      <c r="D35" s="790" t="s">
        <v>364</v>
      </c>
      <c r="E35" s="790" t="s">
        <v>349</v>
      </c>
      <c r="F35" s="790">
        <v>2023</v>
      </c>
      <c r="G35" s="790" t="s">
        <v>350</v>
      </c>
      <c r="H35" s="791">
        <v>0</v>
      </c>
      <c r="I35" s="790" t="s">
        <v>362</v>
      </c>
      <c r="J35" s="792">
        <v>0.64</v>
      </c>
      <c r="K35" s="792">
        <v>0</v>
      </c>
      <c r="L35" s="792">
        <v>0</v>
      </c>
      <c r="M35" s="793">
        <f t="shared" si="1"/>
        <v>44957</v>
      </c>
      <c r="N35" s="794">
        <f t="shared" si="2"/>
        <v>45291</v>
      </c>
      <c r="O35" s="795">
        <f t="shared" si="3"/>
        <v>12</v>
      </c>
      <c r="P35" s="795">
        <f t="shared" si="4"/>
        <v>0</v>
      </c>
    </row>
    <row r="36" spans="1:16" hidden="1" outlineLevel="1" x14ac:dyDescent="0.2">
      <c r="A36" s="788">
        <f t="shared" ca="1" si="0"/>
        <v>44417</v>
      </c>
      <c r="B36" s="789" t="s">
        <v>848</v>
      </c>
      <c r="C36" s="790" t="s">
        <v>360</v>
      </c>
      <c r="D36" s="790" t="s">
        <v>374</v>
      </c>
      <c r="E36" s="790" t="s">
        <v>349</v>
      </c>
      <c r="F36" s="790">
        <v>2023</v>
      </c>
      <c r="G36" s="790" t="s">
        <v>350</v>
      </c>
      <c r="H36" s="791">
        <v>0</v>
      </c>
      <c r="I36" s="790" t="s">
        <v>362</v>
      </c>
      <c r="J36" s="792">
        <v>0.75</v>
      </c>
      <c r="K36" s="792">
        <v>0</v>
      </c>
      <c r="L36" s="792">
        <v>0</v>
      </c>
      <c r="M36" s="793">
        <f t="shared" si="1"/>
        <v>44957</v>
      </c>
      <c r="N36" s="794">
        <f t="shared" si="2"/>
        <v>45291</v>
      </c>
      <c r="O36" s="795">
        <f t="shared" si="3"/>
        <v>12</v>
      </c>
      <c r="P36" s="795">
        <f t="shared" si="4"/>
        <v>0</v>
      </c>
    </row>
    <row r="37" spans="1:16" hidden="1" outlineLevel="1" x14ac:dyDescent="0.2">
      <c r="A37" s="799">
        <f t="shared" ca="1" si="0"/>
        <v>44417</v>
      </c>
      <c r="B37" s="789" t="s">
        <v>848</v>
      </c>
      <c r="C37" s="790" t="s">
        <v>360</v>
      </c>
      <c r="D37" s="790" t="s">
        <v>374</v>
      </c>
      <c r="E37" s="790" t="s">
        <v>349</v>
      </c>
      <c r="F37" s="790">
        <v>2023</v>
      </c>
      <c r="G37" s="790" t="s">
        <v>350</v>
      </c>
      <c r="H37" s="791">
        <v>0</v>
      </c>
      <c r="I37" s="790" t="s">
        <v>362</v>
      </c>
      <c r="J37" s="792">
        <v>0.75</v>
      </c>
      <c r="K37" s="792">
        <v>0</v>
      </c>
      <c r="L37" s="792">
        <v>0</v>
      </c>
      <c r="M37" s="800">
        <f t="shared" si="1"/>
        <v>44957</v>
      </c>
      <c r="N37" s="794">
        <f t="shared" si="2"/>
        <v>45291</v>
      </c>
      <c r="O37" s="801">
        <f t="shared" si="3"/>
        <v>12</v>
      </c>
      <c r="P37" s="801">
        <f t="shared" si="4"/>
        <v>0</v>
      </c>
    </row>
    <row r="38" spans="1:16" hidden="1" outlineLevel="1" x14ac:dyDescent="0.2">
      <c r="A38" s="799">
        <f t="shared" ca="1" si="0"/>
        <v>44417</v>
      </c>
      <c r="B38" s="789" t="s">
        <v>848</v>
      </c>
      <c r="C38" s="790" t="s">
        <v>360</v>
      </c>
      <c r="D38" s="790" t="s">
        <v>374</v>
      </c>
      <c r="E38" s="790" t="s">
        <v>349</v>
      </c>
      <c r="F38" s="790">
        <v>2023</v>
      </c>
      <c r="G38" s="790" t="s">
        <v>350</v>
      </c>
      <c r="H38" s="791">
        <v>0</v>
      </c>
      <c r="I38" s="790" t="s">
        <v>362</v>
      </c>
      <c r="J38" s="792">
        <v>0.75</v>
      </c>
      <c r="K38" s="792">
        <v>0</v>
      </c>
      <c r="L38" s="792">
        <v>0</v>
      </c>
      <c r="M38" s="800">
        <f t="shared" si="1"/>
        <v>44957</v>
      </c>
      <c r="N38" s="794">
        <f t="shared" si="2"/>
        <v>45291</v>
      </c>
      <c r="O38" s="801">
        <f t="shared" si="3"/>
        <v>12</v>
      </c>
      <c r="P38" s="801">
        <f t="shared" si="4"/>
        <v>0</v>
      </c>
    </row>
    <row r="39" spans="1:16" hidden="1" outlineLevel="1" x14ac:dyDescent="0.2">
      <c r="A39" s="799">
        <f t="shared" ca="1" si="0"/>
        <v>44417</v>
      </c>
      <c r="B39" s="789" t="s">
        <v>848</v>
      </c>
      <c r="C39" s="790" t="s">
        <v>360</v>
      </c>
      <c r="D39" s="790" t="s">
        <v>374</v>
      </c>
      <c r="E39" s="790" t="s">
        <v>349</v>
      </c>
      <c r="F39" s="790">
        <v>2023</v>
      </c>
      <c r="G39" s="790" t="s">
        <v>350</v>
      </c>
      <c r="H39" s="791">
        <v>0</v>
      </c>
      <c r="I39" s="790" t="s">
        <v>362</v>
      </c>
      <c r="J39" s="792">
        <v>0.75</v>
      </c>
      <c r="K39" s="792">
        <v>0</v>
      </c>
      <c r="L39" s="792">
        <v>0</v>
      </c>
      <c r="M39" s="800">
        <f t="shared" si="1"/>
        <v>44957</v>
      </c>
      <c r="N39" s="794">
        <f t="shared" si="2"/>
        <v>45291</v>
      </c>
      <c r="O39" s="801">
        <f t="shared" si="3"/>
        <v>12</v>
      </c>
      <c r="P39" s="801">
        <f t="shared" si="4"/>
        <v>0</v>
      </c>
    </row>
    <row r="40" spans="1:16" hidden="1" outlineLevel="1" x14ac:dyDescent="0.2">
      <c r="A40" s="799">
        <f t="shared" ca="1" si="0"/>
        <v>44417</v>
      </c>
      <c r="B40" s="789" t="s">
        <v>848</v>
      </c>
      <c r="C40" s="790" t="s">
        <v>360</v>
      </c>
      <c r="D40" s="790" t="s">
        <v>374</v>
      </c>
      <c r="E40" s="790" t="s">
        <v>349</v>
      </c>
      <c r="F40" s="790">
        <v>2023</v>
      </c>
      <c r="G40" s="790" t="s">
        <v>350</v>
      </c>
      <c r="H40" s="791">
        <v>0</v>
      </c>
      <c r="I40" s="790" t="s">
        <v>362</v>
      </c>
      <c r="J40" s="792">
        <v>0.75</v>
      </c>
      <c r="K40" s="792">
        <v>0</v>
      </c>
      <c r="L40" s="792">
        <v>0</v>
      </c>
      <c r="M40" s="800">
        <f t="shared" si="1"/>
        <v>44957</v>
      </c>
      <c r="N40" s="794">
        <f t="shared" si="2"/>
        <v>45291</v>
      </c>
      <c r="O40" s="801">
        <f t="shared" si="3"/>
        <v>12</v>
      </c>
      <c r="P40" s="801">
        <f t="shared" si="4"/>
        <v>0</v>
      </c>
    </row>
    <row r="41" spans="1:16" hidden="1" outlineLevel="1" x14ac:dyDescent="0.2">
      <c r="A41" s="799">
        <f t="shared" ca="1" si="0"/>
        <v>44417</v>
      </c>
      <c r="B41" s="789" t="s">
        <v>848</v>
      </c>
      <c r="C41" s="790" t="s">
        <v>360</v>
      </c>
      <c r="D41" s="790" t="s">
        <v>374</v>
      </c>
      <c r="E41" s="790" t="s">
        <v>349</v>
      </c>
      <c r="F41" s="790">
        <v>2023</v>
      </c>
      <c r="G41" s="790" t="s">
        <v>350</v>
      </c>
      <c r="H41" s="791">
        <v>0</v>
      </c>
      <c r="I41" s="790" t="s">
        <v>362</v>
      </c>
      <c r="J41" s="792">
        <v>0.75</v>
      </c>
      <c r="K41" s="792">
        <v>0</v>
      </c>
      <c r="L41" s="792">
        <v>0</v>
      </c>
      <c r="M41" s="800">
        <f t="shared" si="1"/>
        <v>44957</v>
      </c>
      <c r="N41" s="794">
        <f t="shared" si="2"/>
        <v>45291</v>
      </c>
      <c r="O41" s="801">
        <f t="shared" si="3"/>
        <v>12</v>
      </c>
      <c r="P41" s="801">
        <f t="shared" si="4"/>
        <v>0</v>
      </c>
    </row>
    <row r="42" spans="1:16" hidden="1" outlineLevel="1" x14ac:dyDescent="0.2">
      <c r="A42" s="799">
        <f t="shared" ca="1" si="0"/>
        <v>44417</v>
      </c>
      <c r="B42" s="789" t="s">
        <v>848</v>
      </c>
      <c r="C42" s="790" t="s">
        <v>360</v>
      </c>
      <c r="D42" s="790" t="s">
        <v>374</v>
      </c>
      <c r="E42" s="790" t="s">
        <v>349</v>
      </c>
      <c r="F42" s="790">
        <v>2023</v>
      </c>
      <c r="G42" s="790" t="s">
        <v>350</v>
      </c>
      <c r="H42" s="791">
        <v>0</v>
      </c>
      <c r="I42" s="790" t="s">
        <v>362</v>
      </c>
      <c r="J42" s="792">
        <v>0.75</v>
      </c>
      <c r="K42" s="792">
        <v>0</v>
      </c>
      <c r="L42" s="792">
        <v>0</v>
      </c>
      <c r="M42" s="800">
        <f t="shared" si="1"/>
        <v>44957</v>
      </c>
      <c r="N42" s="794">
        <f t="shared" si="2"/>
        <v>45291</v>
      </c>
      <c r="O42" s="801">
        <f t="shared" si="3"/>
        <v>12</v>
      </c>
      <c r="P42" s="801">
        <f t="shared" si="4"/>
        <v>0</v>
      </c>
    </row>
    <row r="43" spans="1:16" hidden="1" outlineLevel="1" x14ac:dyDescent="0.2">
      <c r="A43" s="788">
        <f t="shared" ca="1" si="0"/>
        <v>44417</v>
      </c>
      <c r="B43" s="789" t="s">
        <v>848</v>
      </c>
      <c r="C43" s="790" t="s">
        <v>360</v>
      </c>
      <c r="D43" s="790" t="s">
        <v>374</v>
      </c>
      <c r="E43" s="790" t="s">
        <v>349</v>
      </c>
      <c r="F43" s="790">
        <v>2023</v>
      </c>
      <c r="G43" s="790" t="s">
        <v>350</v>
      </c>
      <c r="H43" s="791">
        <v>0</v>
      </c>
      <c r="I43" s="790" t="s">
        <v>362</v>
      </c>
      <c r="J43" s="792">
        <v>0.75</v>
      </c>
      <c r="K43" s="792">
        <v>0</v>
      </c>
      <c r="L43" s="792">
        <v>0</v>
      </c>
      <c r="M43" s="793">
        <f t="shared" si="1"/>
        <v>44957</v>
      </c>
      <c r="N43" s="794">
        <f t="shared" si="2"/>
        <v>45291</v>
      </c>
      <c r="O43" s="795">
        <f t="shared" si="3"/>
        <v>12</v>
      </c>
      <c r="P43" s="795">
        <f t="shared" si="4"/>
        <v>0</v>
      </c>
    </row>
    <row r="44" spans="1:16" hidden="1" outlineLevel="1" x14ac:dyDescent="0.2">
      <c r="A44" s="788">
        <f t="shared" ca="1" si="0"/>
        <v>44417</v>
      </c>
      <c r="B44" s="789" t="s">
        <v>848</v>
      </c>
      <c r="C44" s="790" t="s">
        <v>360</v>
      </c>
      <c r="D44" s="790" t="s">
        <v>375</v>
      </c>
      <c r="E44" s="790" t="s">
        <v>349</v>
      </c>
      <c r="F44" s="790">
        <v>2023</v>
      </c>
      <c r="G44" s="790" t="s">
        <v>350</v>
      </c>
      <c r="H44" s="791">
        <v>0</v>
      </c>
      <c r="I44" s="790" t="s">
        <v>362</v>
      </c>
      <c r="J44" s="792">
        <v>0.75</v>
      </c>
      <c r="K44" s="792">
        <v>0</v>
      </c>
      <c r="L44" s="792">
        <v>0</v>
      </c>
      <c r="M44" s="793">
        <f t="shared" si="1"/>
        <v>44957</v>
      </c>
      <c r="N44" s="794">
        <f t="shared" si="2"/>
        <v>45291</v>
      </c>
      <c r="O44" s="795">
        <f t="shared" si="3"/>
        <v>12</v>
      </c>
      <c r="P44" s="795">
        <f t="shared" si="4"/>
        <v>0</v>
      </c>
    </row>
    <row r="45" spans="1:16" hidden="1" outlineLevel="1" x14ac:dyDescent="0.2">
      <c r="A45" s="799">
        <f t="shared" ca="1" si="0"/>
        <v>44417</v>
      </c>
      <c r="B45" s="789" t="s">
        <v>848</v>
      </c>
      <c r="C45" s="790" t="s">
        <v>360</v>
      </c>
      <c r="D45" s="790" t="s">
        <v>375</v>
      </c>
      <c r="E45" s="790" t="s">
        <v>349</v>
      </c>
      <c r="F45" s="790">
        <v>2023</v>
      </c>
      <c r="G45" s="790" t="s">
        <v>350</v>
      </c>
      <c r="H45" s="791">
        <v>0</v>
      </c>
      <c r="I45" s="790" t="s">
        <v>362</v>
      </c>
      <c r="J45" s="792">
        <v>0.75</v>
      </c>
      <c r="K45" s="792">
        <v>0</v>
      </c>
      <c r="L45" s="792">
        <v>0</v>
      </c>
      <c r="M45" s="800">
        <f t="shared" si="1"/>
        <v>44957</v>
      </c>
      <c r="N45" s="794">
        <f t="shared" si="2"/>
        <v>45291</v>
      </c>
      <c r="O45" s="801">
        <f t="shared" si="3"/>
        <v>12</v>
      </c>
      <c r="P45" s="801">
        <f t="shared" si="4"/>
        <v>0</v>
      </c>
    </row>
    <row r="46" spans="1:16" hidden="1" outlineLevel="1" x14ac:dyDescent="0.2">
      <c r="A46" s="799">
        <f t="shared" ca="1" si="0"/>
        <v>44417</v>
      </c>
      <c r="B46" s="789" t="s">
        <v>848</v>
      </c>
      <c r="C46" s="790" t="s">
        <v>360</v>
      </c>
      <c r="D46" s="790" t="s">
        <v>375</v>
      </c>
      <c r="E46" s="790" t="s">
        <v>349</v>
      </c>
      <c r="F46" s="790">
        <v>2023</v>
      </c>
      <c r="G46" s="790" t="s">
        <v>350</v>
      </c>
      <c r="H46" s="791">
        <v>0</v>
      </c>
      <c r="I46" s="790" t="s">
        <v>362</v>
      </c>
      <c r="J46" s="792">
        <v>0.75</v>
      </c>
      <c r="K46" s="792">
        <v>0</v>
      </c>
      <c r="L46" s="792">
        <v>0</v>
      </c>
      <c r="M46" s="800">
        <f t="shared" si="1"/>
        <v>44957</v>
      </c>
      <c r="N46" s="794">
        <f t="shared" si="2"/>
        <v>45291</v>
      </c>
      <c r="O46" s="801">
        <f t="shared" si="3"/>
        <v>12</v>
      </c>
      <c r="P46" s="801">
        <f t="shared" si="4"/>
        <v>0</v>
      </c>
    </row>
    <row r="47" spans="1:16" hidden="1" outlineLevel="1" x14ac:dyDescent="0.2">
      <c r="A47" s="799">
        <f t="shared" ca="1" si="0"/>
        <v>44417</v>
      </c>
      <c r="B47" s="789" t="s">
        <v>848</v>
      </c>
      <c r="C47" s="790" t="s">
        <v>360</v>
      </c>
      <c r="D47" s="790" t="s">
        <v>375</v>
      </c>
      <c r="E47" s="790" t="s">
        <v>349</v>
      </c>
      <c r="F47" s="790">
        <v>2023</v>
      </c>
      <c r="G47" s="790" t="s">
        <v>350</v>
      </c>
      <c r="H47" s="791">
        <v>0</v>
      </c>
      <c r="I47" s="790" t="s">
        <v>362</v>
      </c>
      <c r="J47" s="792">
        <v>0.75</v>
      </c>
      <c r="K47" s="792">
        <v>0</v>
      </c>
      <c r="L47" s="792">
        <v>0</v>
      </c>
      <c r="M47" s="800">
        <f t="shared" si="1"/>
        <v>44957</v>
      </c>
      <c r="N47" s="794">
        <f t="shared" si="2"/>
        <v>45291</v>
      </c>
      <c r="O47" s="801">
        <f t="shared" si="3"/>
        <v>12</v>
      </c>
      <c r="P47" s="801">
        <f t="shared" si="4"/>
        <v>0</v>
      </c>
    </row>
    <row r="48" spans="1:16" hidden="1" outlineLevel="1" x14ac:dyDescent="0.2">
      <c r="A48" s="799">
        <f t="shared" ca="1" si="0"/>
        <v>44417</v>
      </c>
      <c r="B48" s="789" t="s">
        <v>848</v>
      </c>
      <c r="C48" s="790" t="s">
        <v>360</v>
      </c>
      <c r="D48" s="790" t="s">
        <v>375</v>
      </c>
      <c r="E48" s="790" t="s">
        <v>349</v>
      </c>
      <c r="F48" s="790">
        <v>2023</v>
      </c>
      <c r="G48" s="790" t="s">
        <v>350</v>
      </c>
      <c r="H48" s="791">
        <v>0</v>
      </c>
      <c r="I48" s="790" t="s">
        <v>362</v>
      </c>
      <c r="J48" s="792">
        <v>0.75</v>
      </c>
      <c r="K48" s="792">
        <v>0</v>
      </c>
      <c r="L48" s="792">
        <v>0</v>
      </c>
      <c r="M48" s="800">
        <f t="shared" si="1"/>
        <v>44957</v>
      </c>
      <c r="N48" s="794">
        <f t="shared" si="2"/>
        <v>45291</v>
      </c>
      <c r="O48" s="801">
        <f t="shared" si="3"/>
        <v>12</v>
      </c>
      <c r="P48" s="801">
        <f t="shared" si="4"/>
        <v>0</v>
      </c>
    </row>
    <row r="49" spans="1:16" hidden="1" outlineLevel="1" x14ac:dyDescent="0.2">
      <c r="A49" s="799">
        <f t="shared" ca="1" si="0"/>
        <v>44417</v>
      </c>
      <c r="B49" s="789" t="s">
        <v>848</v>
      </c>
      <c r="C49" s="790" t="s">
        <v>360</v>
      </c>
      <c r="D49" s="790" t="s">
        <v>375</v>
      </c>
      <c r="E49" s="790" t="s">
        <v>349</v>
      </c>
      <c r="F49" s="790">
        <v>2023</v>
      </c>
      <c r="G49" s="790" t="s">
        <v>350</v>
      </c>
      <c r="H49" s="791">
        <v>0</v>
      </c>
      <c r="I49" s="790" t="s">
        <v>362</v>
      </c>
      <c r="J49" s="792">
        <v>0.75</v>
      </c>
      <c r="K49" s="792">
        <v>0</v>
      </c>
      <c r="L49" s="792">
        <v>0</v>
      </c>
      <c r="M49" s="800">
        <f t="shared" si="1"/>
        <v>44957</v>
      </c>
      <c r="N49" s="794">
        <f t="shared" si="2"/>
        <v>45291</v>
      </c>
      <c r="O49" s="801">
        <f t="shared" si="3"/>
        <v>12</v>
      </c>
      <c r="P49" s="801">
        <f t="shared" si="4"/>
        <v>0</v>
      </c>
    </row>
    <row r="50" spans="1:16" hidden="1" outlineLevel="1" x14ac:dyDescent="0.2">
      <c r="A50" s="799">
        <f t="shared" ca="1" si="0"/>
        <v>44417</v>
      </c>
      <c r="B50" s="789" t="s">
        <v>848</v>
      </c>
      <c r="C50" s="790" t="s">
        <v>360</v>
      </c>
      <c r="D50" s="790" t="s">
        <v>375</v>
      </c>
      <c r="E50" s="790" t="s">
        <v>349</v>
      </c>
      <c r="F50" s="790">
        <v>2023</v>
      </c>
      <c r="G50" s="790" t="s">
        <v>350</v>
      </c>
      <c r="H50" s="791">
        <v>0</v>
      </c>
      <c r="I50" s="790" t="s">
        <v>362</v>
      </c>
      <c r="J50" s="792">
        <v>0.75</v>
      </c>
      <c r="K50" s="792">
        <v>0</v>
      </c>
      <c r="L50" s="792">
        <v>0</v>
      </c>
      <c r="M50" s="800">
        <f t="shared" si="1"/>
        <v>44957</v>
      </c>
      <c r="N50" s="794">
        <f t="shared" si="2"/>
        <v>45291</v>
      </c>
      <c r="O50" s="801">
        <f t="shared" si="3"/>
        <v>12</v>
      </c>
      <c r="P50" s="801">
        <f t="shared" si="4"/>
        <v>0</v>
      </c>
    </row>
    <row r="51" spans="1:16" hidden="1" outlineLevel="1" x14ac:dyDescent="0.2">
      <c r="A51" s="788">
        <f t="shared" ca="1" si="0"/>
        <v>44417</v>
      </c>
      <c r="B51" s="789" t="s">
        <v>848</v>
      </c>
      <c r="C51" s="790" t="s">
        <v>360</v>
      </c>
      <c r="D51" s="790" t="s">
        <v>375</v>
      </c>
      <c r="E51" s="790" t="s">
        <v>349</v>
      </c>
      <c r="F51" s="790">
        <v>2023</v>
      </c>
      <c r="G51" s="790" t="s">
        <v>350</v>
      </c>
      <c r="H51" s="791">
        <v>0</v>
      </c>
      <c r="I51" s="790" t="s">
        <v>362</v>
      </c>
      <c r="J51" s="792">
        <v>0.75</v>
      </c>
      <c r="K51" s="792">
        <v>0</v>
      </c>
      <c r="L51" s="792">
        <v>0</v>
      </c>
      <c r="M51" s="793">
        <f t="shared" si="1"/>
        <v>44957</v>
      </c>
      <c r="N51" s="794">
        <f t="shared" si="2"/>
        <v>45291</v>
      </c>
      <c r="O51" s="795">
        <f t="shared" si="3"/>
        <v>12</v>
      </c>
      <c r="P51" s="795">
        <f t="shared" si="4"/>
        <v>0</v>
      </c>
    </row>
    <row r="52" spans="1:16" hidden="1" outlineLevel="1" x14ac:dyDescent="0.2">
      <c r="A52" s="788">
        <f t="shared" ca="1" si="0"/>
        <v>44417</v>
      </c>
      <c r="B52" s="789" t="s">
        <v>848</v>
      </c>
      <c r="C52" s="790" t="s">
        <v>360</v>
      </c>
      <c r="D52" s="790" t="s">
        <v>361</v>
      </c>
      <c r="E52" s="790" t="s">
        <v>349</v>
      </c>
      <c r="F52" s="790">
        <v>2023</v>
      </c>
      <c r="G52" s="790" t="s">
        <v>350</v>
      </c>
      <c r="H52" s="791">
        <v>0</v>
      </c>
      <c r="I52" s="790" t="s">
        <v>362</v>
      </c>
      <c r="J52" s="792">
        <v>1.1000000000000001</v>
      </c>
      <c r="K52" s="792">
        <v>0</v>
      </c>
      <c r="L52" s="792">
        <v>0</v>
      </c>
      <c r="M52" s="793">
        <f t="shared" si="1"/>
        <v>44957</v>
      </c>
      <c r="N52" s="794">
        <f t="shared" si="2"/>
        <v>45291</v>
      </c>
      <c r="O52" s="795">
        <f t="shared" si="3"/>
        <v>12</v>
      </c>
      <c r="P52" s="795">
        <f t="shared" si="4"/>
        <v>0</v>
      </c>
    </row>
    <row r="53" spans="1:16" hidden="1" outlineLevel="1" x14ac:dyDescent="0.2">
      <c r="A53" s="799">
        <f t="shared" ca="1" si="0"/>
        <v>44417</v>
      </c>
      <c r="B53" s="789" t="s">
        <v>848</v>
      </c>
      <c r="C53" s="790" t="s">
        <v>360</v>
      </c>
      <c r="D53" s="790" t="s">
        <v>361</v>
      </c>
      <c r="E53" s="790" t="s">
        <v>349</v>
      </c>
      <c r="F53" s="790">
        <v>2023</v>
      </c>
      <c r="G53" s="790" t="s">
        <v>350</v>
      </c>
      <c r="H53" s="791">
        <v>0</v>
      </c>
      <c r="I53" s="790" t="s">
        <v>362</v>
      </c>
      <c r="J53" s="792">
        <v>1.1000000000000001</v>
      </c>
      <c r="K53" s="792">
        <v>0</v>
      </c>
      <c r="L53" s="792">
        <v>0</v>
      </c>
      <c r="M53" s="800">
        <f t="shared" si="1"/>
        <v>44957</v>
      </c>
      <c r="N53" s="794">
        <f t="shared" si="2"/>
        <v>45291</v>
      </c>
      <c r="O53" s="801">
        <f t="shared" si="3"/>
        <v>12</v>
      </c>
      <c r="P53" s="801">
        <f t="shared" si="4"/>
        <v>0</v>
      </c>
    </row>
    <row r="54" spans="1:16" hidden="1" outlineLevel="1" x14ac:dyDescent="0.2">
      <c r="A54" s="799">
        <f t="shared" ca="1" si="0"/>
        <v>44417</v>
      </c>
      <c r="B54" s="789" t="s">
        <v>848</v>
      </c>
      <c r="C54" s="790" t="s">
        <v>360</v>
      </c>
      <c r="D54" s="790" t="s">
        <v>361</v>
      </c>
      <c r="E54" s="790" t="s">
        <v>349</v>
      </c>
      <c r="F54" s="790">
        <v>2023</v>
      </c>
      <c r="G54" s="790" t="s">
        <v>350</v>
      </c>
      <c r="H54" s="791">
        <v>0</v>
      </c>
      <c r="I54" s="790" t="s">
        <v>362</v>
      </c>
      <c r="J54" s="792">
        <v>1.1000000000000001</v>
      </c>
      <c r="K54" s="792">
        <v>0</v>
      </c>
      <c r="L54" s="792">
        <v>0</v>
      </c>
      <c r="M54" s="800">
        <f t="shared" si="1"/>
        <v>44957</v>
      </c>
      <c r="N54" s="794">
        <f t="shared" si="2"/>
        <v>45291</v>
      </c>
      <c r="O54" s="801">
        <f t="shared" si="3"/>
        <v>12</v>
      </c>
      <c r="P54" s="801">
        <f t="shared" si="4"/>
        <v>0</v>
      </c>
    </row>
    <row r="55" spans="1:16" hidden="1" outlineLevel="1" x14ac:dyDescent="0.2">
      <c r="A55" s="799">
        <f t="shared" ca="1" si="0"/>
        <v>44417</v>
      </c>
      <c r="B55" s="789" t="s">
        <v>848</v>
      </c>
      <c r="C55" s="790" t="s">
        <v>360</v>
      </c>
      <c r="D55" s="790" t="s">
        <v>361</v>
      </c>
      <c r="E55" s="790" t="s">
        <v>349</v>
      </c>
      <c r="F55" s="790">
        <v>2023</v>
      </c>
      <c r="G55" s="790" t="s">
        <v>350</v>
      </c>
      <c r="H55" s="791">
        <v>0</v>
      </c>
      <c r="I55" s="790" t="s">
        <v>362</v>
      </c>
      <c r="J55" s="792">
        <v>1.1000000000000001</v>
      </c>
      <c r="K55" s="792">
        <v>0</v>
      </c>
      <c r="L55" s="792">
        <v>0</v>
      </c>
      <c r="M55" s="800">
        <f t="shared" si="1"/>
        <v>44957</v>
      </c>
      <c r="N55" s="794">
        <f t="shared" si="2"/>
        <v>45291</v>
      </c>
      <c r="O55" s="801">
        <f t="shared" si="3"/>
        <v>12</v>
      </c>
      <c r="P55" s="801">
        <f t="shared" si="4"/>
        <v>0</v>
      </c>
    </row>
    <row r="56" spans="1:16" hidden="1" outlineLevel="1" x14ac:dyDescent="0.2">
      <c r="A56" s="799">
        <f t="shared" ca="1" si="0"/>
        <v>44417</v>
      </c>
      <c r="B56" s="789" t="s">
        <v>848</v>
      </c>
      <c r="C56" s="790" t="s">
        <v>360</v>
      </c>
      <c r="D56" s="790" t="s">
        <v>361</v>
      </c>
      <c r="E56" s="790" t="s">
        <v>349</v>
      </c>
      <c r="F56" s="790">
        <v>2023</v>
      </c>
      <c r="G56" s="790" t="s">
        <v>350</v>
      </c>
      <c r="H56" s="791">
        <v>0</v>
      </c>
      <c r="I56" s="790" t="s">
        <v>362</v>
      </c>
      <c r="J56" s="792">
        <v>1.1000000000000001</v>
      </c>
      <c r="K56" s="792">
        <v>0</v>
      </c>
      <c r="L56" s="792">
        <v>0</v>
      </c>
      <c r="M56" s="800">
        <f t="shared" si="1"/>
        <v>44957</v>
      </c>
      <c r="N56" s="794">
        <f t="shared" si="2"/>
        <v>45291</v>
      </c>
      <c r="O56" s="801">
        <f t="shared" si="3"/>
        <v>12</v>
      </c>
      <c r="P56" s="801">
        <f t="shared" si="4"/>
        <v>0</v>
      </c>
    </row>
    <row r="57" spans="1:16" hidden="1" outlineLevel="1" x14ac:dyDescent="0.2">
      <c r="A57" s="799">
        <f t="shared" ca="1" si="0"/>
        <v>44417</v>
      </c>
      <c r="B57" s="789" t="s">
        <v>848</v>
      </c>
      <c r="C57" s="790" t="s">
        <v>360</v>
      </c>
      <c r="D57" s="790" t="s">
        <v>361</v>
      </c>
      <c r="E57" s="790" t="s">
        <v>349</v>
      </c>
      <c r="F57" s="790">
        <v>2023</v>
      </c>
      <c r="G57" s="790" t="s">
        <v>350</v>
      </c>
      <c r="H57" s="791">
        <v>0</v>
      </c>
      <c r="I57" s="790" t="s">
        <v>362</v>
      </c>
      <c r="J57" s="792">
        <v>1.1000000000000001</v>
      </c>
      <c r="K57" s="792">
        <v>0</v>
      </c>
      <c r="L57" s="792">
        <v>0</v>
      </c>
      <c r="M57" s="800">
        <f t="shared" si="1"/>
        <v>44957</v>
      </c>
      <c r="N57" s="794">
        <f t="shared" si="2"/>
        <v>45291</v>
      </c>
      <c r="O57" s="801">
        <f t="shared" si="3"/>
        <v>12</v>
      </c>
      <c r="P57" s="801">
        <f t="shared" si="4"/>
        <v>0</v>
      </c>
    </row>
    <row r="58" spans="1:16" hidden="1" outlineLevel="1" x14ac:dyDescent="0.2">
      <c r="A58" s="799">
        <f t="shared" ca="1" si="0"/>
        <v>44417</v>
      </c>
      <c r="B58" s="789" t="s">
        <v>848</v>
      </c>
      <c r="C58" s="790" t="s">
        <v>360</v>
      </c>
      <c r="D58" s="790" t="s">
        <v>361</v>
      </c>
      <c r="E58" s="790" t="s">
        <v>349</v>
      </c>
      <c r="F58" s="790">
        <v>2023</v>
      </c>
      <c r="G58" s="790" t="s">
        <v>350</v>
      </c>
      <c r="H58" s="791">
        <v>0</v>
      </c>
      <c r="I58" s="790" t="s">
        <v>362</v>
      </c>
      <c r="J58" s="792">
        <v>1.1000000000000001</v>
      </c>
      <c r="K58" s="792">
        <v>0</v>
      </c>
      <c r="L58" s="792">
        <v>0</v>
      </c>
      <c r="M58" s="800">
        <f t="shared" si="1"/>
        <v>44957</v>
      </c>
      <c r="N58" s="794">
        <f t="shared" si="2"/>
        <v>45291</v>
      </c>
      <c r="O58" s="801">
        <f t="shared" si="3"/>
        <v>12</v>
      </c>
      <c r="P58" s="801">
        <f t="shared" si="4"/>
        <v>0</v>
      </c>
    </row>
    <row r="59" spans="1:16" hidden="1" outlineLevel="1" x14ac:dyDescent="0.2">
      <c r="A59" s="788">
        <f t="shared" ca="1" si="0"/>
        <v>44417</v>
      </c>
      <c r="B59" s="789" t="s">
        <v>848</v>
      </c>
      <c r="C59" s="790" t="s">
        <v>360</v>
      </c>
      <c r="D59" s="790" t="s">
        <v>361</v>
      </c>
      <c r="E59" s="790" t="s">
        <v>349</v>
      </c>
      <c r="F59" s="790">
        <v>2023</v>
      </c>
      <c r="G59" s="790" t="s">
        <v>350</v>
      </c>
      <c r="H59" s="791">
        <v>0</v>
      </c>
      <c r="I59" s="790" t="s">
        <v>362</v>
      </c>
      <c r="J59" s="792">
        <v>1.1000000000000001</v>
      </c>
      <c r="K59" s="792">
        <v>0</v>
      </c>
      <c r="L59" s="792">
        <v>0</v>
      </c>
      <c r="M59" s="793">
        <f t="shared" si="1"/>
        <v>44957</v>
      </c>
      <c r="N59" s="794">
        <f t="shared" si="2"/>
        <v>45291</v>
      </c>
      <c r="O59" s="795">
        <f t="shared" si="3"/>
        <v>12</v>
      </c>
      <c r="P59" s="795">
        <f t="shared" si="4"/>
        <v>0</v>
      </c>
    </row>
    <row r="60" spans="1:16" collapsed="1" x14ac:dyDescent="0.2">
      <c r="A60" s="802">
        <v>44406</v>
      </c>
      <c r="B60" s="803" t="s">
        <v>354</v>
      </c>
      <c r="C60" s="804" t="s">
        <v>377</v>
      </c>
      <c r="D60" s="804" t="s">
        <v>381</v>
      </c>
      <c r="E60" s="804" t="s">
        <v>353</v>
      </c>
      <c r="F60" s="804">
        <v>2023</v>
      </c>
      <c r="G60" s="804" t="s">
        <v>350</v>
      </c>
      <c r="H60" s="805">
        <v>30000</v>
      </c>
      <c r="I60" s="804" t="s">
        <v>379</v>
      </c>
      <c r="J60" s="256">
        <v>2.6</v>
      </c>
      <c r="K60" s="256">
        <v>3.37</v>
      </c>
      <c r="L60" s="256">
        <v>0</v>
      </c>
      <c r="M60" s="806">
        <f t="shared" si="1"/>
        <v>44957</v>
      </c>
      <c r="N60" s="807">
        <f t="shared" si="2"/>
        <v>45291</v>
      </c>
      <c r="O60" s="808">
        <f t="shared" si="3"/>
        <v>12</v>
      </c>
      <c r="P60" s="808">
        <f t="shared" si="4"/>
        <v>360000</v>
      </c>
    </row>
    <row r="61" spans="1:16" x14ac:dyDescent="0.2">
      <c r="A61" s="609">
        <v>44406</v>
      </c>
      <c r="B61" s="253" t="s">
        <v>346</v>
      </c>
      <c r="C61" s="254" t="s">
        <v>377</v>
      </c>
      <c r="D61" s="254" t="s">
        <v>381</v>
      </c>
      <c r="E61" s="254" t="s">
        <v>353</v>
      </c>
      <c r="F61" s="254">
        <v>2022</v>
      </c>
      <c r="G61" s="254" t="s">
        <v>350</v>
      </c>
      <c r="H61" s="255">
        <v>30000</v>
      </c>
      <c r="I61" s="254" t="s">
        <v>379</v>
      </c>
      <c r="J61" s="256">
        <v>3</v>
      </c>
      <c r="K61" s="256">
        <v>4.3099999999999996</v>
      </c>
      <c r="L61" s="256">
        <v>0</v>
      </c>
      <c r="M61" s="610">
        <f t="shared" si="1"/>
        <v>44592</v>
      </c>
      <c r="N61" s="258">
        <f t="shared" si="2"/>
        <v>44926</v>
      </c>
      <c r="O61" s="611">
        <f t="shared" si="3"/>
        <v>12</v>
      </c>
      <c r="P61" s="611">
        <f t="shared" si="4"/>
        <v>360000</v>
      </c>
    </row>
    <row r="62" spans="1:16" x14ac:dyDescent="0.2">
      <c r="A62" s="609">
        <v>44406</v>
      </c>
      <c r="B62" s="253" t="s">
        <v>346</v>
      </c>
      <c r="C62" s="254" t="s">
        <v>377</v>
      </c>
      <c r="D62" s="254" t="s">
        <v>381</v>
      </c>
      <c r="E62" s="254" t="s">
        <v>353</v>
      </c>
      <c r="F62" s="254">
        <v>2021</v>
      </c>
      <c r="G62" s="254" t="s">
        <v>363</v>
      </c>
      <c r="H62" s="255">
        <v>30000</v>
      </c>
      <c r="I62" s="254" t="s">
        <v>379</v>
      </c>
      <c r="J62" s="256">
        <v>3</v>
      </c>
      <c r="K62" s="256">
        <v>7.0350000000000001</v>
      </c>
      <c r="L62" s="256">
        <v>0</v>
      </c>
      <c r="M62" s="610">
        <f t="shared" si="1"/>
        <v>44500</v>
      </c>
      <c r="N62" s="258">
        <f t="shared" si="2"/>
        <v>44561</v>
      </c>
      <c r="O62" s="611">
        <f t="shared" si="3"/>
        <v>3</v>
      </c>
      <c r="P62" s="611">
        <f t="shared" si="4"/>
        <v>90000</v>
      </c>
    </row>
    <row r="63" spans="1:16" x14ac:dyDescent="0.2">
      <c r="A63" s="609">
        <v>44400</v>
      </c>
      <c r="B63" s="253" t="s">
        <v>356</v>
      </c>
      <c r="C63" s="254" t="s">
        <v>347</v>
      </c>
      <c r="D63" s="254" t="s">
        <v>348</v>
      </c>
      <c r="E63" s="254" t="s">
        <v>353</v>
      </c>
      <c r="F63" s="254">
        <v>2023</v>
      </c>
      <c r="G63" s="254" t="s">
        <v>350</v>
      </c>
      <c r="H63" s="255">
        <v>5000</v>
      </c>
      <c r="I63" s="254" t="s">
        <v>351</v>
      </c>
      <c r="J63" s="256">
        <v>50</v>
      </c>
      <c r="K63" s="256">
        <v>67.099999999999994</v>
      </c>
      <c r="L63" s="256">
        <v>0</v>
      </c>
      <c r="M63" s="610">
        <f t="shared" si="1"/>
        <v>44957</v>
      </c>
      <c r="N63" s="258">
        <f t="shared" si="2"/>
        <v>45291</v>
      </c>
      <c r="O63" s="611">
        <f t="shared" si="3"/>
        <v>12</v>
      </c>
      <c r="P63" s="611">
        <f t="shared" si="4"/>
        <v>60000</v>
      </c>
    </row>
    <row r="64" spans="1:16" x14ac:dyDescent="0.2">
      <c r="A64" s="609">
        <v>44400</v>
      </c>
      <c r="B64" s="253" t="s">
        <v>356</v>
      </c>
      <c r="C64" s="254" t="s">
        <v>347</v>
      </c>
      <c r="D64" s="254" t="s">
        <v>348</v>
      </c>
      <c r="E64" s="254" t="s">
        <v>353</v>
      </c>
      <c r="F64" s="254">
        <v>2022</v>
      </c>
      <c r="G64" s="254" t="s">
        <v>358</v>
      </c>
      <c r="H64" s="255">
        <v>5000</v>
      </c>
      <c r="I64" s="254" t="s">
        <v>351</v>
      </c>
      <c r="J64" s="256">
        <v>55</v>
      </c>
      <c r="K64" s="256">
        <v>73.75</v>
      </c>
      <c r="L64" s="256">
        <v>0</v>
      </c>
      <c r="M64" s="610">
        <f t="shared" si="1"/>
        <v>44681</v>
      </c>
      <c r="N64" s="258">
        <f t="shared" si="2"/>
        <v>44742</v>
      </c>
      <c r="O64" s="611">
        <f t="shared" si="3"/>
        <v>3</v>
      </c>
      <c r="P64" s="611">
        <f t="shared" si="4"/>
        <v>15000</v>
      </c>
    </row>
    <row r="65" spans="1:16" x14ac:dyDescent="0.2">
      <c r="A65" s="609">
        <v>44398</v>
      </c>
      <c r="B65" s="253" t="s">
        <v>354</v>
      </c>
      <c r="C65" s="254" t="s">
        <v>347</v>
      </c>
      <c r="D65" s="254" t="s">
        <v>348</v>
      </c>
      <c r="E65" s="254" t="s">
        <v>353</v>
      </c>
      <c r="F65" s="254">
        <v>2024</v>
      </c>
      <c r="G65" s="254" t="s">
        <v>350</v>
      </c>
      <c r="H65" s="255">
        <v>5000</v>
      </c>
      <c r="I65" s="254" t="s">
        <v>351</v>
      </c>
      <c r="J65" s="256">
        <v>50</v>
      </c>
      <c r="K65" s="256">
        <v>59.05</v>
      </c>
      <c r="L65" s="256">
        <v>0</v>
      </c>
      <c r="M65" s="610">
        <f t="shared" si="1"/>
        <v>45322</v>
      </c>
      <c r="N65" s="258">
        <f t="shared" si="2"/>
        <v>45657</v>
      </c>
      <c r="O65" s="611">
        <f t="shared" si="3"/>
        <v>12</v>
      </c>
      <c r="P65" s="611">
        <f t="shared" si="4"/>
        <v>60000</v>
      </c>
    </row>
    <row r="66" spans="1:16" x14ac:dyDescent="0.2">
      <c r="A66" s="609">
        <v>44398</v>
      </c>
      <c r="B66" s="253" t="s">
        <v>354</v>
      </c>
      <c r="C66" s="254" t="s">
        <v>347</v>
      </c>
      <c r="D66" s="254" t="s">
        <v>348</v>
      </c>
      <c r="E66" s="254" t="s">
        <v>353</v>
      </c>
      <c r="F66" s="254">
        <v>2023</v>
      </c>
      <c r="G66" s="254" t="s">
        <v>350</v>
      </c>
      <c r="H66" s="255">
        <v>5000</v>
      </c>
      <c r="I66" s="254" t="s">
        <v>351</v>
      </c>
      <c r="J66" s="256">
        <v>50</v>
      </c>
      <c r="K66" s="256">
        <v>65.599999999999994</v>
      </c>
      <c r="L66" s="256">
        <v>0</v>
      </c>
      <c r="M66" s="610">
        <f t="shared" si="1"/>
        <v>44957</v>
      </c>
      <c r="N66" s="258">
        <f t="shared" si="2"/>
        <v>45291</v>
      </c>
      <c r="O66" s="611">
        <f t="shared" si="3"/>
        <v>12</v>
      </c>
      <c r="P66" s="611">
        <f t="shared" si="4"/>
        <v>60000</v>
      </c>
    </row>
    <row r="67" spans="1:16" x14ac:dyDescent="0.2">
      <c r="A67" s="609">
        <v>44398</v>
      </c>
      <c r="B67" s="253" t="s">
        <v>354</v>
      </c>
      <c r="C67" s="254" t="s">
        <v>347</v>
      </c>
      <c r="D67" s="254" t="s">
        <v>348</v>
      </c>
      <c r="E67" s="254" t="s">
        <v>353</v>
      </c>
      <c r="F67" s="254">
        <v>2022</v>
      </c>
      <c r="G67" s="254" t="s">
        <v>359</v>
      </c>
      <c r="H67" s="255">
        <v>5000</v>
      </c>
      <c r="I67" s="254" t="s">
        <v>351</v>
      </c>
      <c r="J67" s="256">
        <v>50</v>
      </c>
      <c r="K67" s="256">
        <v>71.5</v>
      </c>
      <c r="L67" s="256">
        <v>0</v>
      </c>
      <c r="M67" s="610">
        <f t="shared" si="1"/>
        <v>44773</v>
      </c>
      <c r="N67" s="258">
        <f t="shared" si="2"/>
        <v>44926</v>
      </c>
      <c r="O67" s="611">
        <f t="shared" si="3"/>
        <v>6</v>
      </c>
      <c r="P67" s="611">
        <f t="shared" si="4"/>
        <v>30000</v>
      </c>
    </row>
    <row r="68" spans="1:16" x14ac:dyDescent="0.2">
      <c r="A68" s="609">
        <v>44396</v>
      </c>
      <c r="B68" s="253" t="s">
        <v>354</v>
      </c>
      <c r="C68" s="254" t="s">
        <v>377</v>
      </c>
      <c r="D68" s="254" t="s">
        <v>381</v>
      </c>
      <c r="E68" s="254" t="s">
        <v>353</v>
      </c>
      <c r="F68" s="254">
        <v>2023</v>
      </c>
      <c r="G68" s="254" t="s">
        <v>350</v>
      </c>
      <c r="H68" s="255">
        <v>60000</v>
      </c>
      <c r="I68" s="254" t="s">
        <v>379</v>
      </c>
      <c r="J68" s="256">
        <v>2.9</v>
      </c>
      <c r="K68" s="256">
        <v>3.2</v>
      </c>
      <c r="L68" s="256">
        <v>0</v>
      </c>
      <c r="M68" s="610">
        <f t="shared" si="1"/>
        <v>44957</v>
      </c>
      <c r="N68" s="258">
        <f t="shared" si="2"/>
        <v>45291</v>
      </c>
      <c r="O68" s="611">
        <f t="shared" si="3"/>
        <v>12</v>
      </c>
      <c r="P68" s="611">
        <f t="shared" si="4"/>
        <v>720000</v>
      </c>
    </row>
    <row r="69" spans="1:16" x14ac:dyDescent="0.2">
      <c r="A69" s="609">
        <v>44396</v>
      </c>
      <c r="B69" s="253" t="s">
        <v>346</v>
      </c>
      <c r="C69" s="254" t="s">
        <v>377</v>
      </c>
      <c r="D69" s="254" t="s">
        <v>381</v>
      </c>
      <c r="E69" s="254" t="s">
        <v>353</v>
      </c>
      <c r="F69" s="254">
        <v>2022</v>
      </c>
      <c r="G69" s="254" t="s">
        <v>350</v>
      </c>
      <c r="H69" s="255">
        <v>60000</v>
      </c>
      <c r="I69" s="254" t="s">
        <v>379</v>
      </c>
      <c r="J69" s="256">
        <v>2.9</v>
      </c>
      <c r="K69" s="256">
        <v>3.65</v>
      </c>
      <c r="L69" s="256">
        <v>0</v>
      </c>
      <c r="M69" s="610">
        <f t="shared" si="1"/>
        <v>44592</v>
      </c>
      <c r="N69" s="258">
        <f t="shared" si="2"/>
        <v>44926</v>
      </c>
      <c r="O69" s="611">
        <f t="shared" si="3"/>
        <v>12</v>
      </c>
      <c r="P69" s="611">
        <f t="shared" si="4"/>
        <v>720000</v>
      </c>
    </row>
    <row r="70" spans="1:16" x14ac:dyDescent="0.2">
      <c r="A70" s="609">
        <v>44396</v>
      </c>
      <c r="B70" s="253" t="s">
        <v>354</v>
      </c>
      <c r="C70" s="254" t="s">
        <v>377</v>
      </c>
      <c r="D70" s="254" t="s">
        <v>381</v>
      </c>
      <c r="E70" s="254" t="s">
        <v>353</v>
      </c>
      <c r="F70" s="254">
        <v>2021</v>
      </c>
      <c r="G70" s="254" t="s">
        <v>363</v>
      </c>
      <c r="H70" s="255">
        <v>30000</v>
      </c>
      <c r="I70" s="254" t="s">
        <v>379</v>
      </c>
      <c r="J70" s="256">
        <v>3.25</v>
      </c>
      <c r="K70" s="256">
        <v>5.0199999999999996</v>
      </c>
      <c r="L70" s="256">
        <v>0</v>
      </c>
      <c r="M70" s="610">
        <f t="shared" si="1"/>
        <v>44500</v>
      </c>
      <c r="N70" s="258">
        <f t="shared" si="2"/>
        <v>44561</v>
      </c>
      <c r="O70" s="611">
        <f t="shared" si="3"/>
        <v>3</v>
      </c>
      <c r="P70" s="611">
        <f t="shared" si="4"/>
        <v>90000</v>
      </c>
    </row>
    <row r="71" spans="1:16" x14ac:dyDescent="0.2">
      <c r="A71" s="609">
        <v>44393</v>
      </c>
      <c r="B71" s="253" t="s">
        <v>346</v>
      </c>
      <c r="C71" s="254" t="s">
        <v>360</v>
      </c>
      <c r="D71" s="254" t="s">
        <v>364</v>
      </c>
      <c r="E71" s="254" t="s">
        <v>349</v>
      </c>
      <c r="F71" s="254">
        <v>2022</v>
      </c>
      <c r="G71" s="254" t="s">
        <v>355</v>
      </c>
      <c r="H71" s="255">
        <f>17000*42</f>
        <v>714000</v>
      </c>
      <c r="I71" s="254" t="s">
        <v>362</v>
      </c>
      <c r="J71" s="256">
        <v>1.01875</v>
      </c>
      <c r="K71" s="256">
        <v>0</v>
      </c>
      <c r="L71" s="256">
        <v>0</v>
      </c>
      <c r="M71" s="610">
        <f t="shared" si="1"/>
        <v>44592</v>
      </c>
      <c r="N71" s="258">
        <f t="shared" si="2"/>
        <v>44651</v>
      </c>
      <c r="O71" s="611">
        <f t="shared" si="3"/>
        <v>3</v>
      </c>
      <c r="P71" s="611">
        <f t="shared" si="4"/>
        <v>2142000</v>
      </c>
    </row>
    <row r="72" spans="1:16" x14ac:dyDescent="0.2">
      <c r="A72" s="609">
        <v>44327</v>
      </c>
      <c r="B72" s="253" t="s">
        <v>356</v>
      </c>
      <c r="C72" s="254" t="s">
        <v>347</v>
      </c>
      <c r="D72" s="254" t="s">
        <v>348</v>
      </c>
      <c r="E72" s="254" t="s">
        <v>353</v>
      </c>
      <c r="F72" s="254">
        <v>2023</v>
      </c>
      <c r="G72" s="254" t="s">
        <v>355</v>
      </c>
      <c r="H72" s="255">
        <v>12500</v>
      </c>
      <c r="I72" s="254" t="s">
        <v>351</v>
      </c>
      <c r="J72" s="256">
        <v>55</v>
      </c>
      <c r="K72" s="256">
        <v>59.3</v>
      </c>
      <c r="L72" s="256">
        <v>0</v>
      </c>
      <c r="M72" s="610">
        <f t="shared" si="1"/>
        <v>44957</v>
      </c>
      <c r="N72" s="258">
        <f t="shared" si="2"/>
        <v>45016</v>
      </c>
      <c r="O72" s="611">
        <f t="shared" si="3"/>
        <v>3</v>
      </c>
      <c r="P72" s="611">
        <f t="shared" si="4"/>
        <v>37500</v>
      </c>
    </row>
    <row r="73" spans="1:16" x14ac:dyDescent="0.2">
      <c r="A73" s="609">
        <v>44321</v>
      </c>
      <c r="B73" s="253" t="s">
        <v>346</v>
      </c>
      <c r="C73" s="254" t="s">
        <v>377</v>
      </c>
      <c r="D73" s="254" t="s">
        <v>381</v>
      </c>
      <c r="E73" s="254" t="s">
        <v>353</v>
      </c>
      <c r="F73" s="254">
        <v>2023</v>
      </c>
      <c r="G73" s="254" t="s">
        <v>355</v>
      </c>
      <c r="H73" s="255">
        <v>75000</v>
      </c>
      <c r="I73" s="254" t="s">
        <v>379</v>
      </c>
      <c r="J73" s="256">
        <v>2.25</v>
      </c>
      <c r="K73" s="256">
        <v>4.3</v>
      </c>
      <c r="L73" s="256">
        <v>0</v>
      </c>
      <c r="M73" s="610">
        <f t="shared" si="1"/>
        <v>44957</v>
      </c>
      <c r="N73" s="258">
        <f t="shared" si="2"/>
        <v>45016</v>
      </c>
      <c r="O73" s="611">
        <f t="shared" si="3"/>
        <v>3</v>
      </c>
      <c r="P73" s="611">
        <f t="shared" si="4"/>
        <v>225000</v>
      </c>
    </row>
    <row r="74" spans="1:16" x14ac:dyDescent="0.2">
      <c r="A74" s="609">
        <v>44306</v>
      </c>
      <c r="B74" s="253" t="s">
        <v>346</v>
      </c>
      <c r="C74" s="254" t="s">
        <v>377</v>
      </c>
      <c r="D74" s="254" t="s">
        <v>381</v>
      </c>
      <c r="E74" s="254" t="s">
        <v>353</v>
      </c>
      <c r="F74" s="254">
        <v>2021</v>
      </c>
      <c r="G74" s="254" t="s">
        <v>363</v>
      </c>
      <c r="H74" s="255">
        <v>70000</v>
      </c>
      <c r="I74" s="254" t="s">
        <v>379</v>
      </c>
      <c r="J74" s="256">
        <v>2.5</v>
      </c>
      <c r="K74" s="256">
        <v>3.67</v>
      </c>
      <c r="L74" s="256">
        <v>0</v>
      </c>
      <c r="M74" s="610">
        <f t="shared" si="1"/>
        <v>44500</v>
      </c>
      <c r="N74" s="258">
        <f t="shared" si="2"/>
        <v>44561</v>
      </c>
      <c r="O74" s="611">
        <f t="shared" si="3"/>
        <v>3</v>
      </c>
      <c r="P74" s="611">
        <f t="shared" si="4"/>
        <v>210000</v>
      </c>
    </row>
    <row r="75" spans="1:16" x14ac:dyDescent="0.2">
      <c r="A75" s="609">
        <v>44299</v>
      </c>
      <c r="B75" s="253" t="s">
        <v>354</v>
      </c>
      <c r="C75" s="254" t="s">
        <v>377</v>
      </c>
      <c r="D75" s="254" t="s">
        <v>381</v>
      </c>
      <c r="E75" s="254" t="s">
        <v>353</v>
      </c>
      <c r="F75" s="254">
        <v>2023</v>
      </c>
      <c r="G75" s="254" t="s">
        <v>350</v>
      </c>
      <c r="H75" s="255">
        <v>120000</v>
      </c>
      <c r="I75" s="254" t="s">
        <v>379</v>
      </c>
      <c r="J75" s="256">
        <v>2.25</v>
      </c>
      <c r="K75" s="256">
        <v>2.89</v>
      </c>
      <c r="L75" s="256">
        <v>0</v>
      </c>
      <c r="M75" s="610">
        <f t="shared" si="1"/>
        <v>44957</v>
      </c>
      <c r="N75" s="258">
        <f t="shared" si="2"/>
        <v>45291</v>
      </c>
      <c r="O75" s="611">
        <f t="shared" si="3"/>
        <v>12</v>
      </c>
      <c r="P75" s="611">
        <f t="shared" si="4"/>
        <v>1440000</v>
      </c>
    </row>
    <row r="76" spans="1:16" x14ac:dyDescent="0.2">
      <c r="A76" s="609">
        <v>44299</v>
      </c>
      <c r="B76" s="253" t="s">
        <v>354</v>
      </c>
      <c r="C76" s="254" t="s">
        <v>377</v>
      </c>
      <c r="D76" s="254" t="s">
        <v>381</v>
      </c>
      <c r="E76" s="254" t="s">
        <v>353</v>
      </c>
      <c r="F76" s="254">
        <v>2022</v>
      </c>
      <c r="G76" s="254" t="s">
        <v>352</v>
      </c>
      <c r="H76" s="255">
        <v>280000</v>
      </c>
      <c r="I76" s="254" t="s">
        <v>379</v>
      </c>
      <c r="J76" s="256">
        <v>2.25</v>
      </c>
      <c r="K76" s="256">
        <v>2.9</v>
      </c>
      <c r="L76" s="256">
        <v>0</v>
      </c>
      <c r="M76" s="610">
        <f t="shared" si="1"/>
        <v>44681</v>
      </c>
      <c r="N76" s="258">
        <f t="shared" si="2"/>
        <v>44926</v>
      </c>
      <c r="O76" s="611">
        <f t="shared" si="3"/>
        <v>9</v>
      </c>
      <c r="P76" s="611">
        <f t="shared" si="4"/>
        <v>2520000</v>
      </c>
    </row>
    <row r="77" spans="1:16" x14ac:dyDescent="0.2">
      <c r="A77" s="252">
        <v>44251</v>
      </c>
      <c r="B77" s="253" t="s">
        <v>356</v>
      </c>
      <c r="C77" s="254" t="s">
        <v>347</v>
      </c>
      <c r="D77" s="254" t="s">
        <v>348</v>
      </c>
      <c r="E77" s="254" t="s">
        <v>353</v>
      </c>
      <c r="F77" s="254">
        <v>2022</v>
      </c>
      <c r="G77" s="254" t="s">
        <v>352</v>
      </c>
      <c r="H77" s="255">
        <v>7000</v>
      </c>
      <c r="I77" s="254" t="s">
        <v>351</v>
      </c>
      <c r="J77" s="256">
        <v>45</v>
      </c>
      <c r="K77" s="256">
        <v>63</v>
      </c>
      <c r="L77" s="256">
        <v>0</v>
      </c>
      <c r="M77" s="257">
        <f t="shared" si="1"/>
        <v>44681</v>
      </c>
      <c r="N77" s="258">
        <f t="shared" si="2"/>
        <v>44926</v>
      </c>
      <c r="O77" s="259">
        <f t="shared" si="3"/>
        <v>9</v>
      </c>
      <c r="P77" s="259">
        <f t="shared" si="4"/>
        <v>63000</v>
      </c>
    </row>
    <row r="78" spans="1:16" x14ac:dyDescent="0.2">
      <c r="A78" s="252">
        <v>44245</v>
      </c>
      <c r="B78" s="253" t="s">
        <v>356</v>
      </c>
      <c r="C78" s="254" t="s">
        <v>347</v>
      </c>
      <c r="D78" s="254" t="s">
        <v>348</v>
      </c>
      <c r="E78" s="254" t="s">
        <v>353</v>
      </c>
      <c r="F78" s="254">
        <v>2023</v>
      </c>
      <c r="G78" s="254" t="s">
        <v>350</v>
      </c>
      <c r="H78" s="255">
        <v>5000</v>
      </c>
      <c r="I78" s="254" t="s">
        <v>351</v>
      </c>
      <c r="J78" s="256">
        <v>45</v>
      </c>
      <c r="K78" s="256">
        <v>54.72</v>
      </c>
      <c r="L78" s="256">
        <v>0</v>
      </c>
      <c r="M78" s="257">
        <f t="shared" si="1"/>
        <v>44957</v>
      </c>
      <c r="N78" s="258">
        <f t="shared" si="2"/>
        <v>45291</v>
      </c>
      <c r="O78" s="259">
        <f t="shared" si="3"/>
        <v>12</v>
      </c>
      <c r="P78" s="259">
        <f t="shared" si="4"/>
        <v>60000</v>
      </c>
    </row>
    <row r="79" spans="1:16" x14ac:dyDescent="0.2">
      <c r="A79" s="252">
        <v>44245</v>
      </c>
      <c r="B79" s="253" t="s">
        <v>356</v>
      </c>
      <c r="C79" s="254" t="s">
        <v>347</v>
      </c>
      <c r="D79" s="254" t="s">
        <v>348</v>
      </c>
      <c r="E79" s="254" t="s">
        <v>353</v>
      </c>
      <c r="F79" s="254">
        <v>2022</v>
      </c>
      <c r="G79" s="254" t="s">
        <v>350</v>
      </c>
      <c r="H79" s="255">
        <v>5000</v>
      </c>
      <c r="I79" s="254" t="s">
        <v>351</v>
      </c>
      <c r="J79" s="256">
        <v>45</v>
      </c>
      <c r="K79" s="256">
        <v>59.3</v>
      </c>
      <c r="L79" s="256">
        <v>0</v>
      </c>
      <c r="M79" s="257">
        <f t="shared" si="1"/>
        <v>44592</v>
      </c>
      <c r="N79" s="258">
        <f t="shared" si="2"/>
        <v>44926</v>
      </c>
      <c r="O79" s="259">
        <f t="shared" si="3"/>
        <v>12</v>
      </c>
      <c r="P79" s="259">
        <f t="shared" si="4"/>
        <v>60000</v>
      </c>
    </row>
    <row r="80" spans="1:16" x14ac:dyDescent="0.2">
      <c r="A80" s="252">
        <v>44239</v>
      </c>
      <c r="B80" s="253" t="s">
        <v>354</v>
      </c>
      <c r="C80" s="254" t="s">
        <v>347</v>
      </c>
      <c r="D80" s="254" t="s">
        <v>348</v>
      </c>
      <c r="E80" s="254" t="s">
        <v>349</v>
      </c>
      <c r="F80" s="254">
        <v>2022</v>
      </c>
      <c r="G80" s="254" t="s">
        <v>355</v>
      </c>
      <c r="H80" s="255">
        <v>10000</v>
      </c>
      <c r="I80" s="254" t="s">
        <v>351</v>
      </c>
      <c r="J80" s="256">
        <v>55.05</v>
      </c>
      <c r="K80" s="256">
        <v>0</v>
      </c>
      <c r="L80" s="256">
        <v>0</v>
      </c>
      <c r="M80" s="257">
        <f t="shared" si="1"/>
        <v>44592</v>
      </c>
      <c r="N80" s="258">
        <f t="shared" si="2"/>
        <v>44651</v>
      </c>
      <c r="O80" s="259">
        <f t="shared" si="3"/>
        <v>3</v>
      </c>
      <c r="P80" s="259">
        <f t="shared" si="4"/>
        <v>30000</v>
      </c>
    </row>
    <row r="81" spans="1:16" x14ac:dyDescent="0.2">
      <c r="A81" s="252">
        <v>44239</v>
      </c>
      <c r="B81" s="253" t="s">
        <v>354</v>
      </c>
      <c r="C81" s="254" t="s">
        <v>347</v>
      </c>
      <c r="D81" s="254" t="s">
        <v>348</v>
      </c>
      <c r="E81" s="254" t="s">
        <v>349</v>
      </c>
      <c r="F81" s="254">
        <v>2021</v>
      </c>
      <c r="G81" s="254" t="s">
        <v>359</v>
      </c>
      <c r="H81" s="255">
        <v>5000</v>
      </c>
      <c r="I81" s="254" t="s">
        <v>351</v>
      </c>
      <c r="J81" s="256">
        <v>55.05</v>
      </c>
      <c r="K81" s="256">
        <v>0</v>
      </c>
      <c r="L81" s="256">
        <v>0</v>
      </c>
      <c r="M81" s="257">
        <f t="shared" si="1"/>
        <v>44408</v>
      </c>
      <c r="N81" s="258">
        <f t="shared" si="2"/>
        <v>44561</v>
      </c>
      <c r="O81" s="259">
        <f t="shared" si="3"/>
        <v>6</v>
      </c>
      <c r="P81" s="259">
        <f t="shared" si="4"/>
        <v>30000</v>
      </c>
    </row>
    <row r="82" spans="1:16" x14ac:dyDescent="0.2">
      <c r="A82" s="252">
        <v>44235</v>
      </c>
      <c r="B82" s="253" t="s">
        <v>354</v>
      </c>
      <c r="C82" s="254" t="s">
        <v>377</v>
      </c>
      <c r="D82" s="254" t="s">
        <v>381</v>
      </c>
      <c r="E82" s="254" t="s">
        <v>353</v>
      </c>
      <c r="F82" s="254">
        <v>2022</v>
      </c>
      <c r="G82" s="254" t="s">
        <v>352</v>
      </c>
      <c r="H82" s="255">
        <v>40000</v>
      </c>
      <c r="I82" s="254" t="s">
        <v>379</v>
      </c>
      <c r="J82" s="256">
        <v>2.25</v>
      </c>
      <c r="K82" s="256">
        <v>2.875</v>
      </c>
      <c r="L82" s="256">
        <v>0</v>
      </c>
      <c r="M82" s="257">
        <f t="shared" si="1"/>
        <v>44681</v>
      </c>
      <c r="N82" s="258">
        <f t="shared" si="2"/>
        <v>44926</v>
      </c>
      <c r="O82" s="259">
        <f t="shared" si="3"/>
        <v>9</v>
      </c>
      <c r="P82" s="259">
        <f t="shared" si="4"/>
        <v>360000</v>
      </c>
    </row>
    <row r="83" spans="1:16" x14ac:dyDescent="0.2">
      <c r="A83" s="252">
        <v>44235</v>
      </c>
      <c r="B83" s="253" t="s">
        <v>354</v>
      </c>
      <c r="C83" s="254" t="s">
        <v>377</v>
      </c>
      <c r="D83" s="254" t="s">
        <v>381</v>
      </c>
      <c r="E83" s="254" t="s">
        <v>353</v>
      </c>
      <c r="F83" s="254">
        <v>2023</v>
      </c>
      <c r="G83" s="254" t="s">
        <v>350</v>
      </c>
      <c r="H83" s="255">
        <v>40000</v>
      </c>
      <c r="I83" s="254" t="s">
        <v>379</v>
      </c>
      <c r="J83" s="256">
        <v>2.25</v>
      </c>
      <c r="K83" s="256">
        <v>2.84</v>
      </c>
      <c r="L83" s="256">
        <v>0</v>
      </c>
      <c r="M83" s="257">
        <f t="shared" si="1"/>
        <v>44957</v>
      </c>
      <c r="N83" s="258">
        <f t="shared" si="2"/>
        <v>45291</v>
      </c>
      <c r="O83" s="259">
        <f t="shared" si="3"/>
        <v>12</v>
      </c>
      <c r="P83" s="259">
        <f t="shared" si="4"/>
        <v>480000</v>
      </c>
    </row>
    <row r="84" spans="1:16" x14ac:dyDescent="0.2">
      <c r="A84" s="252">
        <v>44235</v>
      </c>
      <c r="B84" s="253" t="s">
        <v>354</v>
      </c>
      <c r="C84" s="254" t="s">
        <v>347</v>
      </c>
      <c r="D84" s="254" t="s">
        <v>348</v>
      </c>
      <c r="E84" s="254" t="s">
        <v>353</v>
      </c>
      <c r="F84" s="254">
        <v>2023</v>
      </c>
      <c r="G84" s="254" t="s">
        <v>350</v>
      </c>
      <c r="H84" s="255">
        <v>3000</v>
      </c>
      <c r="I84" s="254" t="s">
        <v>351</v>
      </c>
      <c r="J84" s="256">
        <v>45</v>
      </c>
      <c r="K84" s="256">
        <v>51.66</v>
      </c>
      <c r="L84" s="256">
        <v>0</v>
      </c>
      <c r="M84" s="257">
        <f t="shared" si="1"/>
        <v>44957</v>
      </c>
      <c r="N84" s="258">
        <f t="shared" si="2"/>
        <v>45291</v>
      </c>
      <c r="O84" s="259">
        <f t="shared" si="3"/>
        <v>12</v>
      </c>
      <c r="P84" s="259">
        <f t="shared" si="4"/>
        <v>36000</v>
      </c>
    </row>
    <row r="85" spans="1:16" x14ac:dyDescent="0.2">
      <c r="A85" s="252">
        <v>44235</v>
      </c>
      <c r="B85" s="253" t="s">
        <v>354</v>
      </c>
      <c r="C85" s="254" t="s">
        <v>347</v>
      </c>
      <c r="D85" s="254" t="s">
        <v>348</v>
      </c>
      <c r="E85" s="254" t="s">
        <v>353</v>
      </c>
      <c r="F85" s="254">
        <v>2022</v>
      </c>
      <c r="G85" s="254" t="s">
        <v>350</v>
      </c>
      <c r="H85" s="255">
        <v>3000</v>
      </c>
      <c r="I85" s="254" t="s">
        <v>351</v>
      </c>
      <c r="J85" s="256">
        <v>45</v>
      </c>
      <c r="K85" s="256">
        <v>55.95</v>
      </c>
      <c r="L85" s="256">
        <v>0</v>
      </c>
      <c r="M85" s="257">
        <f t="shared" si="1"/>
        <v>44592</v>
      </c>
      <c r="N85" s="258">
        <f t="shared" si="2"/>
        <v>44926</v>
      </c>
      <c r="O85" s="259">
        <f t="shared" si="3"/>
        <v>12</v>
      </c>
      <c r="P85" s="259">
        <f t="shared" si="4"/>
        <v>36000</v>
      </c>
    </row>
    <row r="86" spans="1:16" x14ac:dyDescent="0.2">
      <c r="A86" s="252">
        <v>44201</v>
      </c>
      <c r="B86" s="253" t="s">
        <v>346</v>
      </c>
      <c r="C86" s="254" t="s">
        <v>347</v>
      </c>
      <c r="D86" s="254" t="s">
        <v>348</v>
      </c>
      <c r="E86" s="254" t="s">
        <v>353</v>
      </c>
      <c r="F86" s="254">
        <v>2023</v>
      </c>
      <c r="G86" s="254" t="s">
        <v>350</v>
      </c>
      <c r="H86" s="255">
        <v>3000</v>
      </c>
      <c r="I86" s="254" t="s">
        <v>351</v>
      </c>
      <c r="J86" s="256">
        <v>40</v>
      </c>
      <c r="K86" s="256">
        <v>50.25</v>
      </c>
      <c r="L86" s="256">
        <v>0</v>
      </c>
      <c r="M86" s="257">
        <f t="shared" si="1"/>
        <v>44957</v>
      </c>
      <c r="N86" s="258">
        <f t="shared" si="2"/>
        <v>45291</v>
      </c>
      <c r="O86" s="259">
        <f t="shared" si="3"/>
        <v>12</v>
      </c>
      <c r="P86" s="259">
        <f t="shared" si="4"/>
        <v>36000</v>
      </c>
    </row>
    <row r="87" spans="1:16" x14ac:dyDescent="0.2">
      <c r="A87" s="252">
        <v>44175</v>
      </c>
      <c r="B87" s="253" t="s">
        <v>354</v>
      </c>
      <c r="C87" s="254" t="s">
        <v>347</v>
      </c>
      <c r="D87" s="254" t="s">
        <v>348</v>
      </c>
      <c r="E87" s="254" t="s">
        <v>353</v>
      </c>
      <c r="F87" s="254">
        <v>2022</v>
      </c>
      <c r="G87" s="254" t="s">
        <v>355</v>
      </c>
      <c r="H87" s="255">
        <v>5000</v>
      </c>
      <c r="I87" s="254" t="s">
        <v>351</v>
      </c>
      <c r="J87" s="256">
        <v>42</v>
      </c>
      <c r="K87" s="256">
        <v>50.4</v>
      </c>
      <c r="L87" s="256">
        <v>0</v>
      </c>
      <c r="M87" s="257">
        <f t="shared" si="1"/>
        <v>44592</v>
      </c>
      <c r="N87" s="258">
        <f t="shared" si="2"/>
        <v>44651</v>
      </c>
      <c r="O87" s="259">
        <f t="shared" si="3"/>
        <v>3</v>
      </c>
      <c r="P87" s="259">
        <f t="shared" si="4"/>
        <v>15000</v>
      </c>
    </row>
    <row r="88" spans="1:16" x14ac:dyDescent="0.2">
      <c r="A88" s="252">
        <v>44175</v>
      </c>
      <c r="B88" s="253" t="s">
        <v>354</v>
      </c>
      <c r="C88" s="254" t="s">
        <v>347</v>
      </c>
      <c r="D88" s="254" t="s">
        <v>348</v>
      </c>
      <c r="E88" s="254" t="s">
        <v>353</v>
      </c>
      <c r="F88" s="254">
        <v>2021</v>
      </c>
      <c r="G88" s="254" t="s">
        <v>352</v>
      </c>
      <c r="H88" s="255">
        <v>5000</v>
      </c>
      <c r="I88" s="254" t="s">
        <v>351</v>
      </c>
      <c r="J88" s="256">
        <v>42</v>
      </c>
      <c r="K88" s="256">
        <v>50.4</v>
      </c>
      <c r="L88" s="256">
        <v>0</v>
      </c>
      <c r="M88" s="257">
        <f t="shared" si="1"/>
        <v>44316</v>
      </c>
      <c r="N88" s="258">
        <f t="shared" si="2"/>
        <v>44561</v>
      </c>
      <c r="O88" s="259">
        <f t="shared" si="3"/>
        <v>9</v>
      </c>
      <c r="P88" s="259">
        <f t="shared" si="4"/>
        <v>45000</v>
      </c>
    </row>
    <row r="89" spans="1:16" x14ac:dyDescent="0.2">
      <c r="A89" s="252">
        <v>44175</v>
      </c>
      <c r="B89" s="253" t="s">
        <v>346</v>
      </c>
      <c r="C89" s="254" t="s">
        <v>347</v>
      </c>
      <c r="D89" s="254" t="s">
        <v>348</v>
      </c>
      <c r="E89" s="254" t="s">
        <v>353</v>
      </c>
      <c r="F89" s="254">
        <v>2023</v>
      </c>
      <c r="G89" s="254" t="s">
        <v>350</v>
      </c>
      <c r="H89" s="255">
        <v>4000</v>
      </c>
      <c r="I89" s="254" t="s">
        <v>351</v>
      </c>
      <c r="J89" s="256">
        <v>40</v>
      </c>
      <c r="K89" s="256">
        <v>48.3</v>
      </c>
      <c r="L89" s="256">
        <v>0</v>
      </c>
      <c r="M89" s="257">
        <f t="shared" si="1"/>
        <v>44957</v>
      </c>
      <c r="N89" s="258">
        <f t="shared" si="2"/>
        <v>45291</v>
      </c>
      <c r="O89" s="259">
        <f t="shared" si="3"/>
        <v>12</v>
      </c>
      <c r="P89" s="259">
        <f t="shared" si="4"/>
        <v>48000</v>
      </c>
    </row>
    <row r="90" spans="1:16" x14ac:dyDescent="0.2">
      <c r="A90" s="252">
        <v>44168</v>
      </c>
      <c r="B90" s="253" t="s">
        <v>356</v>
      </c>
      <c r="C90" s="254" t="s">
        <v>347</v>
      </c>
      <c r="D90" s="254" t="s">
        <v>348</v>
      </c>
      <c r="E90" s="254" t="s">
        <v>353</v>
      </c>
      <c r="F90" s="254">
        <v>2021</v>
      </c>
      <c r="G90" s="254" t="s">
        <v>357</v>
      </c>
      <c r="H90" s="255">
        <v>5000</v>
      </c>
      <c r="I90" s="254" t="s">
        <v>351</v>
      </c>
      <c r="J90" s="256">
        <v>42</v>
      </c>
      <c r="K90" s="256">
        <v>47.75</v>
      </c>
      <c r="L90" s="256">
        <v>0</v>
      </c>
      <c r="M90" s="257">
        <f t="shared" si="1"/>
        <v>44408</v>
      </c>
      <c r="N90" s="258">
        <f t="shared" si="2"/>
        <v>44469</v>
      </c>
      <c r="O90" s="259">
        <f t="shared" si="3"/>
        <v>3</v>
      </c>
      <c r="P90" s="259">
        <f t="shared" si="4"/>
        <v>15000</v>
      </c>
    </row>
    <row r="91" spans="1:16" x14ac:dyDescent="0.2">
      <c r="A91" s="252">
        <v>44168</v>
      </c>
      <c r="B91" s="253" t="s">
        <v>356</v>
      </c>
      <c r="C91" s="254" t="s">
        <v>347</v>
      </c>
      <c r="D91" s="254" t="s">
        <v>348</v>
      </c>
      <c r="E91" s="254" t="s">
        <v>353</v>
      </c>
      <c r="F91" s="254">
        <v>2021</v>
      </c>
      <c r="G91" s="254" t="s">
        <v>358</v>
      </c>
      <c r="H91" s="255">
        <v>10000</v>
      </c>
      <c r="I91" s="254" t="s">
        <v>351</v>
      </c>
      <c r="J91" s="256">
        <v>42</v>
      </c>
      <c r="K91" s="256">
        <v>48.5</v>
      </c>
      <c r="L91" s="256">
        <v>0</v>
      </c>
      <c r="M91" s="257">
        <f t="shared" si="1"/>
        <v>44316</v>
      </c>
      <c r="N91" s="258">
        <f t="shared" si="2"/>
        <v>44377</v>
      </c>
      <c r="O91" s="259">
        <f t="shared" si="3"/>
        <v>3</v>
      </c>
      <c r="P91" s="259">
        <f t="shared" si="4"/>
        <v>30000</v>
      </c>
    </row>
    <row r="92" spans="1:16" x14ac:dyDescent="0.2">
      <c r="A92" s="252">
        <v>44168</v>
      </c>
      <c r="B92" s="253" t="s">
        <v>356</v>
      </c>
      <c r="C92" s="254" t="s">
        <v>347</v>
      </c>
      <c r="D92" s="254" t="s">
        <v>348</v>
      </c>
      <c r="E92" s="254" t="s">
        <v>353</v>
      </c>
      <c r="F92" s="254">
        <v>2022</v>
      </c>
      <c r="G92" s="254" t="s">
        <v>355</v>
      </c>
      <c r="H92" s="255">
        <v>15000</v>
      </c>
      <c r="I92" s="254" t="s">
        <v>351</v>
      </c>
      <c r="J92" s="256">
        <v>42</v>
      </c>
      <c r="K92" s="256">
        <v>46</v>
      </c>
      <c r="L92" s="256">
        <v>0</v>
      </c>
      <c r="M92" s="257">
        <f t="shared" si="1"/>
        <v>44592</v>
      </c>
      <c r="N92" s="258">
        <f t="shared" si="2"/>
        <v>44651</v>
      </c>
      <c r="O92" s="259">
        <f t="shared" si="3"/>
        <v>3</v>
      </c>
      <c r="P92" s="259">
        <f t="shared" si="4"/>
        <v>45000</v>
      </c>
    </row>
    <row r="93" spans="1:16" x14ac:dyDescent="0.2">
      <c r="A93" s="252">
        <v>44168</v>
      </c>
      <c r="B93" s="253" t="s">
        <v>356</v>
      </c>
      <c r="C93" s="254" t="s">
        <v>347</v>
      </c>
      <c r="D93" s="254" t="s">
        <v>348</v>
      </c>
      <c r="E93" s="254" t="s">
        <v>353</v>
      </c>
      <c r="F93" s="254">
        <v>2022</v>
      </c>
      <c r="G93" s="254" t="s">
        <v>355</v>
      </c>
      <c r="H93" s="255">
        <v>10000</v>
      </c>
      <c r="I93" s="254" t="s">
        <v>351</v>
      </c>
      <c r="J93" s="256">
        <v>42</v>
      </c>
      <c r="K93" s="256">
        <v>47.5</v>
      </c>
      <c r="L93" s="256">
        <v>0</v>
      </c>
      <c r="M93" s="257">
        <f t="shared" si="1"/>
        <v>44592</v>
      </c>
      <c r="N93" s="258">
        <f t="shared" si="2"/>
        <v>44651</v>
      </c>
      <c r="O93" s="259">
        <f t="shared" si="3"/>
        <v>3</v>
      </c>
      <c r="P93" s="259">
        <f t="shared" si="4"/>
        <v>30000</v>
      </c>
    </row>
    <row r="94" spans="1:16" x14ac:dyDescent="0.2">
      <c r="A94" s="252">
        <v>44168</v>
      </c>
      <c r="B94" s="253" t="s">
        <v>356</v>
      </c>
      <c r="C94" s="254" t="s">
        <v>347</v>
      </c>
      <c r="D94" s="254" t="s">
        <v>348</v>
      </c>
      <c r="E94" s="254" t="s">
        <v>353</v>
      </c>
      <c r="F94" s="254">
        <v>2021</v>
      </c>
      <c r="G94" s="254" t="s">
        <v>352</v>
      </c>
      <c r="H94" s="255">
        <v>10000</v>
      </c>
      <c r="I94" s="254" t="s">
        <v>351</v>
      </c>
      <c r="J94" s="256">
        <v>42</v>
      </c>
      <c r="K94" s="256">
        <v>47.5</v>
      </c>
      <c r="L94" s="256">
        <v>0</v>
      </c>
      <c r="M94" s="257">
        <f t="shared" si="1"/>
        <v>44316</v>
      </c>
      <c r="N94" s="258">
        <f t="shared" si="2"/>
        <v>44561</v>
      </c>
      <c r="O94" s="259">
        <f t="shared" si="3"/>
        <v>9</v>
      </c>
      <c r="P94" s="259">
        <f t="shared" si="4"/>
        <v>90000</v>
      </c>
    </row>
    <row r="95" spans="1:16" x14ac:dyDescent="0.2">
      <c r="A95" s="252">
        <v>44159</v>
      </c>
      <c r="B95" s="253" t="s">
        <v>346</v>
      </c>
      <c r="C95" s="254" t="s">
        <v>347</v>
      </c>
      <c r="D95" s="254" t="s">
        <v>348</v>
      </c>
      <c r="E95" s="254" t="s">
        <v>353</v>
      </c>
      <c r="F95" s="254">
        <v>2022</v>
      </c>
      <c r="G95" s="254" t="s">
        <v>350</v>
      </c>
      <c r="H95" s="255">
        <v>3000</v>
      </c>
      <c r="I95" s="254" t="s">
        <v>351</v>
      </c>
      <c r="J95" s="256">
        <v>40</v>
      </c>
      <c r="K95" s="256">
        <v>48.1</v>
      </c>
      <c r="L95" s="256">
        <v>0</v>
      </c>
      <c r="M95" s="257">
        <f t="shared" si="1"/>
        <v>44592</v>
      </c>
      <c r="N95" s="258">
        <f t="shared" si="2"/>
        <v>44926</v>
      </c>
      <c r="O95" s="259">
        <f t="shared" si="3"/>
        <v>12</v>
      </c>
      <c r="P95" s="259">
        <f t="shared" si="4"/>
        <v>36000</v>
      </c>
    </row>
    <row r="96" spans="1:16" x14ac:dyDescent="0.2">
      <c r="A96" s="252">
        <v>44159</v>
      </c>
      <c r="B96" s="253" t="s">
        <v>346</v>
      </c>
      <c r="C96" s="254" t="s">
        <v>347</v>
      </c>
      <c r="D96" s="254" t="s">
        <v>348</v>
      </c>
      <c r="E96" s="254" t="s">
        <v>353</v>
      </c>
      <c r="F96" s="254">
        <v>2023</v>
      </c>
      <c r="G96" s="254" t="s">
        <v>350</v>
      </c>
      <c r="H96" s="255">
        <v>3000</v>
      </c>
      <c r="I96" s="254" t="s">
        <v>351</v>
      </c>
      <c r="J96" s="256">
        <v>40</v>
      </c>
      <c r="K96" s="256">
        <v>47.55</v>
      </c>
      <c r="L96" s="256">
        <v>0</v>
      </c>
      <c r="M96" s="257">
        <f t="shared" si="1"/>
        <v>44957</v>
      </c>
      <c r="N96" s="258">
        <f t="shared" si="2"/>
        <v>45291</v>
      </c>
      <c r="O96" s="259">
        <f t="shared" si="3"/>
        <v>12</v>
      </c>
      <c r="P96" s="259">
        <f t="shared" si="4"/>
        <v>36000</v>
      </c>
    </row>
    <row r="97" spans="1:17" x14ac:dyDescent="0.2">
      <c r="A97" s="252">
        <v>44158</v>
      </c>
      <c r="B97" s="253" t="s">
        <v>346</v>
      </c>
      <c r="C97" s="254" t="s">
        <v>347</v>
      </c>
      <c r="D97" s="254" t="s">
        <v>348</v>
      </c>
      <c r="E97" s="254" t="s">
        <v>353</v>
      </c>
      <c r="F97" s="254">
        <v>2023</v>
      </c>
      <c r="G97" s="254" t="s">
        <v>350</v>
      </c>
      <c r="H97" s="255">
        <v>4000</v>
      </c>
      <c r="I97" s="254" t="s">
        <v>351</v>
      </c>
      <c r="J97" s="256">
        <v>40</v>
      </c>
      <c r="K97" s="256">
        <v>46.35</v>
      </c>
      <c r="L97" s="256">
        <v>0</v>
      </c>
      <c r="M97" s="257">
        <f t="shared" si="1"/>
        <v>44957</v>
      </c>
      <c r="N97" s="258">
        <f t="shared" si="2"/>
        <v>45291</v>
      </c>
      <c r="O97" s="259">
        <f t="shared" si="3"/>
        <v>12</v>
      </c>
      <c r="P97" s="259">
        <f t="shared" si="4"/>
        <v>48000</v>
      </c>
    </row>
    <row r="98" spans="1:17" x14ac:dyDescent="0.2">
      <c r="A98" s="252">
        <v>44158</v>
      </c>
      <c r="B98" s="253" t="s">
        <v>346</v>
      </c>
      <c r="C98" s="254" t="s">
        <v>347</v>
      </c>
      <c r="D98" s="254" t="s">
        <v>348</v>
      </c>
      <c r="E98" s="254" t="s">
        <v>353</v>
      </c>
      <c r="F98" s="254">
        <v>2022</v>
      </c>
      <c r="G98" s="254" t="s">
        <v>350</v>
      </c>
      <c r="H98" s="255">
        <v>4000</v>
      </c>
      <c r="I98" s="254" t="s">
        <v>351</v>
      </c>
      <c r="J98" s="256">
        <v>40</v>
      </c>
      <c r="K98" s="256">
        <v>46.3</v>
      </c>
      <c r="L98" s="256">
        <v>0</v>
      </c>
      <c r="M98" s="257">
        <f t="shared" si="1"/>
        <v>44592</v>
      </c>
      <c r="N98" s="258">
        <f t="shared" si="2"/>
        <v>44926</v>
      </c>
      <c r="O98" s="259">
        <f t="shared" si="3"/>
        <v>12</v>
      </c>
      <c r="P98" s="259">
        <f t="shared" si="4"/>
        <v>48000</v>
      </c>
    </row>
    <row r="99" spans="1:17" x14ac:dyDescent="0.2">
      <c r="A99" s="252">
        <v>44158</v>
      </c>
      <c r="B99" s="253" t="s">
        <v>346</v>
      </c>
      <c r="C99" s="254" t="s">
        <v>347</v>
      </c>
      <c r="D99" s="254" t="s">
        <v>348</v>
      </c>
      <c r="E99" s="254" t="s">
        <v>353</v>
      </c>
      <c r="F99" s="254">
        <v>2021</v>
      </c>
      <c r="G99" s="254" t="s">
        <v>359</v>
      </c>
      <c r="H99" s="255">
        <v>4000</v>
      </c>
      <c r="I99" s="254" t="s">
        <v>351</v>
      </c>
      <c r="J99" s="256">
        <v>40</v>
      </c>
      <c r="K99" s="256">
        <v>46.45</v>
      </c>
      <c r="L99" s="256">
        <v>0</v>
      </c>
      <c r="M99" s="257">
        <f t="shared" si="1"/>
        <v>44408</v>
      </c>
      <c r="N99" s="258">
        <f t="shared" si="2"/>
        <v>44561</v>
      </c>
      <c r="O99" s="259">
        <f t="shared" si="3"/>
        <v>6</v>
      </c>
      <c r="P99" s="259">
        <f t="shared" si="4"/>
        <v>24000</v>
      </c>
    </row>
    <row r="100" spans="1:17" x14ac:dyDescent="0.2">
      <c r="A100" s="252">
        <v>44153</v>
      </c>
      <c r="B100" s="253" t="s">
        <v>346</v>
      </c>
      <c r="C100" s="254" t="s">
        <v>347</v>
      </c>
      <c r="D100" s="254" t="s">
        <v>348</v>
      </c>
      <c r="E100" s="254" t="s">
        <v>353</v>
      </c>
      <c r="F100" s="254">
        <v>2023</v>
      </c>
      <c r="G100" s="254" t="s">
        <v>350</v>
      </c>
      <c r="H100" s="255">
        <v>3000</v>
      </c>
      <c r="I100" s="254" t="s">
        <v>351</v>
      </c>
      <c r="J100" s="256">
        <v>40</v>
      </c>
      <c r="K100" s="256">
        <v>46.6</v>
      </c>
      <c r="L100" s="256">
        <v>0</v>
      </c>
      <c r="M100" s="257">
        <f t="shared" si="1"/>
        <v>44957</v>
      </c>
      <c r="N100" s="258">
        <f t="shared" si="2"/>
        <v>45291</v>
      </c>
      <c r="O100" s="259">
        <f t="shared" si="3"/>
        <v>12</v>
      </c>
      <c r="P100" s="259">
        <f t="shared" si="4"/>
        <v>36000</v>
      </c>
    </row>
    <row r="101" spans="1:17" x14ac:dyDescent="0.2">
      <c r="A101" s="252">
        <v>44153</v>
      </c>
      <c r="B101" s="253" t="s">
        <v>346</v>
      </c>
      <c r="C101" s="254" t="s">
        <v>347</v>
      </c>
      <c r="D101" s="254" t="s">
        <v>348</v>
      </c>
      <c r="E101" s="254" t="s">
        <v>353</v>
      </c>
      <c r="F101" s="254">
        <v>2022</v>
      </c>
      <c r="G101" s="254" t="s">
        <v>350</v>
      </c>
      <c r="H101" s="255">
        <v>3000</v>
      </c>
      <c r="I101" s="254" t="s">
        <v>351</v>
      </c>
      <c r="J101" s="256">
        <v>40</v>
      </c>
      <c r="K101" s="256">
        <v>46.35</v>
      </c>
      <c r="L101" s="256">
        <v>0</v>
      </c>
      <c r="M101" s="257">
        <f t="shared" si="1"/>
        <v>44592</v>
      </c>
      <c r="N101" s="258">
        <f t="shared" si="2"/>
        <v>44926</v>
      </c>
      <c r="O101" s="259">
        <f t="shared" si="3"/>
        <v>12</v>
      </c>
      <c r="P101" s="259">
        <f t="shared" si="4"/>
        <v>36000</v>
      </c>
    </row>
    <row r="102" spans="1:17" x14ac:dyDescent="0.2">
      <c r="A102" s="252">
        <v>44144</v>
      </c>
      <c r="B102" s="253" t="s">
        <v>346</v>
      </c>
      <c r="C102" s="254" t="s">
        <v>347</v>
      </c>
      <c r="D102" s="254" t="s">
        <v>348</v>
      </c>
      <c r="E102" s="254" t="s">
        <v>353</v>
      </c>
      <c r="F102" s="254">
        <v>2022</v>
      </c>
      <c r="G102" s="254" t="s">
        <v>350</v>
      </c>
      <c r="H102" s="255">
        <v>2000</v>
      </c>
      <c r="I102" s="254" t="s">
        <v>351</v>
      </c>
      <c r="J102" s="256">
        <v>40</v>
      </c>
      <c r="K102" s="256">
        <v>45.55</v>
      </c>
      <c r="L102" s="256">
        <v>0</v>
      </c>
      <c r="M102" s="257">
        <f t="shared" si="1"/>
        <v>44592</v>
      </c>
      <c r="N102" s="258">
        <f t="shared" si="2"/>
        <v>44926</v>
      </c>
      <c r="O102" s="259">
        <f t="shared" si="3"/>
        <v>12</v>
      </c>
      <c r="P102" s="259">
        <f t="shared" si="4"/>
        <v>24000</v>
      </c>
      <c r="Q102" s="260"/>
    </row>
    <row r="103" spans="1:17" x14ac:dyDescent="0.2">
      <c r="A103" s="252">
        <v>44144</v>
      </c>
      <c r="B103" s="253" t="s">
        <v>346</v>
      </c>
      <c r="C103" s="254" t="s">
        <v>347</v>
      </c>
      <c r="D103" s="254" t="s">
        <v>348</v>
      </c>
      <c r="E103" s="254" t="s">
        <v>353</v>
      </c>
      <c r="F103" s="254">
        <v>2023</v>
      </c>
      <c r="G103" s="254" t="s">
        <v>350</v>
      </c>
      <c r="H103" s="255">
        <v>5000</v>
      </c>
      <c r="I103" s="254" t="s">
        <v>351</v>
      </c>
      <c r="J103" s="256">
        <v>40</v>
      </c>
      <c r="K103" s="256">
        <v>46.25</v>
      </c>
      <c r="L103" s="256">
        <v>0</v>
      </c>
      <c r="M103" s="257">
        <f t="shared" si="1"/>
        <v>44957</v>
      </c>
      <c r="N103" s="258">
        <f t="shared" si="2"/>
        <v>45291</v>
      </c>
      <c r="O103" s="259">
        <f t="shared" si="3"/>
        <v>12</v>
      </c>
      <c r="P103" s="259">
        <f t="shared" si="4"/>
        <v>60000</v>
      </c>
    </row>
    <row r="104" spans="1:17" x14ac:dyDescent="0.2">
      <c r="A104" s="252">
        <v>44118</v>
      </c>
      <c r="B104" s="253" t="s">
        <v>356</v>
      </c>
      <c r="C104" s="254" t="s">
        <v>347</v>
      </c>
      <c r="D104" s="254" t="s">
        <v>348</v>
      </c>
      <c r="E104" s="254" t="s">
        <v>353</v>
      </c>
      <c r="F104" s="254">
        <v>2021</v>
      </c>
      <c r="G104" s="254" t="s">
        <v>359</v>
      </c>
      <c r="H104" s="255">
        <v>6000</v>
      </c>
      <c r="I104" s="254" t="s">
        <v>351</v>
      </c>
      <c r="J104" s="256">
        <v>40</v>
      </c>
      <c r="K104" s="256">
        <v>45.3</v>
      </c>
      <c r="L104" s="256">
        <v>0</v>
      </c>
      <c r="M104" s="257">
        <f t="shared" si="1"/>
        <v>44408</v>
      </c>
      <c r="N104" s="258">
        <f t="shared" si="2"/>
        <v>44561</v>
      </c>
      <c r="O104" s="259">
        <f t="shared" si="3"/>
        <v>6</v>
      </c>
      <c r="P104" s="259">
        <f t="shared" si="4"/>
        <v>36000</v>
      </c>
      <c r="Q104" s="260"/>
    </row>
    <row r="105" spans="1:17" x14ac:dyDescent="0.2">
      <c r="A105" s="252">
        <v>44113</v>
      </c>
      <c r="B105" s="615" t="s">
        <v>346</v>
      </c>
      <c r="C105" s="254" t="s">
        <v>360</v>
      </c>
      <c r="D105" s="254" t="s">
        <v>361</v>
      </c>
      <c r="E105" s="254" t="s">
        <v>349</v>
      </c>
      <c r="F105" s="254">
        <v>2021</v>
      </c>
      <c r="G105" s="254" t="s">
        <v>350</v>
      </c>
      <c r="H105" s="255">
        <v>252000</v>
      </c>
      <c r="I105" s="254" t="s">
        <v>362</v>
      </c>
      <c r="J105" s="256">
        <v>0.91700000000000004</v>
      </c>
      <c r="K105" s="256">
        <v>0</v>
      </c>
      <c r="L105" s="256">
        <v>0</v>
      </c>
      <c r="M105" s="257">
        <f t="shared" si="1"/>
        <v>44227</v>
      </c>
      <c r="N105" s="258">
        <f t="shared" si="2"/>
        <v>44561</v>
      </c>
      <c r="O105" s="259">
        <f t="shared" si="3"/>
        <v>12</v>
      </c>
      <c r="P105" s="259">
        <f t="shared" si="4"/>
        <v>3024000</v>
      </c>
    </row>
    <row r="106" spans="1:17" x14ac:dyDescent="0.2">
      <c r="A106" s="252">
        <v>44113</v>
      </c>
      <c r="B106" s="615" t="s">
        <v>346</v>
      </c>
      <c r="C106" s="254" t="s">
        <v>360</v>
      </c>
      <c r="D106" s="254" t="s">
        <v>361</v>
      </c>
      <c r="E106" s="254" t="s">
        <v>349</v>
      </c>
      <c r="F106" s="254">
        <v>2020</v>
      </c>
      <c r="G106" s="254" t="s">
        <v>363</v>
      </c>
      <c r="H106" s="255">
        <v>252000</v>
      </c>
      <c r="I106" s="254" t="s">
        <v>362</v>
      </c>
      <c r="J106" s="256">
        <v>0.91700000000000004</v>
      </c>
      <c r="K106" s="256">
        <v>0</v>
      </c>
      <c r="L106" s="256">
        <v>0</v>
      </c>
      <c r="M106" s="257">
        <f t="shared" si="1"/>
        <v>44135</v>
      </c>
      <c r="N106" s="258">
        <f t="shared" si="2"/>
        <v>44196</v>
      </c>
      <c r="O106" s="259">
        <f t="shared" si="3"/>
        <v>3</v>
      </c>
      <c r="P106" s="259">
        <f t="shared" si="4"/>
        <v>756000</v>
      </c>
      <c r="Q106" s="260"/>
    </row>
    <row r="107" spans="1:17" x14ac:dyDescent="0.2">
      <c r="A107" s="252">
        <v>44113</v>
      </c>
      <c r="B107" s="253" t="s">
        <v>346</v>
      </c>
      <c r="C107" s="254" t="s">
        <v>360</v>
      </c>
      <c r="D107" s="254" t="s">
        <v>364</v>
      </c>
      <c r="E107" s="254" t="s">
        <v>349</v>
      </c>
      <c r="F107" s="254">
        <v>2021</v>
      </c>
      <c r="G107" s="254" t="s">
        <v>350</v>
      </c>
      <c r="H107" s="255">
        <v>147000</v>
      </c>
      <c r="I107" s="254" t="s">
        <v>362</v>
      </c>
      <c r="J107" s="256">
        <v>0.50124999999999997</v>
      </c>
      <c r="K107" s="256">
        <v>0</v>
      </c>
      <c r="L107" s="256">
        <v>0</v>
      </c>
      <c r="M107" s="257">
        <f t="shared" si="1"/>
        <v>44227</v>
      </c>
      <c r="N107" s="258">
        <f t="shared" si="2"/>
        <v>44561</v>
      </c>
      <c r="O107" s="259">
        <f t="shared" si="3"/>
        <v>12</v>
      </c>
      <c r="P107" s="259">
        <f t="shared" si="4"/>
        <v>1764000</v>
      </c>
    </row>
    <row r="108" spans="1:17" x14ac:dyDescent="0.2">
      <c r="A108" s="252">
        <v>44113</v>
      </c>
      <c r="B108" s="253" t="s">
        <v>346</v>
      </c>
      <c r="C108" s="254" t="s">
        <v>360</v>
      </c>
      <c r="D108" s="254" t="s">
        <v>364</v>
      </c>
      <c r="E108" s="254" t="s">
        <v>349</v>
      </c>
      <c r="F108" s="254">
        <v>2020</v>
      </c>
      <c r="G108" s="254" t="s">
        <v>363</v>
      </c>
      <c r="H108" s="255">
        <v>147000</v>
      </c>
      <c r="I108" s="254" t="s">
        <v>362</v>
      </c>
      <c r="J108" s="256">
        <v>0.50124999999999997</v>
      </c>
      <c r="K108" s="256">
        <v>0</v>
      </c>
      <c r="L108" s="256">
        <v>0</v>
      </c>
      <c r="M108" s="257">
        <f t="shared" si="1"/>
        <v>44135</v>
      </c>
      <c r="N108" s="258">
        <f t="shared" si="2"/>
        <v>44196</v>
      </c>
      <c r="O108" s="259">
        <f t="shared" si="3"/>
        <v>3</v>
      </c>
      <c r="P108" s="259">
        <f t="shared" si="4"/>
        <v>441000</v>
      </c>
      <c r="Q108" s="260"/>
    </row>
    <row r="109" spans="1:17" x14ac:dyDescent="0.2">
      <c r="A109" s="252">
        <v>44113</v>
      </c>
      <c r="B109" s="253" t="s">
        <v>356</v>
      </c>
      <c r="C109" s="254" t="s">
        <v>347</v>
      </c>
      <c r="D109" s="254" t="s">
        <v>348</v>
      </c>
      <c r="E109" s="254" t="s">
        <v>353</v>
      </c>
      <c r="F109" s="254">
        <v>2021</v>
      </c>
      <c r="G109" s="254" t="s">
        <v>359</v>
      </c>
      <c r="H109" s="255">
        <v>6000</v>
      </c>
      <c r="I109" s="254" t="s">
        <v>351</v>
      </c>
      <c r="J109" s="256">
        <v>40</v>
      </c>
      <c r="K109" s="256">
        <v>45.9</v>
      </c>
      <c r="L109" s="256">
        <v>0</v>
      </c>
      <c r="M109" s="257">
        <f t="shared" si="1"/>
        <v>44408</v>
      </c>
      <c r="N109" s="258">
        <f t="shared" si="2"/>
        <v>44561</v>
      </c>
      <c r="O109" s="259">
        <f t="shared" si="3"/>
        <v>6</v>
      </c>
      <c r="P109" s="259">
        <f t="shared" si="4"/>
        <v>36000</v>
      </c>
    </row>
    <row r="110" spans="1:17" x14ac:dyDescent="0.2">
      <c r="A110" s="252">
        <v>44110</v>
      </c>
      <c r="B110" s="253" t="s">
        <v>346</v>
      </c>
      <c r="C110" s="254" t="s">
        <v>347</v>
      </c>
      <c r="D110" s="254" t="s">
        <v>348</v>
      </c>
      <c r="E110" s="254" t="s">
        <v>353</v>
      </c>
      <c r="F110" s="254">
        <v>2021</v>
      </c>
      <c r="G110" s="254" t="s">
        <v>355</v>
      </c>
      <c r="H110" s="255">
        <v>6000</v>
      </c>
      <c r="I110" s="254" t="s">
        <v>351</v>
      </c>
      <c r="J110" s="256">
        <v>38</v>
      </c>
      <c r="K110" s="256">
        <v>44.6</v>
      </c>
      <c r="L110" s="256">
        <v>0</v>
      </c>
      <c r="M110" s="257">
        <f t="shared" si="1"/>
        <v>44227</v>
      </c>
      <c r="N110" s="258">
        <f t="shared" si="2"/>
        <v>44286</v>
      </c>
      <c r="O110" s="259">
        <f t="shared" si="3"/>
        <v>3</v>
      </c>
      <c r="P110" s="259">
        <f t="shared" si="4"/>
        <v>18000</v>
      </c>
      <c r="Q110" s="260"/>
    </row>
    <row r="111" spans="1:17" x14ac:dyDescent="0.2">
      <c r="A111" s="252">
        <v>44110</v>
      </c>
      <c r="B111" s="253" t="s">
        <v>346</v>
      </c>
      <c r="C111" s="254" t="s">
        <v>347</v>
      </c>
      <c r="D111" s="254" t="s">
        <v>348</v>
      </c>
      <c r="E111" s="254" t="s">
        <v>353</v>
      </c>
      <c r="F111" s="254">
        <v>2021</v>
      </c>
      <c r="G111" s="254" t="s">
        <v>358</v>
      </c>
      <c r="H111" s="255">
        <v>3000</v>
      </c>
      <c r="I111" s="254" t="s">
        <v>351</v>
      </c>
      <c r="J111" s="256">
        <v>38</v>
      </c>
      <c r="K111" s="256">
        <v>46.15</v>
      </c>
      <c r="L111" s="256">
        <v>0</v>
      </c>
      <c r="M111" s="257">
        <f t="shared" si="1"/>
        <v>44316</v>
      </c>
      <c r="N111" s="258">
        <f t="shared" si="2"/>
        <v>44377</v>
      </c>
      <c r="O111" s="259">
        <f t="shared" si="3"/>
        <v>3</v>
      </c>
      <c r="P111" s="259">
        <f t="shared" si="4"/>
        <v>9000</v>
      </c>
    </row>
    <row r="112" spans="1:17" x14ac:dyDescent="0.2">
      <c r="A112" s="252">
        <v>44091</v>
      </c>
      <c r="B112" s="253" t="s">
        <v>356</v>
      </c>
      <c r="C112" s="254" t="s">
        <v>347</v>
      </c>
      <c r="D112" s="254" t="s">
        <v>348</v>
      </c>
      <c r="E112" s="254" t="s">
        <v>349</v>
      </c>
      <c r="F112" s="254">
        <v>2021</v>
      </c>
      <c r="G112" s="254" t="s">
        <v>365</v>
      </c>
      <c r="H112" s="255">
        <v>9000</v>
      </c>
      <c r="I112" s="254" t="s">
        <v>351</v>
      </c>
      <c r="J112" s="256">
        <v>43.6</v>
      </c>
      <c r="K112" s="256">
        <v>0</v>
      </c>
      <c r="L112" s="256">
        <v>0</v>
      </c>
      <c r="M112" s="257">
        <f t="shared" si="1"/>
        <v>44530</v>
      </c>
      <c r="N112" s="258">
        <f t="shared" si="2"/>
        <v>44561</v>
      </c>
      <c r="O112" s="259">
        <f t="shared" si="3"/>
        <v>2</v>
      </c>
      <c r="P112" s="259">
        <f t="shared" si="4"/>
        <v>18000</v>
      </c>
    </row>
    <row r="113" spans="1:16" x14ac:dyDescent="0.2">
      <c r="A113" s="252">
        <v>44091</v>
      </c>
      <c r="B113" s="253" t="s">
        <v>356</v>
      </c>
      <c r="C113" s="254" t="s">
        <v>347</v>
      </c>
      <c r="D113" s="254" t="s">
        <v>348</v>
      </c>
      <c r="E113" s="254" t="s">
        <v>349</v>
      </c>
      <c r="F113" s="254">
        <v>2021</v>
      </c>
      <c r="G113" s="254" t="s">
        <v>366</v>
      </c>
      <c r="H113" s="255">
        <v>10000</v>
      </c>
      <c r="I113" s="254" t="s">
        <v>351</v>
      </c>
      <c r="J113" s="256">
        <v>43.6</v>
      </c>
      <c r="K113" s="256">
        <v>0</v>
      </c>
      <c r="L113" s="256">
        <v>0</v>
      </c>
      <c r="M113" s="257">
        <f t="shared" si="1"/>
        <v>44500</v>
      </c>
      <c r="N113" s="258">
        <f t="shared" si="2"/>
        <v>44500</v>
      </c>
      <c r="O113" s="259">
        <f t="shared" si="3"/>
        <v>1</v>
      </c>
      <c r="P113" s="259">
        <f t="shared" si="4"/>
        <v>10000</v>
      </c>
    </row>
    <row r="114" spans="1:16" x14ac:dyDescent="0.2">
      <c r="A114" s="252">
        <v>44091</v>
      </c>
      <c r="B114" s="253" t="s">
        <v>356</v>
      </c>
      <c r="C114" s="254" t="s">
        <v>347</v>
      </c>
      <c r="D114" s="254" t="s">
        <v>348</v>
      </c>
      <c r="E114" s="254" t="s">
        <v>349</v>
      </c>
      <c r="F114" s="254">
        <v>2021</v>
      </c>
      <c r="G114" s="254" t="s">
        <v>367</v>
      </c>
      <c r="H114" s="255">
        <v>12000</v>
      </c>
      <c r="I114" s="254" t="s">
        <v>351</v>
      </c>
      <c r="J114" s="256">
        <v>43.6</v>
      </c>
      <c r="K114" s="256">
        <v>0</v>
      </c>
      <c r="L114" s="256">
        <v>0</v>
      </c>
      <c r="M114" s="257">
        <f t="shared" si="1"/>
        <v>44469</v>
      </c>
      <c r="N114" s="258">
        <f t="shared" si="2"/>
        <v>44469</v>
      </c>
      <c r="O114" s="259">
        <f t="shared" si="3"/>
        <v>1</v>
      </c>
      <c r="P114" s="259">
        <f t="shared" si="4"/>
        <v>12000</v>
      </c>
    </row>
    <row r="115" spans="1:16" x14ac:dyDescent="0.2">
      <c r="A115" s="252">
        <v>44091</v>
      </c>
      <c r="B115" s="253" t="s">
        <v>356</v>
      </c>
      <c r="C115" s="254" t="s">
        <v>347</v>
      </c>
      <c r="D115" s="254" t="s">
        <v>348</v>
      </c>
      <c r="E115" s="254" t="s">
        <v>349</v>
      </c>
      <c r="F115" s="254">
        <v>2021</v>
      </c>
      <c r="G115" s="254" t="s">
        <v>368</v>
      </c>
      <c r="H115" s="255">
        <v>13000</v>
      </c>
      <c r="I115" s="254" t="s">
        <v>351</v>
      </c>
      <c r="J115" s="256">
        <v>43.6</v>
      </c>
      <c r="K115" s="256">
        <v>0</v>
      </c>
      <c r="L115" s="256">
        <v>0</v>
      </c>
      <c r="M115" s="257">
        <f t="shared" si="1"/>
        <v>44408</v>
      </c>
      <c r="N115" s="258">
        <f t="shared" si="2"/>
        <v>44439</v>
      </c>
      <c r="O115" s="259">
        <f t="shared" si="3"/>
        <v>2</v>
      </c>
      <c r="P115" s="259">
        <f t="shared" si="4"/>
        <v>26000</v>
      </c>
    </row>
    <row r="116" spans="1:16" x14ac:dyDescent="0.2">
      <c r="A116" s="252">
        <v>44091</v>
      </c>
      <c r="B116" s="253" t="s">
        <v>356</v>
      </c>
      <c r="C116" s="254" t="s">
        <v>347</v>
      </c>
      <c r="D116" s="254" t="s">
        <v>348</v>
      </c>
      <c r="E116" s="254" t="s">
        <v>349</v>
      </c>
      <c r="F116" s="254">
        <v>2021</v>
      </c>
      <c r="G116" s="254" t="s">
        <v>369</v>
      </c>
      <c r="H116" s="255">
        <v>2000</v>
      </c>
      <c r="I116" s="254" t="s">
        <v>351</v>
      </c>
      <c r="J116" s="256">
        <v>43.6</v>
      </c>
      <c r="K116" s="256">
        <v>0</v>
      </c>
      <c r="L116" s="256">
        <v>0</v>
      </c>
      <c r="M116" s="257">
        <f t="shared" si="1"/>
        <v>44377</v>
      </c>
      <c r="N116" s="258">
        <f t="shared" si="2"/>
        <v>44377</v>
      </c>
      <c r="O116" s="259">
        <f t="shared" si="3"/>
        <v>1</v>
      </c>
      <c r="P116" s="259">
        <f t="shared" si="4"/>
        <v>2000</v>
      </c>
    </row>
    <row r="117" spans="1:16" x14ac:dyDescent="0.2">
      <c r="A117" s="252">
        <v>44091</v>
      </c>
      <c r="B117" s="253" t="s">
        <v>356</v>
      </c>
      <c r="C117" s="254" t="s">
        <v>347</v>
      </c>
      <c r="D117" s="254" t="s">
        <v>348</v>
      </c>
      <c r="E117" s="254" t="s">
        <v>349</v>
      </c>
      <c r="F117" s="254">
        <v>2021</v>
      </c>
      <c r="G117" s="254" t="s">
        <v>370</v>
      </c>
      <c r="H117" s="255">
        <v>3000</v>
      </c>
      <c r="I117" s="254" t="s">
        <v>351</v>
      </c>
      <c r="J117" s="256">
        <v>43.6</v>
      </c>
      <c r="K117" s="256">
        <v>0</v>
      </c>
      <c r="L117" s="256">
        <v>0</v>
      </c>
      <c r="M117" s="257">
        <f t="shared" si="1"/>
        <v>44347</v>
      </c>
      <c r="N117" s="258">
        <f t="shared" si="2"/>
        <v>44347</v>
      </c>
      <c r="O117" s="259">
        <f t="shared" si="3"/>
        <v>1</v>
      </c>
      <c r="P117" s="259">
        <f t="shared" si="4"/>
        <v>3000</v>
      </c>
    </row>
    <row r="118" spans="1:16" x14ac:dyDescent="0.2">
      <c r="A118" s="252">
        <v>44091</v>
      </c>
      <c r="B118" s="253" t="s">
        <v>356</v>
      </c>
      <c r="C118" s="254" t="s">
        <v>347</v>
      </c>
      <c r="D118" s="254" t="s">
        <v>348</v>
      </c>
      <c r="E118" s="254" t="s">
        <v>349</v>
      </c>
      <c r="F118" s="254">
        <v>2021</v>
      </c>
      <c r="G118" s="254" t="s">
        <v>371</v>
      </c>
      <c r="H118" s="255">
        <v>5000</v>
      </c>
      <c r="I118" s="254" t="s">
        <v>351</v>
      </c>
      <c r="J118" s="256">
        <v>43.6</v>
      </c>
      <c r="K118" s="256">
        <v>0</v>
      </c>
      <c r="L118" s="256">
        <v>0</v>
      </c>
      <c r="M118" s="257">
        <f t="shared" si="1"/>
        <v>44316</v>
      </c>
      <c r="N118" s="258">
        <f t="shared" si="2"/>
        <v>44316</v>
      </c>
      <c r="O118" s="259">
        <f t="shared" si="3"/>
        <v>1</v>
      </c>
      <c r="P118" s="259">
        <f t="shared" si="4"/>
        <v>5000</v>
      </c>
    </row>
    <row r="119" spans="1:16" x14ac:dyDescent="0.2">
      <c r="A119" s="252">
        <v>44091</v>
      </c>
      <c r="B119" s="253" t="s">
        <v>356</v>
      </c>
      <c r="C119" s="254" t="s">
        <v>347</v>
      </c>
      <c r="D119" s="254" t="s">
        <v>348</v>
      </c>
      <c r="E119" s="254" t="s">
        <v>349</v>
      </c>
      <c r="F119" s="254">
        <v>2021</v>
      </c>
      <c r="G119" s="254" t="s">
        <v>372</v>
      </c>
      <c r="H119" s="255">
        <v>5000</v>
      </c>
      <c r="I119" s="254" t="s">
        <v>351</v>
      </c>
      <c r="J119" s="256">
        <v>43.6</v>
      </c>
      <c r="K119" s="256">
        <v>0</v>
      </c>
      <c r="L119" s="256">
        <v>0</v>
      </c>
      <c r="M119" s="257">
        <f t="shared" si="1"/>
        <v>44255</v>
      </c>
      <c r="N119" s="258">
        <f t="shared" si="2"/>
        <v>44255</v>
      </c>
      <c r="O119" s="259">
        <f t="shared" si="3"/>
        <v>1</v>
      </c>
      <c r="P119" s="259">
        <f t="shared" si="4"/>
        <v>5000</v>
      </c>
    </row>
    <row r="120" spans="1:16" x14ac:dyDescent="0.2">
      <c r="A120" s="252">
        <v>44090</v>
      </c>
      <c r="B120" s="253" t="s">
        <v>356</v>
      </c>
      <c r="C120" s="254" t="s">
        <v>347</v>
      </c>
      <c r="D120" s="254" t="s">
        <v>348</v>
      </c>
      <c r="E120" s="254" t="s">
        <v>349</v>
      </c>
      <c r="F120" s="254">
        <v>2021</v>
      </c>
      <c r="G120" s="254" t="s">
        <v>359</v>
      </c>
      <c r="H120" s="255">
        <v>8000</v>
      </c>
      <c r="I120" s="254" t="s">
        <v>351</v>
      </c>
      <c r="J120" s="256">
        <v>42.6</v>
      </c>
      <c r="K120" s="256">
        <v>0</v>
      </c>
      <c r="L120" s="256">
        <v>0</v>
      </c>
      <c r="M120" s="257">
        <f t="shared" si="1"/>
        <v>44408</v>
      </c>
      <c r="N120" s="258">
        <f t="shared" si="2"/>
        <v>44561</v>
      </c>
      <c r="O120" s="259">
        <f t="shared" si="3"/>
        <v>6</v>
      </c>
      <c r="P120" s="259">
        <f t="shared" si="4"/>
        <v>48000</v>
      </c>
    </row>
    <row r="121" spans="1:16" x14ac:dyDescent="0.2">
      <c r="A121" s="252">
        <v>44090</v>
      </c>
      <c r="B121" s="253" t="s">
        <v>356</v>
      </c>
      <c r="C121" s="254" t="s">
        <v>347</v>
      </c>
      <c r="D121" s="254" t="s">
        <v>348</v>
      </c>
      <c r="E121" s="254" t="s">
        <v>349</v>
      </c>
      <c r="F121" s="254">
        <v>2021</v>
      </c>
      <c r="G121" s="254" t="s">
        <v>358</v>
      </c>
      <c r="H121" s="255">
        <v>10000</v>
      </c>
      <c r="I121" s="254" t="s">
        <v>351</v>
      </c>
      <c r="J121" s="256">
        <v>42.6</v>
      </c>
      <c r="K121" s="256">
        <v>0</v>
      </c>
      <c r="L121" s="256">
        <v>0</v>
      </c>
      <c r="M121" s="257">
        <f t="shared" si="1"/>
        <v>44316</v>
      </c>
      <c r="N121" s="258">
        <f t="shared" si="2"/>
        <v>44377</v>
      </c>
      <c r="O121" s="259">
        <f t="shared" si="3"/>
        <v>3</v>
      </c>
      <c r="P121" s="259">
        <f t="shared" si="4"/>
        <v>30000</v>
      </c>
    </row>
    <row r="122" spans="1:16" x14ac:dyDescent="0.2">
      <c r="A122" s="252">
        <v>44090</v>
      </c>
      <c r="B122" s="253" t="s">
        <v>356</v>
      </c>
      <c r="C122" s="254" t="s">
        <v>347</v>
      </c>
      <c r="D122" s="254" t="s">
        <v>348</v>
      </c>
      <c r="E122" s="254" t="s">
        <v>349</v>
      </c>
      <c r="F122" s="254">
        <v>2021</v>
      </c>
      <c r="G122" s="254" t="s">
        <v>355</v>
      </c>
      <c r="H122" s="255">
        <v>15000</v>
      </c>
      <c r="I122" s="254" t="s">
        <v>351</v>
      </c>
      <c r="J122" s="256">
        <v>42.6</v>
      </c>
      <c r="K122" s="256">
        <v>0</v>
      </c>
      <c r="L122" s="256">
        <v>0</v>
      </c>
      <c r="M122" s="257">
        <f t="shared" si="1"/>
        <v>44227</v>
      </c>
      <c r="N122" s="258">
        <f t="shared" si="2"/>
        <v>44286</v>
      </c>
      <c r="O122" s="259">
        <f t="shared" si="3"/>
        <v>3</v>
      </c>
      <c r="P122" s="259">
        <f t="shared" si="4"/>
        <v>45000</v>
      </c>
    </row>
    <row r="123" spans="1:16" x14ac:dyDescent="0.2">
      <c r="A123" s="252">
        <v>44088</v>
      </c>
      <c r="B123" s="253" t="s">
        <v>356</v>
      </c>
      <c r="C123" s="254" t="s">
        <v>360</v>
      </c>
      <c r="D123" s="254" t="s">
        <v>373</v>
      </c>
      <c r="E123" s="254" t="s">
        <v>349</v>
      </c>
      <c r="F123" s="254">
        <v>2021</v>
      </c>
      <c r="G123" s="254" t="s">
        <v>363</v>
      </c>
      <c r="H123" s="255">
        <v>294000</v>
      </c>
      <c r="I123" s="254" t="s">
        <v>362</v>
      </c>
      <c r="J123" s="256">
        <v>0.22</v>
      </c>
      <c r="K123" s="256">
        <v>0</v>
      </c>
      <c r="L123" s="256">
        <v>0</v>
      </c>
      <c r="M123" s="257">
        <f t="shared" si="1"/>
        <v>44500</v>
      </c>
      <c r="N123" s="258">
        <f t="shared" si="2"/>
        <v>44561</v>
      </c>
      <c r="O123" s="259">
        <f t="shared" si="3"/>
        <v>3</v>
      </c>
      <c r="P123" s="259">
        <f t="shared" si="4"/>
        <v>882000</v>
      </c>
    </row>
    <row r="124" spans="1:16" x14ac:dyDescent="0.2">
      <c r="A124" s="252">
        <v>44088</v>
      </c>
      <c r="B124" s="253" t="s">
        <v>356</v>
      </c>
      <c r="C124" s="254" t="s">
        <v>360</v>
      </c>
      <c r="D124" s="254" t="s">
        <v>373</v>
      </c>
      <c r="E124" s="254" t="s">
        <v>349</v>
      </c>
      <c r="F124" s="254">
        <v>2021</v>
      </c>
      <c r="G124" s="254" t="s">
        <v>357</v>
      </c>
      <c r="H124" s="255">
        <v>420000</v>
      </c>
      <c r="I124" s="254" t="s">
        <v>362</v>
      </c>
      <c r="J124" s="256">
        <v>0.22</v>
      </c>
      <c r="K124" s="256">
        <v>0</v>
      </c>
      <c r="L124" s="256">
        <v>0</v>
      </c>
      <c r="M124" s="257">
        <f t="shared" si="1"/>
        <v>44408</v>
      </c>
      <c r="N124" s="258">
        <f t="shared" si="2"/>
        <v>44469</v>
      </c>
      <c r="O124" s="259">
        <f t="shared" si="3"/>
        <v>3</v>
      </c>
      <c r="P124" s="259">
        <f t="shared" si="4"/>
        <v>1260000</v>
      </c>
    </row>
    <row r="125" spans="1:16" x14ac:dyDescent="0.2">
      <c r="A125" s="252">
        <v>44088</v>
      </c>
      <c r="B125" s="253" t="s">
        <v>356</v>
      </c>
      <c r="C125" s="254" t="s">
        <v>360</v>
      </c>
      <c r="D125" s="254" t="s">
        <v>373</v>
      </c>
      <c r="E125" s="254" t="s">
        <v>349</v>
      </c>
      <c r="F125" s="254">
        <v>2021</v>
      </c>
      <c r="G125" s="254" t="s">
        <v>358</v>
      </c>
      <c r="H125" s="255">
        <v>84000</v>
      </c>
      <c r="I125" s="254" t="s">
        <v>362</v>
      </c>
      <c r="J125" s="256">
        <v>0.22</v>
      </c>
      <c r="K125" s="256">
        <v>0</v>
      </c>
      <c r="L125" s="256">
        <v>0</v>
      </c>
      <c r="M125" s="257">
        <f t="shared" ref="M125:M193" si="5">+EOMONTH(LEFT($G125,FIND(" -",$G125)-1)&amp;"-"&amp;$F125,IF($C125="Oil",0,0))</f>
        <v>44316</v>
      </c>
      <c r="N125" s="258">
        <f t="shared" ref="N125:N193" si="6">+EOMONTH(RIGHT($G125,FIND("- ",$G125)-2)&amp;"-"&amp;$F125,IF($C125="Oil",0,0))</f>
        <v>44377</v>
      </c>
      <c r="O125" s="259">
        <f t="shared" ref="O125:O188" si="7">+ROUND((N125-M125)/30.4+1,0)</f>
        <v>3</v>
      </c>
      <c r="P125" s="259">
        <f t="shared" ref="P125:P188" si="8">+O125*H125</f>
        <v>252000</v>
      </c>
    </row>
    <row r="126" spans="1:16" x14ac:dyDescent="0.2">
      <c r="A126" s="252">
        <v>44088</v>
      </c>
      <c r="B126" s="253" t="s">
        <v>356</v>
      </c>
      <c r="C126" s="254" t="s">
        <v>360</v>
      </c>
      <c r="D126" s="254" t="s">
        <v>373</v>
      </c>
      <c r="E126" s="254" t="s">
        <v>349</v>
      </c>
      <c r="F126" s="254">
        <v>2021</v>
      </c>
      <c r="G126" s="254" t="s">
        <v>355</v>
      </c>
      <c r="H126" s="255">
        <v>126000</v>
      </c>
      <c r="I126" s="254" t="s">
        <v>362</v>
      </c>
      <c r="J126" s="256">
        <v>0.22</v>
      </c>
      <c r="K126" s="256">
        <v>0</v>
      </c>
      <c r="L126" s="256">
        <v>0</v>
      </c>
      <c r="M126" s="257">
        <f t="shared" si="5"/>
        <v>44227</v>
      </c>
      <c r="N126" s="258">
        <f t="shared" si="6"/>
        <v>44286</v>
      </c>
      <c r="O126" s="259">
        <f t="shared" si="7"/>
        <v>3</v>
      </c>
      <c r="P126" s="259">
        <f t="shared" si="8"/>
        <v>378000</v>
      </c>
    </row>
    <row r="127" spans="1:16" x14ac:dyDescent="0.2">
      <c r="A127" s="252">
        <v>44088</v>
      </c>
      <c r="B127" s="253" t="s">
        <v>356</v>
      </c>
      <c r="C127" s="254" t="s">
        <v>360</v>
      </c>
      <c r="D127" s="254" t="s">
        <v>364</v>
      </c>
      <c r="E127" s="254" t="s">
        <v>349</v>
      </c>
      <c r="F127" s="254">
        <v>2021</v>
      </c>
      <c r="G127" s="254" t="s">
        <v>359</v>
      </c>
      <c r="H127" s="255">
        <v>294000</v>
      </c>
      <c r="I127" s="254" t="s">
        <v>362</v>
      </c>
      <c r="J127" s="256">
        <v>0.47249999999999998</v>
      </c>
      <c r="K127" s="256">
        <v>0</v>
      </c>
      <c r="L127" s="256">
        <v>0</v>
      </c>
      <c r="M127" s="257">
        <f t="shared" si="5"/>
        <v>44408</v>
      </c>
      <c r="N127" s="258">
        <f t="shared" si="6"/>
        <v>44561</v>
      </c>
      <c r="O127" s="259">
        <f t="shared" si="7"/>
        <v>6</v>
      </c>
      <c r="P127" s="259">
        <f t="shared" si="8"/>
        <v>1764000</v>
      </c>
    </row>
    <row r="128" spans="1:16" x14ac:dyDescent="0.2">
      <c r="A128" s="252">
        <v>44088</v>
      </c>
      <c r="B128" s="253" t="s">
        <v>356</v>
      </c>
      <c r="C128" s="254" t="s">
        <v>360</v>
      </c>
      <c r="D128" s="254" t="s">
        <v>364</v>
      </c>
      <c r="E128" s="254" t="s">
        <v>349</v>
      </c>
      <c r="F128" s="254">
        <v>2021</v>
      </c>
      <c r="G128" s="254" t="s">
        <v>355</v>
      </c>
      <c r="H128" s="255">
        <v>42000</v>
      </c>
      <c r="I128" s="254" t="s">
        <v>362</v>
      </c>
      <c r="J128" s="256">
        <v>0.47249999999999998</v>
      </c>
      <c r="K128" s="256">
        <v>0</v>
      </c>
      <c r="L128" s="256">
        <v>0</v>
      </c>
      <c r="M128" s="257">
        <f t="shared" si="5"/>
        <v>44227</v>
      </c>
      <c r="N128" s="258">
        <f t="shared" si="6"/>
        <v>44286</v>
      </c>
      <c r="O128" s="259">
        <f t="shared" si="7"/>
        <v>3</v>
      </c>
      <c r="P128" s="259">
        <f t="shared" si="8"/>
        <v>126000</v>
      </c>
    </row>
    <row r="129" spans="1:16" x14ac:dyDescent="0.2">
      <c r="A129" s="252">
        <v>44088</v>
      </c>
      <c r="B129" s="253" t="s">
        <v>356</v>
      </c>
      <c r="C129" s="254" t="s">
        <v>360</v>
      </c>
      <c r="D129" s="254" t="s">
        <v>364</v>
      </c>
      <c r="E129" s="254" t="s">
        <v>349</v>
      </c>
      <c r="F129" s="254">
        <v>2020</v>
      </c>
      <c r="G129" s="254" t="s">
        <v>363</v>
      </c>
      <c r="H129" s="255">
        <v>168000</v>
      </c>
      <c r="I129" s="254" t="s">
        <v>362</v>
      </c>
      <c r="J129" s="256">
        <v>0.47249999999999998</v>
      </c>
      <c r="K129" s="256">
        <v>0</v>
      </c>
      <c r="L129" s="256">
        <v>0</v>
      </c>
      <c r="M129" s="257">
        <f t="shared" si="5"/>
        <v>44135</v>
      </c>
      <c r="N129" s="258">
        <f t="shared" si="6"/>
        <v>44196</v>
      </c>
      <c r="O129" s="259">
        <f t="shared" si="7"/>
        <v>3</v>
      </c>
      <c r="P129" s="259">
        <f t="shared" si="8"/>
        <v>504000</v>
      </c>
    </row>
    <row r="130" spans="1:16" x14ac:dyDescent="0.2">
      <c r="A130" s="252">
        <v>44088</v>
      </c>
      <c r="B130" s="253" t="s">
        <v>356</v>
      </c>
      <c r="C130" s="254" t="s">
        <v>360</v>
      </c>
      <c r="D130" s="254" t="s">
        <v>374</v>
      </c>
      <c r="E130" s="254" t="s">
        <v>349</v>
      </c>
      <c r="F130" s="254">
        <v>2021</v>
      </c>
      <c r="G130" s="254" t="s">
        <v>350</v>
      </c>
      <c r="H130" s="255">
        <v>294000</v>
      </c>
      <c r="I130" s="254" t="s">
        <v>362</v>
      </c>
      <c r="J130" s="256">
        <v>0.53374999999999995</v>
      </c>
      <c r="K130" s="256">
        <v>0</v>
      </c>
      <c r="L130" s="256">
        <v>0</v>
      </c>
      <c r="M130" s="257">
        <f t="shared" si="5"/>
        <v>44227</v>
      </c>
      <c r="N130" s="258">
        <f t="shared" si="6"/>
        <v>44561</v>
      </c>
      <c r="O130" s="259">
        <f t="shared" si="7"/>
        <v>12</v>
      </c>
      <c r="P130" s="259">
        <f t="shared" si="8"/>
        <v>3528000</v>
      </c>
    </row>
    <row r="131" spans="1:16" x14ac:dyDescent="0.2">
      <c r="A131" s="252">
        <v>44088</v>
      </c>
      <c r="B131" s="253" t="s">
        <v>356</v>
      </c>
      <c r="C131" s="254" t="s">
        <v>360</v>
      </c>
      <c r="D131" s="254" t="s">
        <v>374</v>
      </c>
      <c r="E131" s="254" t="s">
        <v>349</v>
      </c>
      <c r="F131" s="254">
        <v>2020</v>
      </c>
      <c r="G131" s="254" t="s">
        <v>363</v>
      </c>
      <c r="H131" s="255">
        <v>294000</v>
      </c>
      <c r="I131" s="254" t="s">
        <v>362</v>
      </c>
      <c r="J131" s="256">
        <v>0.53374999999999995</v>
      </c>
      <c r="K131" s="256">
        <v>0</v>
      </c>
      <c r="L131" s="256">
        <v>0</v>
      </c>
      <c r="M131" s="257">
        <f t="shared" si="5"/>
        <v>44135</v>
      </c>
      <c r="N131" s="258">
        <f t="shared" si="6"/>
        <v>44196</v>
      </c>
      <c r="O131" s="259">
        <f t="shared" si="7"/>
        <v>3</v>
      </c>
      <c r="P131" s="259">
        <f t="shared" si="8"/>
        <v>882000</v>
      </c>
    </row>
    <row r="132" spans="1:16" x14ac:dyDescent="0.2">
      <c r="A132" s="252">
        <v>44088</v>
      </c>
      <c r="B132" s="253" t="s">
        <v>356</v>
      </c>
      <c r="C132" s="254" t="s">
        <v>360</v>
      </c>
      <c r="D132" s="254" t="s">
        <v>375</v>
      </c>
      <c r="E132" s="254" t="s">
        <v>349</v>
      </c>
      <c r="F132" s="254">
        <v>2021</v>
      </c>
      <c r="G132" s="254" t="s">
        <v>350</v>
      </c>
      <c r="H132" s="255">
        <v>84000</v>
      </c>
      <c r="I132" s="254" t="s">
        <v>362</v>
      </c>
      <c r="J132" s="256">
        <v>0.55500000000000005</v>
      </c>
      <c r="K132" s="256">
        <v>0</v>
      </c>
      <c r="L132" s="256">
        <v>0</v>
      </c>
      <c r="M132" s="257">
        <f t="shared" si="5"/>
        <v>44227</v>
      </c>
      <c r="N132" s="258">
        <f t="shared" si="6"/>
        <v>44561</v>
      </c>
      <c r="O132" s="259">
        <f t="shared" si="7"/>
        <v>12</v>
      </c>
      <c r="P132" s="259">
        <f t="shared" si="8"/>
        <v>1008000</v>
      </c>
    </row>
    <row r="133" spans="1:16" x14ac:dyDescent="0.2">
      <c r="A133" s="252">
        <v>44088</v>
      </c>
      <c r="B133" s="253" t="s">
        <v>354</v>
      </c>
      <c r="C133" s="254" t="s">
        <v>360</v>
      </c>
      <c r="D133" s="254" t="s">
        <v>375</v>
      </c>
      <c r="E133" s="254" t="s">
        <v>349</v>
      </c>
      <c r="F133" s="254">
        <v>2020</v>
      </c>
      <c r="G133" s="254" t="s">
        <v>363</v>
      </c>
      <c r="H133" s="255">
        <v>84000</v>
      </c>
      <c r="I133" s="254" t="s">
        <v>362</v>
      </c>
      <c r="J133" s="256">
        <v>0.55500000000000005</v>
      </c>
      <c r="K133" s="256">
        <v>0</v>
      </c>
      <c r="L133" s="256">
        <v>0</v>
      </c>
      <c r="M133" s="257">
        <f t="shared" si="5"/>
        <v>44135</v>
      </c>
      <c r="N133" s="258">
        <f t="shared" si="6"/>
        <v>44196</v>
      </c>
      <c r="O133" s="259">
        <f t="shared" si="7"/>
        <v>3</v>
      </c>
      <c r="P133" s="259">
        <f t="shared" si="8"/>
        <v>252000</v>
      </c>
    </row>
    <row r="134" spans="1:16" x14ac:dyDescent="0.2">
      <c r="A134" s="252">
        <v>44088</v>
      </c>
      <c r="B134" s="253" t="s">
        <v>354</v>
      </c>
      <c r="C134" s="254" t="s">
        <v>360</v>
      </c>
      <c r="D134" s="254" t="s">
        <v>361</v>
      </c>
      <c r="E134" s="254" t="s">
        <v>349</v>
      </c>
      <c r="F134" s="254">
        <v>2021</v>
      </c>
      <c r="G134" s="254" t="s">
        <v>376</v>
      </c>
      <c r="H134" s="255">
        <v>336000</v>
      </c>
      <c r="I134" s="254" t="s">
        <v>362</v>
      </c>
      <c r="J134" s="256">
        <v>0.82674999999999998</v>
      </c>
      <c r="K134" s="256">
        <v>0</v>
      </c>
      <c r="L134" s="256">
        <v>0</v>
      </c>
      <c r="M134" s="257">
        <f t="shared" si="5"/>
        <v>44227</v>
      </c>
      <c r="N134" s="258">
        <f t="shared" si="6"/>
        <v>44377</v>
      </c>
      <c r="O134" s="259">
        <f t="shared" si="7"/>
        <v>6</v>
      </c>
      <c r="P134" s="259">
        <f t="shared" si="8"/>
        <v>2016000</v>
      </c>
    </row>
    <row r="135" spans="1:16" x14ac:dyDescent="0.2">
      <c r="A135" s="252">
        <v>44088</v>
      </c>
      <c r="B135" s="253" t="s">
        <v>354</v>
      </c>
      <c r="C135" s="254" t="s">
        <v>360</v>
      </c>
      <c r="D135" s="254" t="s">
        <v>361</v>
      </c>
      <c r="E135" s="254" t="s">
        <v>349</v>
      </c>
      <c r="F135" s="254">
        <v>2020</v>
      </c>
      <c r="G135" s="254" t="s">
        <v>363</v>
      </c>
      <c r="H135" s="255">
        <v>336000</v>
      </c>
      <c r="I135" s="254" t="s">
        <v>362</v>
      </c>
      <c r="J135" s="256">
        <v>0.82674999999999998</v>
      </c>
      <c r="K135" s="256">
        <v>0</v>
      </c>
      <c r="L135" s="256">
        <v>0</v>
      </c>
      <c r="M135" s="257">
        <f t="shared" si="5"/>
        <v>44135</v>
      </c>
      <c r="N135" s="258">
        <f t="shared" si="6"/>
        <v>44196</v>
      </c>
      <c r="O135" s="259">
        <f t="shared" si="7"/>
        <v>3</v>
      </c>
      <c r="P135" s="259">
        <f t="shared" si="8"/>
        <v>1008000</v>
      </c>
    </row>
    <row r="136" spans="1:16" x14ac:dyDescent="0.2">
      <c r="A136" s="252">
        <v>44085</v>
      </c>
      <c r="B136" s="253" t="s">
        <v>346</v>
      </c>
      <c r="C136" s="254" t="s">
        <v>377</v>
      </c>
      <c r="D136" s="254" t="s">
        <v>378</v>
      </c>
      <c r="E136" s="254" t="s">
        <v>349</v>
      </c>
      <c r="F136" s="254">
        <v>2021</v>
      </c>
      <c r="G136" s="254" t="s">
        <v>363</v>
      </c>
      <c r="H136" s="255">
        <v>60000</v>
      </c>
      <c r="I136" s="254" t="s">
        <v>379</v>
      </c>
      <c r="J136" s="256">
        <v>-0.28999999999999998</v>
      </c>
      <c r="K136" s="256">
        <v>0</v>
      </c>
      <c r="L136" s="256">
        <v>0</v>
      </c>
      <c r="M136" s="257">
        <f t="shared" si="5"/>
        <v>44500</v>
      </c>
      <c r="N136" s="258">
        <f t="shared" si="6"/>
        <v>44561</v>
      </c>
      <c r="O136" s="259">
        <f t="shared" si="7"/>
        <v>3</v>
      </c>
      <c r="P136" s="259">
        <f t="shared" si="8"/>
        <v>180000</v>
      </c>
    </row>
    <row r="137" spans="1:16" x14ac:dyDescent="0.2">
      <c r="A137" s="252">
        <v>44085</v>
      </c>
      <c r="B137" s="253" t="s">
        <v>346</v>
      </c>
      <c r="C137" s="254" t="s">
        <v>377</v>
      </c>
      <c r="D137" s="254" t="s">
        <v>378</v>
      </c>
      <c r="E137" s="254" t="s">
        <v>349</v>
      </c>
      <c r="F137" s="254">
        <v>2021</v>
      </c>
      <c r="G137" s="254" t="s">
        <v>350</v>
      </c>
      <c r="H137" s="255">
        <v>50000</v>
      </c>
      <c r="I137" s="254" t="s">
        <v>379</v>
      </c>
      <c r="J137" s="256">
        <v>-0.32750000000000001</v>
      </c>
      <c r="K137" s="256">
        <v>0</v>
      </c>
      <c r="L137" s="256">
        <v>0</v>
      </c>
      <c r="M137" s="257">
        <f t="shared" si="5"/>
        <v>44227</v>
      </c>
      <c r="N137" s="258">
        <f t="shared" si="6"/>
        <v>44561</v>
      </c>
      <c r="O137" s="259">
        <f t="shared" si="7"/>
        <v>12</v>
      </c>
      <c r="P137" s="259">
        <f t="shared" si="8"/>
        <v>600000</v>
      </c>
    </row>
    <row r="138" spans="1:16" x14ac:dyDescent="0.2">
      <c r="A138" s="252">
        <v>44085</v>
      </c>
      <c r="B138" s="253" t="s">
        <v>354</v>
      </c>
      <c r="C138" s="254" t="s">
        <v>347</v>
      </c>
      <c r="D138" s="254" t="s">
        <v>348</v>
      </c>
      <c r="E138" s="254" t="s">
        <v>353</v>
      </c>
      <c r="F138" s="254">
        <v>2022</v>
      </c>
      <c r="G138" s="254" t="s">
        <v>363</v>
      </c>
      <c r="H138" s="255">
        <v>1000</v>
      </c>
      <c r="I138" s="254" t="s">
        <v>351</v>
      </c>
      <c r="J138" s="256">
        <v>38</v>
      </c>
      <c r="K138" s="256">
        <v>45.6</v>
      </c>
      <c r="L138" s="256">
        <v>0</v>
      </c>
      <c r="M138" s="257">
        <f t="shared" si="5"/>
        <v>44865</v>
      </c>
      <c r="N138" s="258">
        <f t="shared" si="6"/>
        <v>44926</v>
      </c>
      <c r="O138" s="259">
        <f t="shared" si="7"/>
        <v>3</v>
      </c>
      <c r="P138" s="259">
        <f t="shared" si="8"/>
        <v>3000</v>
      </c>
    </row>
    <row r="139" spans="1:16" x14ac:dyDescent="0.2">
      <c r="A139" s="252">
        <v>44085</v>
      </c>
      <c r="B139" s="253" t="s">
        <v>354</v>
      </c>
      <c r="C139" s="254" t="s">
        <v>347</v>
      </c>
      <c r="D139" s="254" t="s">
        <v>348</v>
      </c>
      <c r="E139" s="254" t="s">
        <v>353</v>
      </c>
      <c r="F139" s="254">
        <v>2022</v>
      </c>
      <c r="G139" s="254" t="s">
        <v>380</v>
      </c>
      <c r="H139" s="255">
        <v>2000</v>
      </c>
      <c r="I139" s="254" t="s">
        <v>351</v>
      </c>
      <c r="J139" s="256">
        <v>38</v>
      </c>
      <c r="K139" s="256">
        <v>45.6</v>
      </c>
      <c r="L139" s="256">
        <v>0</v>
      </c>
      <c r="M139" s="257">
        <f t="shared" si="5"/>
        <v>44681</v>
      </c>
      <c r="N139" s="258">
        <f t="shared" si="6"/>
        <v>44834</v>
      </c>
      <c r="O139" s="259">
        <f t="shared" si="7"/>
        <v>6</v>
      </c>
      <c r="P139" s="259">
        <f t="shared" si="8"/>
        <v>12000</v>
      </c>
    </row>
    <row r="140" spans="1:16" x14ac:dyDescent="0.2">
      <c r="A140" s="252">
        <v>44085</v>
      </c>
      <c r="B140" s="253" t="s">
        <v>354</v>
      </c>
      <c r="C140" s="254" t="s">
        <v>347</v>
      </c>
      <c r="D140" s="254" t="s">
        <v>348</v>
      </c>
      <c r="E140" s="254" t="s">
        <v>353</v>
      </c>
      <c r="F140" s="254">
        <v>2022</v>
      </c>
      <c r="G140" s="254" t="s">
        <v>355</v>
      </c>
      <c r="H140" s="255">
        <v>5000</v>
      </c>
      <c r="I140" s="254" t="s">
        <v>351</v>
      </c>
      <c r="J140" s="256">
        <v>38</v>
      </c>
      <c r="K140" s="256">
        <v>45.6</v>
      </c>
      <c r="L140" s="256">
        <v>0</v>
      </c>
      <c r="M140" s="257">
        <f t="shared" si="5"/>
        <v>44592</v>
      </c>
      <c r="N140" s="258">
        <f t="shared" si="6"/>
        <v>44651</v>
      </c>
      <c r="O140" s="259">
        <f t="shared" si="7"/>
        <v>3</v>
      </c>
      <c r="P140" s="259">
        <f t="shared" si="8"/>
        <v>15000</v>
      </c>
    </row>
    <row r="141" spans="1:16" x14ac:dyDescent="0.2">
      <c r="A141" s="252">
        <v>44085</v>
      </c>
      <c r="B141" s="253" t="s">
        <v>354</v>
      </c>
      <c r="C141" s="254" t="s">
        <v>347</v>
      </c>
      <c r="D141" s="254" t="s">
        <v>348</v>
      </c>
      <c r="E141" s="254" t="s">
        <v>353</v>
      </c>
      <c r="F141" s="254">
        <v>2021</v>
      </c>
      <c r="G141" s="254" t="s">
        <v>363</v>
      </c>
      <c r="H141" s="255">
        <v>5000</v>
      </c>
      <c r="I141" s="254" t="s">
        <v>351</v>
      </c>
      <c r="J141" s="256">
        <v>38</v>
      </c>
      <c r="K141" s="256">
        <v>45.6</v>
      </c>
      <c r="L141" s="256">
        <v>0</v>
      </c>
      <c r="M141" s="257">
        <f t="shared" si="5"/>
        <v>44500</v>
      </c>
      <c r="N141" s="258">
        <f t="shared" si="6"/>
        <v>44561</v>
      </c>
      <c r="O141" s="259">
        <f t="shared" si="7"/>
        <v>3</v>
      </c>
      <c r="P141" s="259">
        <f t="shared" si="8"/>
        <v>15000</v>
      </c>
    </row>
    <row r="142" spans="1:16" x14ac:dyDescent="0.2">
      <c r="A142" s="252">
        <v>44085</v>
      </c>
      <c r="B142" s="253" t="s">
        <v>346</v>
      </c>
      <c r="C142" s="254" t="s">
        <v>377</v>
      </c>
      <c r="D142" s="254" t="s">
        <v>381</v>
      </c>
      <c r="E142" s="254" t="s">
        <v>353</v>
      </c>
      <c r="F142" s="254">
        <v>2022</v>
      </c>
      <c r="G142" s="254" t="s">
        <v>355</v>
      </c>
      <c r="H142" s="255">
        <v>60000</v>
      </c>
      <c r="I142" s="254" t="s">
        <v>379</v>
      </c>
      <c r="J142" s="256">
        <v>2.5</v>
      </c>
      <c r="K142" s="256">
        <v>4.03</v>
      </c>
      <c r="L142" s="256">
        <v>0</v>
      </c>
      <c r="M142" s="257">
        <f t="shared" si="5"/>
        <v>44592</v>
      </c>
      <c r="N142" s="258">
        <f t="shared" si="6"/>
        <v>44651</v>
      </c>
      <c r="O142" s="259">
        <f t="shared" si="7"/>
        <v>3</v>
      </c>
      <c r="P142" s="259">
        <f t="shared" si="8"/>
        <v>180000</v>
      </c>
    </row>
    <row r="143" spans="1:16" x14ac:dyDescent="0.2">
      <c r="A143" s="252">
        <v>44085</v>
      </c>
      <c r="B143" s="253" t="s">
        <v>346</v>
      </c>
      <c r="C143" s="254" t="s">
        <v>377</v>
      </c>
      <c r="D143" s="254" t="s">
        <v>381</v>
      </c>
      <c r="E143" s="254" t="s">
        <v>353</v>
      </c>
      <c r="F143" s="254">
        <v>2021</v>
      </c>
      <c r="G143" s="254" t="s">
        <v>363</v>
      </c>
      <c r="H143" s="255">
        <v>60000</v>
      </c>
      <c r="I143" s="254" t="s">
        <v>379</v>
      </c>
      <c r="J143" s="256">
        <v>2.5</v>
      </c>
      <c r="K143" s="256">
        <v>4.03</v>
      </c>
      <c r="L143" s="256">
        <v>0</v>
      </c>
      <c r="M143" s="257">
        <f t="shared" si="5"/>
        <v>44500</v>
      </c>
      <c r="N143" s="258">
        <f t="shared" si="6"/>
        <v>44561</v>
      </c>
      <c r="O143" s="259">
        <f t="shared" si="7"/>
        <v>3</v>
      </c>
      <c r="P143" s="259">
        <f t="shared" si="8"/>
        <v>180000</v>
      </c>
    </row>
    <row r="144" spans="1:16" x14ac:dyDescent="0.2">
      <c r="A144" s="252">
        <v>44085</v>
      </c>
      <c r="B144" s="253" t="s">
        <v>346</v>
      </c>
      <c r="C144" s="254" t="s">
        <v>377</v>
      </c>
      <c r="D144" s="254" t="s">
        <v>381</v>
      </c>
      <c r="E144" s="254" t="s">
        <v>353</v>
      </c>
      <c r="F144" s="254">
        <v>2021</v>
      </c>
      <c r="G144" s="254" t="s">
        <v>355</v>
      </c>
      <c r="H144" s="255">
        <v>50000</v>
      </c>
      <c r="I144" s="254" t="s">
        <v>379</v>
      </c>
      <c r="J144" s="256">
        <v>2.5</v>
      </c>
      <c r="K144" s="256">
        <v>4.6100000000000003</v>
      </c>
      <c r="L144" s="256">
        <v>0</v>
      </c>
      <c r="M144" s="257">
        <f t="shared" si="5"/>
        <v>44227</v>
      </c>
      <c r="N144" s="258">
        <f t="shared" si="6"/>
        <v>44286</v>
      </c>
      <c r="O144" s="259">
        <f t="shared" si="7"/>
        <v>3</v>
      </c>
      <c r="P144" s="259">
        <f t="shared" si="8"/>
        <v>150000</v>
      </c>
    </row>
    <row r="145" spans="1:16" x14ac:dyDescent="0.2">
      <c r="A145" s="252">
        <v>44085</v>
      </c>
      <c r="B145" s="253" t="s">
        <v>346</v>
      </c>
      <c r="C145" s="254" t="s">
        <v>377</v>
      </c>
      <c r="D145" s="254" t="s">
        <v>381</v>
      </c>
      <c r="E145" s="254" t="s">
        <v>353</v>
      </c>
      <c r="F145" s="254">
        <v>2020</v>
      </c>
      <c r="G145" s="254" t="s">
        <v>365</v>
      </c>
      <c r="H145" s="255">
        <v>50000</v>
      </c>
      <c r="I145" s="254" t="s">
        <v>379</v>
      </c>
      <c r="J145" s="256">
        <v>2.5</v>
      </c>
      <c r="K145" s="256">
        <v>4.6100000000000003</v>
      </c>
      <c r="L145" s="256">
        <v>0</v>
      </c>
      <c r="M145" s="257">
        <f t="shared" si="5"/>
        <v>44165</v>
      </c>
      <c r="N145" s="258">
        <f t="shared" si="6"/>
        <v>44196</v>
      </c>
      <c r="O145" s="259">
        <f t="shared" si="7"/>
        <v>2</v>
      </c>
      <c r="P145" s="259">
        <f t="shared" si="8"/>
        <v>100000</v>
      </c>
    </row>
    <row r="146" spans="1:16" x14ac:dyDescent="0.2">
      <c r="A146" s="252">
        <v>44077</v>
      </c>
      <c r="B146" s="253" t="s">
        <v>356</v>
      </c>
      <c r="C146" s="254" t="s">
        <v>347</v>
      </c>
      <c r="D146" s="254" t="s">
        <v>348</v>
      </c>
      <c r="E146" s="254" t="s">
        <v>349</v>
      </c>
      <c r="F146" s="254">
        <v>2022</v>
      </c>
      <c r="G146" s="254" t="s">
        <v>350</v>
      </c>
      <c r="H146" s="255">
        <v>4000</v>
      </c>
      <c r="I146" s="254" t="s">
        <v>351</v>
      </c>
      <c r="J146" s="256">
        <v>45.15</v>
      </c>
      <c r="K146" s="256">
        <v>0</v>
      </c>
      <c r="L146" s="256">
        <v>0</v>
      </c>
      <c r="M146" s="257">
        <f t="shared" si="5"/>
        <v>44592</v>
      </c>
      <c r="N146" s="258">
        <f t="shared" si="6"/>
        <v>44926</v>
      </c>
      <c r="O146" s="259">
        <f t="shared" si="7"/>
        <v>12</v>
      </c>
      <c r="P146" s="259">
        <f t="shared" si="8"/>
        <v>48000</v>
      </c>
    </row>
    <row r="147" spans="1:16" x14ac:dyDescent="0.2">
      <c r="A147" s="252">
        <v>44077</v>
      </c>
      <c r="B147" s="253" t="s">
        <v>356</v>
      </c>
      <c r="C147" s="254" t="s">
        <v>347</v>
      </c>
      <c r="D147" s="254" t="s">
        <v>348</v>
      </c>
      <c r="E147" s="254" t="s">
        <v>349</v>
      </c>
      <c r="F147" s="254">
        <v>2021</v>
      </c>
      <c r="G147" s="254" t="s">
        <v>359</v>
      </c>
      <c r="H147" s="255">
        <v>4000</v>
      </c>
      <c r="I147" s="254" t="s">
        <v>351</v>
      </c>
      <c r="J147" s="256">
        <v>45.15</v>
      </c>
      <c r="K147" s="256">
        <v>0</v>
      </c>
      <c r="L147" s="256">
        <v>0</v>
      </c>
      <c r="M147" s="257">
        <f t="shared" si="5"/>
        <v>44408</v>
      </c>
      <c r="N147" s="258">
        <f t="shared" si="6"/>
        <v>44561</v>
      </c>
      <c r="O147" s="259">
        <f t="shared" si="7"/>
        <v>6</v>
      </c>
      <c r="P147" s="259">
        <f t="shared" si="8"/>
        <v>24000</v>
      </c>
    </row>
    <row r="148" spans="1:16" x14ac:dyDescent="0.2">
      <c r="A148" s="252">
        <v>44048</v>
      </c>
      <c r="B148" s="253" t="s">
        <v>354</v>
      </c>
      <c r="C148" s="254" t="s">
        <v>377</v>
      </c>
      <c r="D148" s="254" t="s">
        <v>378</v>
      </c>
      <c r="E148" s="254" t="s">
        <v>349</v>
      </c>
      <c r="F148" s="254">
        <v>2021</v>
      </c>
      <c r="G148" s="254" t="s">
        <v>352</v>
      </c>
      <c r="H148" s="255">
        <v>100000</v>
      </c>
      <c r="I148" s="254" t="s">
        <v>379</v>
      </c>
      <c r="J148" s="256">
        <v>-0.45</v>
      </c>
      <c r="K148" s="256">
        <v>0</v>
      </c>
      <c r="L148" s="256">
        <v>0</v>
      </c>
      <c r="M148" s="257">
        <f t="shared" si="5"/>
        <v>44316</v>
      </c>
      <c r="N148" s="258">
        <f t="shared" si="6"/>
        <v>44561</v>
      </c>
      <c r="O148" s="259">
        <f t="shared" si="7"/>
        <v>9</v>
      </c>
      <c r="P148" s="259">
        <f t="shared" si="8"/>
        <v>900000</v>
      </c>
    </row>
    <row r="149" spans="1:16" x14ac:dyDescent="0.2">
      <c r="A149" s="252">
        <v>44048</v>
      </c>
      <c r="B149" s="253" t="s">
        <v>354</v>
      </c>
      <c r="C149" s="254" t="s">
        <v>377</v>
      </c>
      <c r="D149" s="254" t="s">
        <v>378</v>
      </c>
      <c r="E149" s="254" t="s">
        <v>349</v>
      </c>
      <c r="F149" s="254">
        <v>2021</v>
      </c>
      <c r="G149" s="254" t="s">
        <v>355</v>
      </c>
      <c r="H149" s="255">
        <v>50000</v>
      </c>
      <c r="I149" s="254" t="s">
        <v>379</v>
      </c>
      <c r="J149" s="256">
        <v>-0.45</v>
      </c>
      <c r="K149" s="256">
        <v>0</v>
      </c>
      <c r="L149" s="256">
        <v>0</v>
      </c>
      <c r="M149" s="257">
        <f t="shared" si="5"/>
        <v>44227</v>
      </c>
      <c r="N149" s="258">
        <f t="shared" si="6"/>
        <v>44286</v>
      </c>
      <c r="O149" s="259">
        <f t="shared" si="7"/>
        <v>3</v>
      </c>
      <c r="P149" s="259">
        <f t="shared" si="8"/>
        <v>150000</v>
      </c>
    </row>
    <row r="150" spans="1:16" x14ac:dyDescent="0.2">
      <c r="A150" s="252">
        <v>44033</v>
      </c>
      <c r="B150" s="253" t="s">
        <v>356</v>
      </c>
      <c r="C150" s="254" t="s">
        <v>347</v>
      </c>
      <c r="D150" s="254" t="s">
        <v>348</v>
      </c>
      <c r="E150" s="254" t="s">
        <v>353</v>
      </c>
      <c r="F150" s="254">
        <v>2022</v>
      </c>
      <c r="G150" s="254" t="s">
        <v>350</v>
      </c>
      <c r="H150" s="255">
        <v>3000</v>
      </c>
      <c r="I150" s="254" t="s">
        <v>351</v>
      </c>
      <c r="J150" s="256">
        <v>35</v>
      </c>
      <c r="K150" s="256">
        <v>52</v>
      </c>
      <c r="L150" s="256">
        <v>0</v>
      </c>
      <c r="M150" s="257">
        <f t="shared" si="5"/>
        <v>44592</v>
      </c>
      <c r="N150" s="258">
        <f t="shared" si="6"/>
        <v>44926</v>
      </c>
      <c r="O150" s="259">
        <f t="shared" si="7"/>
        <v>12</v>
      </c>
      <c r="P150" s="259">
        <f t="shared" si="8"/>
        <v>36000</v>
      </c>
    </row>
    <row r="151" spans="1:16" x14ac:dyDescent="0.2">
      <c r="A151" s="252">
        <v>44014</v>
      </c>
      <c r="B151" s="253" t="s">
        <v>356</v>
      </c>
      <c r="C151" s="254" t="s">
        <v>347</v>
      </c>
      <c r="D151" s="254" t="s">
        <v>348</v>
      </c>
      <c r="E151" s="254" t="s">
        <v>353</v>
      </c>
      <c r="F151" s="254">
        <v>2022</v>
      </c>
      <c r="G151" s="254" t="s">
        <v>350</v>
      </c>
      <c r="H151" s="255">
        <v>3000</v>
      </c>
      <c r="I151" s="254" t="s">
        <v>351</v>
      </c>
      <c r="J151" s="256">
        <v>35</v>
      </c>
      <c r="K151" s="256">
        <v>49</v>
      </c>
      <c r="L151" s="256">
        <v>0</v>
      </c>
      <c r="M151" s="257">
        <f t="shared" si="5"/>
        <v>44592</v>
      </c>
      <c r="N151" s="258">
        <f t="shared" si="6"/>
        <v>44926</v>
      </c>
      <c r="O151" s="259">
        <f t="shared" si="7"/>
        <v>12</v>
      </c>
      <c r="P151" s="259">
        <f t="shared" si="8"/>
        <v>36000</v>
      </c>
    </row>
    <row r="152" spans="1:16" x14ac:dyDescent="0.2">
      <c r="A152" s="252">
        <v>44005</v>
      </c>
      <c r="B152" s="253" t="s">
        <v>354</v>
      </c>
      <c r="C152" s="254" t="s">
        <v>360</v>
      </c>
      <c r="D152" s="254" t="s">
        <v>373</v>
      </c>
      <c r="E152" s="254" t="s">
        <v>349</v>
      </c>
      <c r="F152" s="254">
        <v>2021</v>
      </c>
      <c r="G152" s="254" t="s">
        <v>376</v>
      </c>
      <c r="H152" s="255">
        <v>126000</v>
      </c>
      <c r="I152" s="254" t="s">
        <v>362</v>
      </c>
      <c r="J152" s="256">
        <v>0.18379999999999999</v>
      </c>
      <c r="K152" s="256">
        <v>0</v>
      </c>
      <c r="L152" s="256">
        <v>0</v>
      </c>
      <c r="M152" s="257">
        <f t="shared" si="5"/>
        <v>44227</v>
      </c>
      <c r="N152" s="258">
        <f t="shared" si="6"/>
        <v>44377</v>
      </c>
      <c r="O152" s="259">
        <f t="shared" si="7"/>
        <v>6</v>
      </c>
      <c r="P152" s="259">
        <f t="shared" si="8"/>
        <v>756000</v>
      </c>
    </row>
    <row r="153" spans="1:16" x14ac:dyDescent="0.2">
      <c r="A153" s="252">
        <v>44005</v>
      </c>
      <c r="B153" s="253" t="s">
        <v>354</v>
      </c>
      <c r="C153" s="254" t="s">
        <v>360</v>
      </c>
      <c r="D153" s="254" t="s">
        <v>364</v>
      </c>
      <c r="E153" s="254" t="s">
        <v>349</v>
      </c>
      <c r="F153" s="254">
        <v>2021</v>
      </c>
      <c r="G153" s="254" t="s">
        <v>376</v>
      </c>
      <c r="H153" s="255">
        <v>294000</v>
      </c>
      <c r="I153" s="254" t="s">
        <v>362</v>
      </c>
      <c r="J153" s="256">
        <v>0.48749999999999999</v>
      </c>
      <c r="K153" s="256">
        <v>0</v>
      </c>
      <c r="L153" s="256">
        <v>0</v>
      </c>
      <c r="M153" s="257">
        <f t="shared" si="5"/>
        <v>44227</v>
      </c>
      <c r="N153" s="258">
        <f t="shared" si="6"/>
        <v>44377</v>
      </c>
      <c r="O153" s="259">
        <f t="shared" si="7"/>
        <v>6</v>
      </c>
      <c r="P153" s="259">
        <f t="shared" si="8"/>
        <v>1764000</v>
      </c>
    </row>
    <row r="154" spans="1:16" x14ac:dyDescent="0.2">
      <c r="A154" s="252">
        <v>44005</v>
      </c>
      <c r="B154" s="253" t="s">
        <v>356</v>
      </c>
      <c r="C154" s="254" t="s">
        <v>347</v>
      </c>
      <c r="D154" s="254" t="s">
        <v>348</v>
      </c>
      <c r="E154" s="254" t="s">
        <v>353</v>
      </c>
      <c r="F154" s="254">
        <v>2022</v>
      </c>
      <c r="G154" s="254" t="s">
        <v>350</v>
      </c>
      <c r="H154" s="255">
        <v>6000</v>
      </c>
      <c r="I154" s="254" t="s">
        <v>351</v>
      </c>
      <c r="J154" s="256">
        <v>39</v>
      </c>
      <c r="K154" s="256">
        <v>45.2</v>
      </c>
      <c r="L154" s="256">
        <v>0</v>
      </c>
      <c r="M154" s="257">
        <f t="shared" si="5"/>
        <v>44592</v>
      </c>
      <c r="N154" s="258">
        <f t="shared" si="6"/>
        <v>44926</v>
      </c>
      <c r="O154" s="259">
        <f t="shared" si="7"/>
        <v>12</v>
      </c>
      <c r="P154" s="259">
        <f t="shared" si="8"/>
        <v>72000</v>
      </c>
    </row>
    <row r="155" spans="1:16" x14ac:dyDescent="0.2">
      <c r="A155" s="252">
        <v>44005</v>
      </c>
      <c r="B155" s="253" t="s">
        <v>356</v>
      </c>
      <c r="C155" s="254" t="s">
        <v>347</v>
      </c>
      <c r="D155" s="254" t="s">
        <v>348</v>
      </c>
      <c r="E155" s="254" t="s">
        <v>353</v>
      </c>
      <c r="F155" s="254">
        <v>2022</v>
      </c>
      <c r="G155" s="254" t="s">
        <v>376</v>
      </c>
      <c r="H155" s="255">
        <v>2000</v>
      </c>
      <c r="I155" s="254" t="s">
        <v>351</v>
      </c>
      <c r="J155" s="256">
        <v>39</v>
      </c>
      <c r="K155" s="256">
        <v>44.85</v>
      </c>
      <c r="L155" s="256">
        <v>0</v>
      </c>
      <c r="M155" s="257">
        <f t="shared" si="5"/>
        <v>44592</v>
      </c>
      <c r="N155" s="258">
        <f t="shared" si="6"/>
        <v>44742</v>
      </c>
      <c r="O155" s="259">
        <f t="shared" si="7"/>
        <v>6</v>
      </c>
      <c r="P155" s="259">
        <f t="shared" si="8"/>
        <v>12000</v>
      </c>
    </row>
    <row r="156" spans="1:16" x14ac:dyDescent="0.2">
      <c r="A156" s="252">
        <v>44005</v>
      </c>
      <c r="B156" s="253" t="s">
        <v>356</v>
      </c>
      <c r="C156" s="254" t="s">
        <v>347</v>
      </c>
      <c r="D156" s="254" t="s">
        <v>348</v>
      </c>
      <c r="E156" s="254" t="s">
        <v>353</v>
      </c>
      <c r="F156" s="254">
        <v>2021</v>
      </c>
      <c r="G156" s="254" t="s">
        <v>363</v>
      </c>
      <c r="H156" s="255">
        <v>4000</v>
      </c>
      <c r="I156" s="254" t="s">
        <v>351</v>
      </c>
      <c r="J156" s="256">
        <v>35</v>
      </c>
      <c r="K156" s="256">
        <v>48</v>
      </c>
      <c r="L156" s="256">
        <v>0</v>
      </c>
      <c r="M156" s="257">
        <f t="shared" si="5"/>
        <v>44500</v>
      </c>
      <c r="N156" s="258">
        <f t="shared" si="6"/>
        <v>44561</v>
      </c>
      <c r="O156" s="259">
        <f t="shared" si="7"/>
        <v>3</v>
      </c>
      <c r="P156" s="259">
        <f t="shared" si="8"/>
        <v>12000</v>
      </c>
    </row>
    <row r="157" spans="1:16" x14ac:dyDescent="0.2">
      <c r="A157" s="252">
        <v>44001</v>
      </c>
      <c r="B157" s="253" t="s">
        <v>354</v>
      </c>
      <c r="C157" s="254" t="s">
        <v>347</v>
      </c>
      <c r="D157" s="254" t="s">
        <v>348</v>
      </c>
      <c r="E157" s="254" t="s">
        <v>353</v>
      </c>
      <c r="F157" s="254">
        <v>2022</v>
      </c>
      <c r="G157" s="254" t="s">
        <v>350</v>
      </c>
      <c r="H157" s="255">
        <v>20000</v>
      </c>
      <c r="I157" s="254" t="s">
        <v>351</v>
      </c>
      <c r="J157" s="256">
        <v>38</v>
      </c>
      <c r="K157" s="256">
        <v>45.15</v>
      </c>
      <c r="L157" s="256">
        <v>0</v>
      </c>
      <c r="M157" s="257">
        <f t="shared" si="5"/>
        <v>44592</v>
      </c>
      <c r="N157" s="258">
        <f t="shared" si="6"/>
        <v>44926</v>
      </c>
      <c r="O157" s="259">
        <f t="shared" si="7"/>
        <v>12</v>
      </c>
      <c r="P157" s="259">
        <f t="shared" si="8"/>
        <v>240000</v>
      </c>
    </row>
    <row r="158" spans="1:16" x14ac:dyDescent="0.2">
      <c r="A158" s="252">
        <v>44001</v>
      </c>
      <c r="B158" s="253" t="s">
        <v>354</v>
      </c>
      <c r="C158" s="254" t="s">
        <v>347</v>
      </c>
      <c r="D158" s="254" t="s">
        <v>348</v>
      </c>
      <c r="E158" s="254" t="s">
        <v>353</v>
      </c>
      <c r="F158" s="254">
        <v>2021</v>
      </c>
      <c r="G158" s="254" t="s">
        <v>363</v>
      </c>
      <c r="H158" s="255">
        <v>15000</v>
      </c>
      <c r="I158" s="254" t="s">
        <v>351</v>
      </c>
      <c r="J158" s="256">
        <v>35</v>
      </c>
      <c r="K158" s="256">
        <v>47.03</v>
      </c>
      <c r="L158" s="256">
        <v>0</v>
      </c>
      <c r="M158" s="257">
        <f t="shared" si="5"/>
        <v>44500</v>
      </c>
      <c r="N158" s="258">
        <f t="shared" si="6"/>
        <v>44561</v>
      </c>
      <c r="O158" s="259">
        <f t="shared" si="7"/>
        <v>3</v>
      </c>
      <c r="P158" s="259">
        <f t="shared" si="8"/>
        <v>45000</v>
      </c>
    </row>
    <row r="159" spans="1:16" x14ac:dyDescent="0.2">
      <c r="A159" s="252">
        <v>43992</v>
      </c>
      <c r="B159" s="253" t="s">
        <v>356</v>
      </c>
      <c r="C159" s="254" t="s">
        <v>347</v>
      </c>
      <c r="D159" s="254" t="s">
        <v>348</v>
      </c>
      <c r="E159" s="254" t="s">
        <v>349</v>
      </c>
      <c r="F159" s="254">
        <v>2020</v>
      </c>
      <c r="G159" s="254" t="s">
        <v>363</v>
      </c>
      <c r="H159" s="255">
        <v>27000</v>
      </c>
      <c r="I159" s="254" t="s">
        <v>351</v>
      </c>
      <c r="J159" s="256">
        <v>39.729999999999997</v>
      </c>
      <c r="K159" s="256">
        <v>0</v>
      </c>
      <c r="L159" s="256">
        <v>0</v>
      </c>
      <c r="M159" s="257">
        <f t="shared" si="5"/>
        <v>44135</v>
      </c>
      <c r="N159" s="258">
        <f t="shared" si="6"/>
        <v>44196</v>
      </c>
      <c r="O159" s="259">
        <f t="shared" si="7"/>
        <v>3</v>
      </c>
      <c r="P159" s="259">
        <f t="shared" si="8"/>
        <v>81000</v>
      </c>
    </row>
    <row r="160" spans="1:16" x14ac:dyDescent="0.2">
      <c r="A160" s="252">
        <v>43992</v>
      </c>
      <c r="B160" s="253" t="s">
        <v>356</v>
      </c>
      <c r="C160" s="254" t="s">
        <v>347</v>
      </c>
      <c r="D160" s="254" t="s">
        <v>348</v>
      </c>
      <c r="E160" s="254" t="s">
        <v>349</v>
      </c>
      <c r="F160" s="254">
        <v>2021</v>
      </c>
      <c r="G160" s="254" t="s">
        <v>376</v>
      </c>
      <c r="H160" s="255">
        <v>10000</v>
      </c>
      <c r="I160" s="254" t="s">
        <v>351</v>
      </c>
      <c r="J160" s="256">
        <v>40.29</v>
      </c>
      <c r="K160" s="256">
        <v>0</v>
      </c>
      <c r="L160" s="256">
        <v>0</v>
      </c>
      <c r="M160" s="257">
        <f t="shared" si="5"/>
        <v>44227</v>
      </c>
      <c r="N160" s="258">
        <f t="shared" si="6"/>
        <v>44377</v>
      </c>
      <c r="O160" s="259">
        <f t="shared" si="7"/>
        <v>6</v>
      </c>
      <c r="P160" s="259">
        <f t="shared" si="8"/>
        <v>60000</v>
      </c>
    </row>
    <row r="161" spans="1:17" x14ac:dyDescent="0.2">
      <c r="A161" s="252">
        <v>43990</v>
      </c>
      <c r="B161" s="253" t="s">
        <v>356</v>
      </c>
      <c r="C161" s="254" t="s">
        <v>360</v>
      </c>
      <c r="D161" s="254" t="s">
        <v>364</v>
      </c>
      <c r="E161" s="254" t="s">
        <v>349</v>
      </c>
      <c r="F161" s="254">
        <v>2021</v>
      </c>
      <c r="G161" s="254" t="s">
        <v>350</v>
      </c>
      <c r="H161" s="255">
        <v>504000</v>
      </c>
      <c r="I161" s="254" t="s">
        <v>362</v>
      </c>
      <c r="J161" s="256">
        <v>0.46750000000000003</v>
      </c>
      <c r="K161" s="256">
        <v>0</v>
      </c>
      <c r="L161" s="256">
        <v>0</v>
      </c>
      <c r="M161" s="257">
        <f t="shared" si="5"/>
        <v>44227</v>
      </c>
      <c r="N161" s="258">
        <f t="shared" si="6"/>
        <v>44561</v>
      </c>
      <c r="O161" s="259">
        <f t="shared" si="7"/>
        <v>12</v>
      </c>
      <c r="P161" s="259">
        <f t="shared" si="8"/>
        <v>6048000</v>
      </c>
    </row>
    <row r="162" spans="1:17" x14ac:dyDescent="0.2">
      <c r="A162" s="252">
        <v>43990</v>
      </c>
      <c r="B162" s="253" t="s">
        <v>354</v>
      </c>
      <c r="C162" s="254" t="s">
        <v>360</v>
      </c>
      <c r="D162" s="254" t="s">
        <v>373</v>
      </c>
      <c r="E162" s="254" t="s">
        <v>349</v>
      </c>
      <c r="F162" s="254">
        <v>2021</v>
      </c>
      <c r="G162" s="254" t="s">
        <v>350</v>
      </c>
      <c r="H162" s="255">
        <v>336000</v>
      </c>
      <c r="I162" s="254" t="s">
        <v>362</v>
      </c>
      <c r="J162" s="256">
        <v>0.17599999999999999</v>
      </c>
      <c r="K162" s="256">
        <v>0</v>
      </c>
      <c r="L162" s="256">
        <v>0</v>
      </c>
      <c r="M162" s="257">
        <f t="shared" si="5"/>
        <v>44227</v>
      </c>
      <c r="N162" s="258">
        <f t="shared" si="6"/>
        <v>44561</v>
      </c>
      <c r="O162" s="259">
        <f t="shared" si="7"/>
        <v>12</v>
      </c>
      <c r="P162" s="259">
        <f t="shared" si="8"/>
        <v>4032000</v>
      </c>
    </row>
    <row r="163" spans="1:17" x14ac:dyDescent="0.2">
      <c r="A163" s="252">
        <v>43990</v>
      </c>
      <c r="B163" s="253" t="s">
        <v>356</v>
      </c>
      <c r="C163" s="254" t="s">
        <v>377</v>
      </c>
      <c r="D163" s="254" t="s">
        <v>381</v>
      </c>
      <c r="E163" s="254" t="s">
        <v>349</v>
      </c>
      <c r="F163" s="254">
        <v>2021</v>
      </c>
      <c r="G163" s="254" t="s">
        <v>380</v>
      </c>
      <c r="H163" s="255">
        <v>250000</v>
      </c>
      <c r="I163" s="254" t="s">
        <v>379</v>
      </c>
      <c r="J163" s="256">
        <v>2.476</v>
      </c>
      <c r="K163" s="256">
        <v>0</v>
      </c>
      <c r="L163" s="256">
        <v>0</v>
      </c>
      <c r="M163" s="257">
        <f t="shared" si="5"/>
        <v>44316</v>
      </c>
      <c r="N163" s="258">
        <f t="shared" si="6"/>
        <v>44469</v>
      </c>
      <c r="O163" s="259">
        <f t="shared" si="7"/>
        <v>6</v>
      </c>
      <c r="P163" s="259">
        <f t="shared" si="8"/>
        <v>1500000</v>
      </c>
    </row>
    <row r="164" spans="1:17" x14ac:dyDescent="0.2">
      <c r="A164" s="252">
        <v>43990</v>
      </c>
      <c r="B164" s="253" t="s">
        <v>354</v>
      </c>
      <c r="C164" s="254" t="s">
        <v>377</v>
      </c>
      <c r="D164" s="254" t="s">
        <v>381</v>
      </c>
      <c r="E164" s="254" t="s">
        <v>353</v>
      </c>
      <c r="F164" s="254">
        <v>2020</v>
      </c>
      <c r="G164" s="254" t="s">
        <v>363</v>
      </c>
      <c r="H164" s="255">
        <v>100000</v>
      </c>
      <c r="I164" s="254" t="s">
        <v>379</v>
      </c>
      <c r="J164" s="256">
        <v>2.25</v>
      </c>
      <c r="K164" s="256">
        <v>2.54</v>
      </c>
      <c r="L164" s="256">
        <v>0</v>
      </c>
      <c r="M164" s="257">
        <f t="shared" si="5"/>
        <v>44135</v>
      </c>
      <c r="N164" s="258">
        <f t="shared" si="6"/>
        <v>44196</v>
      </c>
      <c r="O164" s="259">
        <f t="shared" si="7"/>
        <v>3</v>
      </c>
      <c r="P164" s="259">
        <f t="shared" si="8"/>
        <v>300000</v>
      </c>
    </row>
    <row r="165" spans="1:17" x14ac:dyDescent="0.2">
      <c r="A165" s="252">
        <v>43966</v>
      </c>
      <c r="B165" s="253" t="s">
        <v>346</v>
      </c>
      <c r="C165" s="254" t="s">
        <v>360</v>
      </c>
      <c r="D165" s="254" t="s">
        <v>373</v>
      </c>
      <c r="E165" s="254" t="s">
        <v>349</v>
      </c>
      <c r="F165" s="254">
        <v>2020</v>
      </c>
      <c r="G165" s="254" t="s">
        <v>382</v>
      </c>
      <c r="H165" s="255">
        <v>840000</v>
      </c>
      <c r="I165" s="254" t="s">
        <v>362</v>
      </c>
      <c r="J165" s="256">
        <v>0.21124999999999999</v>
      </c>
      <c r="K165" s="256">
        <v>0</v>
      </c>
      <c r="L165" s="256">
        <v>0</v>
      </c>
      <c r="M165" s="257">
        <f t="shared" si="5"/>
        <v>44012</v>
      </c>
      <c r="N165" s="258">
        <f t="shared" si="6"/>
        <v>44196</v>
      </c>
      <c r="O165" s="259">
        <f t="shared" si="7"/>
        <v>7</v>
      </c>
      <c r="P165" s="259">
        <f t="shared" si="8"/>
        <v>5880000</v>
      </c>
    </row>
    <row r="166" spans="1:17" x14ac:dyDescent="0.2">
      <c r="A166" s="252">
        <v>43966</v>
      </c>
      <c r="B166" s="253" t="s">
        <v>346</v>
      </c>
      <c r="C166" s="254" t="s">
        <v>360</v>
      </c>
      <c r="D166" s="254" t="s">
        <v>364</v>
      </c>
      <c r="E166" s="254" t="s">
        <v>349</v>
      </c>
      <c r="F166" s="254">
        <v>2020</v>
      </c>
      <c r="G166" s="254" t="s">
        <v>382</v>
      </c>
      <c r="H166" s="255">
        <v>630000</v>
      </c>
      <c r="I166" s="254" t="s">
        <v>362</v>
      </c>
      <c r="J166" s="256">
        <v>0.4325</v>
      </c>
      <c r="K166" s="256">
        <v>0</v>
      </c>
      <c r="L166" s="256">
        <v>0</v>
      </c>
      <c r="M166" s="257">
        <f t="shared" si="5"/>
        <v>44012</v>
      </c>
      <c r="N166" s="258">
        <f t="shared" si="6"/>
        <v>44196</v>
      </c>
      <c r="O166" s="259">
        <f t="shared" si="7"/>
        <v>7</v>
      </c>
      <c r="P166" s="259">
        <f t="shared" si="8"/>
        <v>4410000</v>
      </c>
    </row>
    <row r="167" spans="1:17" x14ac:dyDescent="0.2">
      <c r="A167" s="252">
        <v>43963</v>
      </c>
      <c r="B167" s="253" t="s">
        <v>346</v>
      </c>
      <c r="C167" s="254" t="s">
        <v>377</v>
      </c>
      <c r="D167" s="254" t="s">
        <v>381</v>
      </c>
      <c r="E167" s="254" t="s">
        <v>353</v>
      </c>
      <c r="F167" s="254">
        <v>2022</v>
      </c>
      <c r="G167" s="254" t="s">
        <v>355</v>
      </c>
      <c r="H167" s="255">
        <v>290000</v>
      </c>
      <c r="I167" s="254" t="s">
        <v>379</v>
      </c>
      <c r="J167" s="256">
        <v>2.5</v>
      </c>
      <c r="K167" s="256">
        <v>3.17</v>
      </c>
      <c r="L167" s="256">
        <v>0</v>
      </c>
      <c r="M167" s="257">
        <f t="shared" si="5"/>
        <v>44592</v>
      </c>
      <c r="N167" s="258">
        <f t="shared" si="6"/>
        <v>44651</v>
      </c>
      <c r="O167" s="259">
        <f t="shared" si="7"/>
        <v>3</v>
      </c>
      <c r="P167" s="259">
        <f t="shared" si="8"/>
        <v>870000</v>
      </c>
    </row>
    <row r="168" spans="1:17" x14ac:dyDescent="0.2">
      <c r="A168" s="252">
        <v>43963</v>
      </c>
      <c r="B168" s="253" t="s">
        <v>346</v>
      </c>
      <c r="C168" s="254" t="s">
        <v>377</v>
      </c>
      <c r="D168" s="254" t="s">
        <v>381</v>
      </c>
      <c r="E168" s="254" t="s">
        <v>353</v>
      </c>
      <c r="F168" s="254">
        <v>2021</v>
      </c>
      <c r="G168" s="254" t="s">
        <v>363</v>
      </c>
      <c r="H168" s="255">
        <v>310000</v>
      </c>
      <c r="I168" s="254" t="s">
        <v>379</v>
      </c>
      <c r="J168" s="256">
        <v>2.5</v>
      </c>
      <c r="K168" s="256">
        <v>3.17</v>
      </c>
      <c r="L168" s="256">
        <v>0</v>
      </c>
      <c r="M168" s="257">
        <f t="shared" si="5"/>
        <v>44500</v>
      </c>
      <c r="N168" s="258">
        <f t="shared" si="6"/>
        <v>44561</v>
      </c>
      <c r="O168" s="259">
        <f t="shared" si="7"/>
        <v>3</v>
      </c>
      <c r="P168" s="259">
        <f t="shared" si="8"/>
        <v>930000</v>
      </c>
    </row>
    <row r="169" spans="1:17" x14ac:dyDescent="0.2">
      <c r="A169" s="252">
        <v>43922</v>
      </c>
      <c r="B169" s="253" t="s">
        <v>346</v>
      </c>
      <c r="C169" s="254" t="s">
        <v>377</v>
      </c>
      <c r="D169" s="254" t="s">
        <v>381</v>
      </c>
      <c r="E169" s="254" t="s">
        <v>353</v>
      </c>
      <c r="F169" s="254">
        <v>2021</v>
      </c>
      <c r="G169" s="254" t="s">
        <v>355</v>
      </c>
      <c r="H169" s="255">
        <v>40000</v>
      </c>
      <c r="I169" s="254" t="s">
        <v>379</v>
      </c>
      <c r="J169" s="256">
        <v>2.2000000000000002</v>
      </c>
      <c r="K169" s="256">
        <v>4</v>
      </c>
      <c r="L169" s="256">
        <v>0</v>
      </c>
      <c r="M169" s="257">
        <f t="shared" si="5"/>
        <v>44227</v>
      </c>
      <c r="N169" s="258">
        <f t="shared" si="6"/>
        <v>44286</v>
      </c>
      <c r="O169" s="259">
        <f t="shared" si="7"/>
        <v>3</v>
      </c>
      <c r="P169" s="259">
        <f t="shared" si="8"/>
        <v>120000</v>
      </c>
    </row>
    <row r="170" spans="1:17" x14ac:dyDescent="0.2">
      <c r="A170" s="252">
        <v>43903</v>
      </c>
      <c r="B170" s="253" t="s">
        <v>354</v>
      </c>
      <c r="C170" s="254" t="s">
        <v>347</v>
      </c>
      <c r="D170" s="254" t="s">
        <v>348</v>
      </c>
      <c r="E170" s="254" t="s">
        <v>349</v>
      </c>
      <c r="F170" s="254">
        <v>2021</v>
      </c>
      <c r="G170" s="254" t="s">
        <v>363</v>
      </c>
      <c r="H170" s="255">
        <v>20000</v>
      </c>
      <c r="I170" s="254" t="s">
        <v>351</v>
      </c>
      <c r="J170" s="256">
        <v>40.450000000000003</v>
      </c>
      <c r="K170" s="256">
        <v>0</v>
      </c>
      <c r="L170" s="256">
        <v>0</v>
      </c>
      <c r="M170" s="257">
        <f t="shared" si="5"/>
        <v>44500</v>
      </c>
      <c r="N170" s="258">
        <f t="shared" si="6"/>
        <v>44561</v>
      </c>
      <c r="O170" s="259">
        <f t="shared" si="7"/>
        <v>3</v>
      </c>
      <c r="P170" s="259">
        <f t="shared" si="8"/>
        <v>60000</v>
      </c>
    </row>
    <row r="171" spans="1:17" x14ac:dyDescent="0.2">
      <c r="A171" s="252">
        <v>43903</v>
      </c>
      <c r="B171" s="253" t="s">
        <v>346</v>
      </c>
      <c r="C171" s="254" t="s">
        <v>347</v>
      </c>
      <c r="D171" s="254" t="s">
        <v>348</v>
      </c>
      <c r="E171" s="254" t="s">
        <v>349</v>
      </c>
      <c r="F171" s="254">
        <v>2021</v>
      </c>
      <c r="G171" s="254" t="s">
        <v>358</v>
      </c>
      <c r="H171" s="255">
        <v>13000</v>
      </c>
      <c r="I171" s="254" t="s">
        <v>351</v>
      </c>
      <c r="J171" s="256">
        <v>38.450000000000003</v>
      </c>
      <c r="K171" s="256">
        <v>0</v>
      </c>
      <c r="L171" s="256">
        <v>0</v>
      </c>
      <c r="M171" s="257">
        <f t="shared" si="5"/>
        <v>44316</v>
      </c>
      <c r="N171" s="258">
        <f t="shared" si="6"/>
        <v>44377</v>
      </c>
      <c r="O171" s="259">
        <f t="shared" si="7"/>
        <v>3</v>
      </c>
      <c r="P171" s="259">
        <f t="shared" si="8"/>
        <v>39000</v>
      </c>
    </row>
    <row r="172" spans="1:17" x14ac:dyDescent="0.2">
      <c r="A172" s="252">
        <v>43903</v>
      </c>
      <c r="B172" s="253" t="s">
        <v>383</v>
      </c>
      <c r="C172" s="254" t="s">
        <v>347</v>
      </c>
      <c r="D172" s="254" t="s">
        <v>348</v>
      </c>
      <c r="E172" s="254" t="s">
        <v>349</v>
      </c>
      <c r="F172" s="254">
        <v>2021</v>
      </c>
      <c r="G172" s="254" t="s">
        <v>355</v>
      </c>
      <c r="H172" s="255">
        <v>13000</v>
      </c>
      <c r="I172" s="254" t="s">
        <v>351</v>
      </c>
      <c r="J172" s="256">
        <v>37.71</v>
      </c>
      <c r="K172" s="256">
        <v>0</v>
      </c>
      <c r="L172" s="256">
        <v>0</v>
      </c>
      <c r="M172" s="257">
        <f t="shared" si="5"/>
        <v>44227</v>
      </c>
      <c r="N172" s="258">
        <f t="shared" si="6"/>
        <v>44286</v>
      </c>
      <c r="O172" s="259">
        <f t="shared" si="7"/>
        <v>3</v>
      </c>
      <c r="P172" s="259">
        <f t="shared" si="8"/>
        <v>39000</v>
      </c>
    </row>
    <row r="173" spans="1:17" x14ac:dyDescent="0.2">
      <c r="A173" s="252">
        <v>43903</v>
      </c>
      <c r="B173" s="253" t="s">
        <v>354</v>
      </c>
      <c r="C173" s="254" t="s">
        <v>347</v>
      </c>
      <c r="D173" s="254" t="s">
        <v>348</v>
      </c>
      <c r="E173" s="254" t="s">
        <v>349</v>
      </c>
      <c r="F173" s="254">
        <v>2020</v>
      </c>
      <c r="G173" s="254" t="s">
        <v>357</v>
      </c>
      <c r="H173" s="255">
        <v>6000</v>
      </c>
      <c r="I173" s="254" t="s">
        <v>351</v>
      </c>
      <c r="J173" s="256">
        <v>34.700000000000003</v>
      </c>
      <c r="K173" s="256">
        <v>0</v>
      </c>
      <c r="L173" s="256">
        <v>0</v>
      </c>
      <c r="M173" s="257">
        <f t="shared" si="5"/>
        <v>44043</v>
      </c>
      <c r="N173" s="258">
        <f t="shared" si="6"/>
        <v>44104</v>
      </c>
      <c r="O173" s="259">
        <f t="shared" si="7"/>
        <v>3</v>
      </c>
      <c r="P173" s="259">
        <f t="shared" si="8"/>
        <v>18000</v>
      </c>
    </row>
    <row r="174" spans="1:17" x14ac:dyDescent="0.2">
      <c r="A174" s="252">
        <v>43903</v>
      </c>
      <c r="B174" s="253" t="s">
        <v>346</v>
      </c>
      <c r="C174" s="254" t="s">
        <v>347</v>
      </c>
      <c r="D174" s="254" t="s">
        <v>348</v>
      </c>
      <c r="E174" s="254" t="s">
        <v>349</v>
      </c>
      <c r="F174" s="254">
        <v>2020</v>
      </c>
      <c r="G174" s="254" t="s">
        <v>358</v>
      </c>
      <c r="H174" s="255">
        <v>2000</v>
      </c>
      <c r="I174" s="254" t="s">
        <v>351</v>
      </c>
      <c r="J174" s="256">
        <v>32.82</v>
      </c>
      <c r="K174" s="256">
        <v>0</v>
      </c>
      <c r="L174" s="256">
        <v>0</v>
      </c>
      <c r="M174" s="257">
        <f t="shared" si="5"/>
        <v>43951</v>
      </c>
      <c r="N174" s="258">
        <f t="shared" si="6"/>
        <v>44012</v>
      </c>
      <c r="O174" s="259">
        <f t="shared" si="7"/>
        <v>3</v>
      </c>
      <c r="P174" s="259">
        <f t="shared" si="8"/>
        <v>6000</v>
      </c>
    </row>
    <row r="175" spans="1:17" x14ac:dyDescent="0.2">
      <c r="A175" s="252">
        <v>43903</v>
      </c>
      <c r="B175" s="253" t="s">
        <v>346</v>
      </c>
      <c r="C175" s="254" t="s">
        <v>347</v>
      </c>
      <c r="D175" s="254" t="s">
        <v>348</v>
      </c>
      <c r="E175" s="254" t="s">
        <v>349</v>
      </c>
      <c r="F175" s="254">
        <v>2021</v>
      </c>
      <c r="G175" s="254" t="s">
        <v>363</v>
      </c>
      <c r="H175" s="255">
        <v>20000</v>
      </c>
      <c r="I175" s="254" t="s">
        <v>351</v>
      </c>
      <c r="J175" s="256">
        <v>41.5</v>
      </c>
      <c r="K175" s="256">
        <v>0</v>
      </c>
      <c r="L175" s="256">
        <v>0</v>
      </c>
      <c r="M175" s="257">
        <f t="shared" si="5"/>
        <v>44500</v>
      </c>
      <c r="N175" s="258">
        <f t="shared" si="6"/>
        <v>44561</v>
      </c>
      <c r="O175" s="259">
        <f t="shared" si="7"/>
        <v>3</v>
      </c>
      <c r="P175" s="259">
        <f t="shared" si="8"/>
        <v>60000</v>
      </c>
      <c r="Q175" s="261"/>
    </row>
    <row r="176" spans="1:17" x14ac:dyDescent="0.2">
      <c r="A176" s="252">
        <v>43903</v>
      </c>
      <c r="B176" s="253" t="s">
        <v>354</v>
      </c>
      <c r="C176" s="254" t="s">
        <v>347</v>
      </c>
      <c r="D176" s="254" t="s">
        <v>348</v>
      </c>
      <c r="E176" s="254" t="s">
        <v>349</v>
      </c>
      <c r="F176" s="254">
        <v>2021</v>
      </c>
      <c r="G176" s="254" t="s">
        <v>358</v>
      </c>
      <c r="H176" s="255">
        <v>14000</v>
      </c>
      <c r="I176" s="254" t="s">
        <v>351</v>
      </c>
      <c r="J176" s="256">
        <v>40.200000000000003</v>
      </c>
      <c r="K176" s="256">
        <v>0</v>
      </c>
      <c r="L176" s="256">
        <v>0</v>
      </c>
      <c r="M176" s="257">
        <f t="shared" si="5"/>
        <v>44316</v>
      </c>
      <c r="N176" s="258">
        <f t="shared" si="6"/>
        <v>44377</v>
      </c>
      <c r="O176" s="259">
        <f t="shared" si="7"/>
        <v>3</v>
      </c>
      <c r="P176" s="259">
        <f t="shared" si="8"/>
        <v>42000</v>
      </c>
    </row>
    <row r="177" spans="1:19" x14ac:dyDescent="0.2">
      <c r="A177" s="252">
        <v>43903</v>
      </c>
      <c r="B177" s="253" t="s">
        <v>354</v>
      </c>
      <c r="C177" s="254" t="s">
        <v>347</v>
      </c>
      <c r="D177" s="254" t="s">
        <v>348</v>
      </c>
      <c r="E177" s="254" t="s">
        <v>349</v>
      </c>
      <c r="F177" s="254">
        <v>2021</v>
      </c>
      <c r="G177" s="254" t="s">
        <v>355</v>
      </c>
      <c r="H177" s="255">
        <v>14000</v>
      </c>
      <c r="I177" s="254" t="s">
        <v>351</v>
      </c>
      <c r="J177" s="256">
        <v>39.35</v>
      </c>
      <c r="K177" s="256">
        <v>0</v>
      </c>
      <c r="L177" s="256">
        <v>0</v>
      </c>
      <c r="M177" s="257">
        <f t="shared" si="5"/>
        <v>44227</v>
      </c>
      <c r="N177" s="258">
        <f t="shared" si="6"/>
        <v>44286</v>
      </c>
      <c r="O177" s="259">
        <f t="shared" si="7"/>
        <v>3</v>
      </c>
      <c r="P177" s="259">
        <f t="shared" si="8"/>
        <v>42000</v>
      </c>
    </row>
    <row r="178" spans="1:19" x14ac:dyDescent="0.2">
      <c r="A178" s="252">
        <v>43903</v>
      </c>
      <c r="B178" s="253" t="s">
        <v>354</v>
      </c>
      <c r="C178" s="254" t="s">
        <v>347</v>
      </c>
      <c r="D178" s="254" t="s">
        <v>348</v>
      </c>
      <c r="E178" s="254" t="s">
        <v>349</v>
      </c>
      <c r="F178" s="254">
        <v>2020</v>
      </c>
      <c r="G178" s="254" t="s">
        <v>357</v>
      </c>
      <c r="H178" s="255">
        <v>7000</v>
      </c>
      <c r="I178" s="254" t="s">
        <v>351</v>
      </c>
      <c r="J178" s="256">
        <v>36.35</v>
      </c>
      <c r="K178" s="256">
        <v>0</v>
      </c>
      <c r="L178" s="256">
        <v>0</v>
      </c>
      <c r="M178" s="257">
        <f t="shared" si="5"/>
        <v>44043</v>
      </c>
      <c r="N178" s="258">
        <f t="shared" si="6"/>
        <v>44104</v>
      </c>
      <c r="O178" s="259">
        <f t="shared" si="7"/>
        <v>3</v>
      </c>
      <c r="P178" s="259">
        <f t="shared" si="8"/>
        <v>21000</v>
      </c>
    </row>
    <row r="179" spans="1:19" x14ac:dyDescent="0.2">
      <c r="A179" s="252">
        <v>43903</v>
      </c>
      <c r="B179" s="253" t="s">
        <v>354</v>
      </c>
      <c r="C179" s="254" t="s">
        <v>347</v>
      </c>
      <c r="D179" s="254" t="s">
        <v>348</v>
      </c>
      <c r="E179" s="254" t="s">
        <v>349</v>
      </c>
      <c r="F179" s="254">
        <v>2020</v>
      </c>
      <c r="G179" s="254" t="s">
        <v>358</v>
      </c>
      <c r="H179" s="255">
        <v>3000</v>
      </c>
      <c r="I179" s="254" t="s">
        <v>351</v>
      </c>
      <c r="J179" s="256">
        <v>34.6</v>
      </c>
      <c r="K179" s="256">
        <v>0</v>
      </c>
      <c r="L179" s="256">
        <v>0</v>
      </c>
      <c r="M179" s="257">
        <f t="shared" si="5"/>
        <v>43951</v>
      </c>
      <c r="N179" s="258">
        <f t="shared" si="6"/>
        <v>44012</v>
      </c>
      <c r="O179" s="259">
        <f t="shared" si="7"/>
        <v>3</v>
      </c>
      <c r="P179" s="259">
        <f t="shared" si="8"/>
        <v>9000</v>
      </c>
    </row>
    <row r="180" spans="1:19" x14ac:dyDescent="0.2">
      <c r="A180" s="252">
        <v>43900</v>
      </c>
      <c r="B180" s="253" t="s">
        <v>354</v>
      </c>
      <c r="C180" s="254" t="s">
        <v>347</v>
      </c>
      <c r="D180" s="254" t="s">
        <v>348</v>
      </c>
      <c r="E180" s="254" t="s">
        <v>349</v>
      </c>
      <c r="F180" s="254">
        <v>2020</v>
      </c>
      <c r="G180" s="254" t="s">
        <v>352</v>
      </c>
      <c r="H180" s="255">
        <v>8000</v>
      </c>
      <c r="I180" s="254" t="s">
        <v>351</v>
      </c>
      <c r="J180" s="256">
        <v>36.42</v>
      </c>
      <c r="K180" s="256">
        <v>0</v>
      </c>
      <c r="L180" s="256">
        <v>0</v>
      </c>
      <c r="M180" s="257">
        <f t="shared" si="5"/>
        <v>43951</v>
      </c>
      <c r="N180" s="258">
        <f t="shared" si="6"/>
        <v>44196</v>
      </c>
      <c r="O180" s="259">
        <f t="shared" si="7"/>
        <v>9</v>
      </c>
      <c r="P180" s="259">
        <f t="shared" si="8"/>
        <v>72000</v>
      </c>
    </row>
    <row r="181" spans="1:19" x14ac:dyDescent="0.2">
      <c r="A181" s="252">
        <v>43880</v>
      </c>
      <c r="B181" s="253" t="s">
        <v>383</v>
      </c>
      <c r="C181" s="254" t="s">
        <v>347</v>
      </c>
      <c r="D181" s="254" t="s">
        <v>348</v>
      </c>
      <c r="E181" s="254" t="s">
        <v>353</v>
      </c>
      <c r="F181" s="254">
        <v>2020</v>
      </c>
      <c r="G181" s="254" t="s">
        <v>352</v>
      </c>
      <c r="H181" s="255">
        <v>6000</v>
      </c>
      <c r="I181" s="254" t="s">
        <v>351</v>
      </c>
      <c r="J181" s="256">
        <v>50</v>
      </c>
      <c r="K181" s="256">
        <v>56.55</v>
      </c>
      <c r="L181" s="256">
        <v>0</v>
      </c>
      <c r="M181" s="257">
        <f t="shared" si="5"/>
        <v>43951</v>
      </c>
      <c r="N181" s="258">
        <f t="shared" si="6"/>
        <v>44196</v>
      </c>
      <c r="O181" s="259">
        <f t="shared" si="7"/>
        <v>9</v>
      </c>
      <c r="P181" s="259">
        <f t="shared" si="8"/>
        <v>54000</v>
      </c>
    </row>
    <row r="182" spans="1:19" x14ac:dyDescent="0.2">
      <c r="A182" s="252">
        <v>43859</v>
      </c>
      <c r="B182" s="253" t="s">
        <v>346</v>
      </c>
      <c r="C182" s="254" t="s">
        <v>347</v>
      </c>
      <c r="D182" s="254" t="s">
        <v>384</v>
      </c>
      <c r="E182" s="254" t="s">
        <v>349</v>
      </c>
      <c r="F182" s="254">
        <v>2021</v>
      </c>
      <c r="G182" s="254" t="s">
        <v>363</v>
      </c>
      <c r="H182" s="255">
        <v>25000</v>
      </c>
      <c r="I182" s="254" t="s">
        <v>351</v>
      </c>
      <c r="J182" s="256">
        <v>1.25</v>
      </c>
      <c r="K182" s="256">
        <v>0</v>
      </c>
      <c r="L182" s="256">
        <v>0</v>
      </c>
      <c r="M182" s="257">
        <f t="shared" si="5"/>
        <v>44500</v>
      </c>
      <c r="N182" s="258">
        <f t="shared" si="6"/>
        <v>44561</v>
      </c>
      <c r="O182" s="259">
        <f t="shared" si="7"/>
        <v>3</v>
      </c>
      <c r="P182" s="259">
        <f t="shared" si="8"/>
        <v>75000</v>
      </c>
      <c r="Q182" s="261"/>
      <c r="S182" s="262"/>
    </row>
    <row r="183" spans="1:19" x14ac:dyDescent="0.2">
      <c r="A183" s="252">
        <v>43852</v>
      </c>
      <c r="B183" s="253" t="s">
        <v>354</v>
      </c>
      <c r="C183" s="254" t="s">
        <v>347</v>
      </c>
      <c r="D183" s="254" t="s">
        <v>384</v>
      </c>
      <c r="E183" s="254" t="s">
        <v>349</v>
      </c>
      <c r="F183" s="254">
        <v>2021</v>
      </c>
      <c r="G183" s="254" t="s">
        <v>363</v>
      </c>
      <c r="H183" s="255">
        <v>25000</v>
      </c>
      <c r="I183" s="254" t="s">
        <v>351</v>
      </c>
      <c r="J183" s="256">
        <v>1.1000000000000001</v>
      </c>
      <c r="K183" s="256">
        <v>0</v>
      </c>
      <c r="L183" s="256">
        <v>0</v>
      </c>
      <c r="M183" s="257">
        <f t="shared" si="5"/>
        <v>44500</v>
      </c>
      <c r="N183" s="258">
        <f t="shared" si="6"/>
        <v>44561</v>
      </c>
      <c r="O183" s="259">
        <f t="shared" si="7"/>
        <v>3</v>
      </c>
      <c r="P183" s="259">
        <f t="shared" si="8"/>
        <v>75000</v>
      </c>
    </row>
    <row r="184" spans="1:19" x14ac:dyDescent="0.2">
      <c r="A184" s="252">
        <v>43833</v>
      </c>
      <c r="B184" s="253" t="s">
        <v>346</v>
      </c>
      <c r="C184" s="254" t="s">
        <v>347</v>
      </c>
      <c r="D184" s="254" t="s">
        <v>348</v>
      </c>
      <c r="E184" s="254" t="s">
        <v>353</v>
      </c>
      <c r="F184" s="254">
        <v>2021</v>
      </c>
      <c r="G184" s="254" t="s">
        <v>385</v>
      </c>
      <c r="H184" s="255">
        <v>6000</v>
      </c>
      <c r="I184" s="254" t="s">
        <v>351</v>
      </c>
      <c r="J184" s="256">
        <v>52</v>
      </c>
      <c r="K184" s="256">
        <v>58.35</v>
      </c>
      <c r="L184" s="256">
        <v>0</v>
      </c>
      <c r="M184" s="257">
        <f t="shared" si="5"/>
        <v>44227</v>
      </c>
      <c r="N184" s="258">
        <f t="shared" si="6"/>
        <v>44469</v>
      </c>
      <c r="O184" s="259">
        <f t="shared" si="7"/>
        <v>9</v>
      </c>
      <c r="P184" s="259">
        <f t="shared" si="8"/>
        <v>54000</v>
      </c>
    </row>
    <row r="185" spans="1:19" x14ac:dyDescent="0.2">
      <c r="A185" s="252">
        <v>43833</v>
      </c>
      <c r="B185" s="253" t="s">
        <v>346</v>
      </c>
      <c r="C185" s="254" t="s">
        <v>347</v>
      </c>
      <c r="D185" s="254" t="s">
        <v>348</v>
      </c>
      <c r="E185" s="254" t="s">
        <v>353</v>
      </c>
      <c r="F185" s="254">
        <v>2020</v>
      </c>
      <c r="G185" s="254" t="s">
        <v>350</v>
      </c>
      <c r="H185" s="255">
        <v>6000</v>
      </c>
      <c r="I185" s="254" t="s">
        <v>351</v>
      </c>
      <c r="J185" s="256">
        <v>57</v>
      </c>
      <c r="K185" s="256">
        <v>62.65</v>
      </c>
      <c r="L185" s="256">
        <v>0</v>
      </c>
      <c r="M185" s="257">
        <f t="shared" si="5"/>
        <v>43861</v>
      </c>
      <c r="N185" s="258">
        <f t="shared" si="6"/>
        <v>44196</v>
      </c>
      <c r="O185" s="259">
        <f t="shared" si="7"/>
        <v>12</v>
      </c>
      <c r="P185" s="259">
        <f t="shared" si="8"/>
        <v>72000</v>
      </c>
    </row>
    <row r="186" spans="1:19" x14ac:dyDescent="0.2">
      <c r="A186" s="252">
        <v>43829</v>
      </c>
      <c r="B186" s="253" t="s">
        <v>354</v>
      </c>
      <c r="C186" s="254" t="s">
        <v>347</v>
      </c>
      <c r="D186" s="254" t="s">
        <v>348</v>
      </c>
      <c r="E186" s="254" t="s">
        <v>349</v>
      </c>
      <c r="F186" s="254">
        <v>2020</v>
      </c>
      <c r="G186" s="254" t="s">
        <v>376</v>
      </c>
      <c r="H186" s="255">
        <v>6000</v>
      </c>
      <c r="I186" s="254" t="s">
        <v>351</v>
      </c>
      <c r="J186" s="256">
        <v>60.26</v>
      </c>
      <c r="K186" s="256">
        <v>0</v>
      </c>
      <c r="L186" s="256">
        <v>0</v>
      </c>
      <c r="M186" s="257">
        <f t="shared" si="5"/>
        <v>43861</v>
      </c>
      <c r="N186" s="258">
        <f t="shared" si="6"/>
        <v>44012</v>
      </c>
      <c r="O186" s="259">
        <f t="shared" si="7"/>
        <v>6</v>
      </c>
      <c r="P186" s="259">
        <f t="shared" si="8"/>
        <v>36000</v>
      </c>
    </row>
    <row r="187" spans="1:19" x14ac:dyDescent="0.2">
      <c r="A187" s="252">
        <v>43819</v>
      </c>
      <c r="B187" s="253" t="s">
        <v>383</v>
      </c>
      <c r="C187" s="254" t="s">
        <v>377</v>
      </c>
      <c r="D187" s="254" t="s">
        <v>378</v>
      </c>
      <c r="E187" s="254" t="s">
        <v>349</v>
      </c>
      <c r="F187" s="254">
        <v>2020</v>
      </c>
      <c r="G187" s="254" t="s">
        <v>350</v>
      </c>
      <c r="H187" s="255">
        <v>100000</v>
      </c>
      <c r="I187" s="254" t="s">
        <v>379</v>
      </c>
      <c r="J187" s="256">
        <v>-1.395</v>
      </c>
      <c r="K187" s="256">
        <v>0</v>
      </c>
      <c r="L187" s="256">
        <v>0</v>
      </c>
      <c r="M187" s="257">
        <f t="shared" si="5"/>
        <v>43861</v>
      </c>
      <c r="N187" s="258">
        <f t="shared" si="6"/>
        <v>44196</v>
      </c>
      <c r="O187" s="259">
        <f t="shared" si="7"/>
        <v>12</v>
      </c>
      <c r="P187" s="259">
        <f t="shared" si="8"/>
        <v>1200000</v>
      </c>
    </row>
    <row r="188" spans="1:19" x14ac:dyDescent="0.2">
      <c r="A188" s="252">
        <v>43803</v>
      </c>
      <c r="B188" s="253" t="s">
        <v>346</v>
      </c>
      <c r="C188" s="254" t="s">
        <v>347</v>
      </c>
      <c r="D188" s="254" t="s">
        <v>348</v>
      </c>
      <c r="E188" s="254" t="s">
        <v>353</v>
      </c>
      <c r="F188" s="254">
        <v>2021</v>
      </c>
      <c r="G188" s="254" t="s">
        <v>357</v>
      </c>
      <c r="H188" s="255">
        <v>15000</v>
      </c>
      <c r="I188" s="254" t="s">
        <v>351</v>
      </c>
      <c r="J188" s="256">
        <v>50</v>
      </c>
      <c r="K188" s="256">
        <v>55</v>
      </c>
      <c r="L188" s="256">
        <v>0</v>
      </c>
      <c r="M188" s="257">
        <f t="shared" si="5"/>
        <v>44408</v>
      </c>
      <c r="N188" s="258">
        <f t="shared" si="6"/>
        <v>44469</v>
      </c>
      <c r="O188" s="259">
        <f t="shared" si="7"/>
        <v>3</v>
      </c>
      <c r="P188" s="259">
        <f t="shared" si="8"/>
        <v>45000</v>
      </c>
    </row>
    <row r="189" spans="1:19" x14ac:dyDescent="0.2">
      <c r="A189" s="252">
        <v>43802</v>
      </c>
      <c r="B189" s="253" t="s">
        <v>346</v>
      </c>
      <c r="C189" s="254" t="s">
        <v>377</v>
      </c>
      <c r="D189" s="254" t="s">
        <v>381</v>
      </c>
      <c r="E189" s="254" t="s">
        <v>349</v>
      </c>
      <c r="F189" s="254">
        <v>2021</v>
      </c>
      <c r="G189" s="254" t="s">
        <v>357</v>
      </c>
      <c r="H189" s="255">
        <v>85000</v>
      </c>
      <c r="I189" s="254" t="s">
        <v>379</v>
      </c>
      <c r="J189" s="256">
        <v>2.34</v>
      </c>
      <c r="K189" s="256">
        <v>0</v>
      </c>
      <c r="L189" s="256">
        <v>0</v>
      </c>
      <c r="M189" s="257">
        <f t="shared" si="5"/>
        <v>44408</v>
      </c>
      <c r="N189" s="258">
        <f t="shared" si="6"/>
        <v>44469</v>
      </c>
      <c r="O189" s="259">
        <f t="shared" ref="O189:O252" si="9">+ROUND((N189-M189)/30.4+1,0)</f>
        <v>3</v>
      </c>
      <c r="P189" s="259">
        <f t="shared" ref="P189:P252" si="10">+O189*H189</f>
        <v>255000</v>
      </c>
    </row>
    <row r="190" spans="1:19" x14ac:dyDescent="0.2">
      <c r="A190" s="252">
        <v>43802</v>
      </c>
      <c r="B190" s="253" t="s">
        <v>346</v>
      </c>
      <c r="C190" s="254" t="s">
        <v>377</v>
      </c>
      <c r="D190" s="254" t="s">
        <v>381</v>
      </c>
      <c r="E190" s="254" t="s">
        <v>353</v>
      </c>
      <c r="F190" s="254">
        <v>2021</v>
      </c>
      <c r="G190" s="254" t="s">
        <v>355</v>
      </c>
      <c r="H190" s="255">
        <v>100000</v>
      </c>
      <c r="I190" s="254" t="s">
        <v>379</v>
      </c>
      <c r="J190" s="256">
        <v>2.2999999999999998</v>
      </c>
      <c r="K190" s="256">
        <v>3.36</v>
      </c>
      <c r="L190" s="256">
        <v>0</v>
      </c>
      <c r="M190" s="257">
        <f t="shared" si="5"/>
        <v>44227</v>
      </c>
      <c r="N190" s="258">
        <f t="shared" si="6"/>
        <v>44286</v>
      </c>
      <c r="O190" s="259">
        <f t="shared" si="9"/>
        <v>3</v>
      </c>
      <c r="P190" s="259">
        <f t="shared" si="10"/>
        <v>300000</v>
      </c>
    </row>
    <row r="191" spans="1:19" x14ac:dyDescent="0.2">
      <c r="A191" s="252">
        <v>43802</v>
      </c>
      <c r="B191" s="253" t="s">
        <v>346</v>
      </c>
      <c r="C191" s="254" t="s">
        <v>377</v>
      </c>
      <c r="D191" s="254" t="s">
        <v>381</v>
      </c>
      <c r="E191" s="254" t="s">
        <v>353</v>
      </c>
      <c r="F191" s="254">
        <v>2021</v>
      </c>
      <c r="G191" s="254" t="s">
        <v>355</v>
      </c>
      <c r="H191" s="255">
        <v>15000</v>
      </c>
      <c r="I191" s="254" t="s">
        <v>379</v>
      </c>
      <c r="J191" s="256">
        <v>2.2999999999999998</v>
      </c>
      <c r="K191" s="256">
        <v>3.35</v>
      </c>
      <c r="L191" s="256">
        <v>0</v>
      </c>
      <c r="M191" s="257">
        <f t="shared" si="5"/>
        <v>44227</v>
      </c>
      <c r="N191" s="258">
        <f t="shared" si="6"/>
        <v>44286</v>
      </c>
      <c r="O191" s="259">
        <f t="shared" si="9"/>
        <v>3</v>
      </c>
      <c r="P191" s="259">
        <f t="shared" si="10"/>
        <v>45000</v>
      </c>
    </row>
    <row r="192" spans="1:19" x14ac:dyDescent="0.2">
      <c r="A192" s="252">
        <v>43802</v>
      </c>
      <c r="B192" s="253" t="s">
        <v>346</v>
      </c>
      <c r="C192" s="254" t="s">
        <v>377</v>
      </c>
      <c r="D192" s="254" t="s">
        <v>381</v>
      </c>
      <c r="E192" s="254" t="s">
        <v>353</v>
      </c>
      <c r="F192" s="254">
        <v>2021</v>
      </c>
      <c r="G192" s="254" t="s">
        <v>385</v>
      </c>
      <c r="H192" s="255">
        <v>165000</v>
      </c>
      <c r="I192" s="254" t="s">
        <v>379</v>
      </c>
      <c r="J192" s="256">
        <v>2.2999999999999998</v>
      </c>
      <c r="K192" s="256">
        <v>2.56</v>
      </c>
      <c r="L192" s="256">
        <v>0</v>
      </c>
      <c r="M192" s="257">
        <f t="shared" si="5"/>
        <v>44227</v>
      </c>
      <c r="N192" s="258">
        <f t="shared" si="6"/>
        <v>44469</v>
      </c>
      <c r="O192" s="259">
        <f t="shared" si="9"/>
        <v>9</v>
      </c>
      <c r="P192" s="259">
        <f t="shared" si="10"/>
        <v>1485000</v>
      </c>
    </row>
    <row r="193" spans="1:16" x14ac:dyDescent="0.2">
      <c r="A193" s="252">
        <v>43795</v>
      </c>
      <c r="B193" s="253" t="s">
        <v>383</v>
      </c>
      <c r="C193" s="254" t="s">
        <v>347</v>
      </c>
      <c r="D193" s="254" t="s">
        <v>348</v>
      </c>
      <c r="E193" s="254" t="s">
        <v>353</v>
      </c>
      <c r="F193" s="254">
        <v>2021</v>
      </c>
      <c r="G193" s="254" t="s">
        <v>357</v>
      </c>
      <c r="H193" s="255">
        <v>8000</v>
      </c>
      <c r="I193" s="254" t="s">
        <v>351</v>
      </c>
      <c r="J193" s="256">
        <v>50</v>
      </c>
      <c r="K193" s="256">
        <v>54.75</v>
      </c>
      <c r="L193" s="256">
        <v>0</v>
      </c>
      <c r="M193" s="257">
        <f t="shared" si="5"/>
        <v>44408</v>
      </c>
      <c r="N193" s="258">
        <f t="shared" si="6"/>
        <v>44469</v>
      </c>
      <c r="O193" s="259">
        <f t="shared" si="9"/>
        <v>3</v>
      </c>
      <c r="P193" s="259">
        <f t="shared" si="10"/>
        <v>24000</v>
      </c>
    </row>
    <row r="194" spans="1:16" x14ac:dyDescent="0.2">
      <c r="A194" s="252">
        <v>43795</v>
      </c>
      <c r="B194" s="253" t="s">
        <v>383</v>
      </c>
      <c r="C194" s="254" t="s">
        <v>347</v>
      </c>
      <c r="D194" s="254" t="s">
        <v>348</v>
      </c>
      <c r="E194" s="254" t="s">
        <v>349</v>
      </c>
      <c r="F194" s="254">
        <v>2020</v>
      </c>
      <c r="G194" s="254" t="s">
        <v>357</v>
      </c>
      <c r="H194" s="255">
        <v>8000</v>
      </c>
      <c r="I194" s="254" t="s">
        <v>351</v>
      </c>
      <c r="J194" s="256">
        <v>55.1</v>
      </c>
      <c r="K194" s="256">
        <v>0</v>
      </c>
      <c r="L194" s="256">
        <v>0</v>
      </c>
      <c r="M194" s="257">
        <f t="shared" ref="M194:M257" si="11">+EOMONTH(LEFT($G194,FIND(" -",$G194)-1)&amp;"-"&amp;$F194,IF($C194="Oil",0,0))</f>
        <v>44043</v>
      </c>
      <c r="N194" s="258">
        <f t="shared" ref="N194:N257" si="12">+EOMONTH(RIGHT($G194,FIND("- ",$G194)-2)&amp;"-"&amp;$F194,IF($C194="Oil",0,0))</f>
        <v>44104</v>
      </c>
      <c r="O194" s="259">
        <f t="shared" si="9"/>
        <v>3</v>
      </c>
      <c r="P194" s="259">
        <f t="shared" si="10"/>
        <v>24000</v>
      </c>
    </row>
    <row r="195" spans="1:16" x14ac:dyDescent="0.2">
      <c r="A195" s="252">
        <v>43790</v>
      </c>
      <c r="B195" s="253" t="s">
        <v>346</v>
      </c>
      <c r="C195" s="254" t="s">
        <v>347</v>
      </c>
      <c r="D195" s="254" t="s">
        <v>348</v>
      </c>
      <c r="E195" s="254" t="s">
        <v>353</v>
      </c>
      <c r="F195" s="254">
        <v>2020</v>
      </c>
      <c r="G195" s="254" t="s">
        <v>352</v>
      </c>
      <c r="H195" s="255">
        <v>10000</v>
      </c>
      <c r="I195" s="254" t="s">
        <v>351</v>
      </c>
      <c r="J195" s="256">
        <v>53</v>
      </c>
      <c r="K195" s="256">
        <v>56.75</v>
      </c>
      <c r="L195" s="256">
        <v>0</v>
      </c>
      <c r="M195" s="257">
        <f t="shared" si="11"/>
        <v>43951</v>
      </c>
      <c r="N195" s="258">
        <f t="shared" si="12"/>
        <v>44196</v>
      </c>
      <c r="O195" s="259">
        <f t="shared" si="9"/>
        <v>9</v>
      </c>
      <c r="P195" s="259">
        <f t="shared" si="10"/>
        <v>90000</v>
      </c>
    </row>
    <row r="196" spans="1:16" x14ac:dyDescent="0.2">
      <c r="A196" s="252">
        <v>43790</v>
      </c>
      <c r="B196" s="253" t="s">
        <v>346</v>
      </c>
      <c r="C196" s="254" t="s">
        <v>347</v>
      </c>
      <c r="D196" s="254" t="s">
        <v>348</v>
      </c>
      <c r="E196" s="254" t="s">
        <v>353</v>
      </c>
      <c r="F196" s="254">
        <v>2021</v>
      </c>
      <c r="G196" s="254" t="s">
        <v>385</v>
      </c>
      <c r="H196" s="255">
        <v>10000</v>
      </c>
      <c r="I196" s="254" t="s">
        <v>351</v>
      </c>
      <c r="J196" s="256">
        <v>50</v>
      </c>
      <c r="K196" s="256">
        <v>55.65</v>
      </c>
      <c r="L196" s="256">
        <v>0</v>
      </c>
      <c r="M196" s="257">
        <f t="shared" si="11"/>
        <v>44227</v>
      </c>
      <c r="N196" s="258">
        <f t="shared" si="12"/>
        <v>44469</v>
      </c>
      <c r="O196" s="259">
        <f t="shared" si="9"/>
        <v>9</v>
      </c>
      <c r="P196" s="259">
        <f t="shared" si="10"/>
        <v>90000</v>
      </c>
    </row>
    <row r="197" spans="1:16" x14ac:dyDescent="0.2">
      <c r="A197" s="252">
        <v>43790</v>
      </c>
      <c r="B197" s="253" t="s">
        <v>354</v>
      </c>
      <c r="C197" s="254" t="s">
        <v>347</v>
      </c>
      <c r="D197" s="254" t="s">
        <v>384</v>
      </c>
      <c r="E197" s="254" t="s">
        <v>349</v>
      </c>
      <c r="F197" s="254">
        <v>2020</v>
      </c>
      <c r="G197" s="254" t="s">
        <v>350</v>
      </c>
      <c r="H197" s="255">
        <v>5000</v>
      </c>
      <c r="I197" s="254" t="s">
        <v>351</v>
      </c>
      <c r="J197" s="256">
        <v>1</v>
      </c>
      <c r="K197" s="256">
        <v>0</v>
      </c>
      <c r="L197" s="256">
        <v>0</v>
      </c>
      <c r="M197" s="257">
        <f t="shared" si="11"/>
        <v>43861</v>
      </c>
      <c r="N197" s="258">
        <f t="shared" si="12"/>
        <v>44196</v>
      </c>
      <c r="O197" s="259">
        <f t="shared" si="9"/>
        <v>12</v>
      </c>
      <c r="P197" s="259">
        <f t="shared" si="10"/>
        <v>60000</v>
      </c>
    </row>
    <row r="198" spans="1:16" x14ac:dyDescent="0.2">
      <c r="A198" s="252">
        <v>43789</v>
      </c>
      <c r="B198" s="253" t="s">
        <v>346</v>
      </c>
      <c r="C198" s="254" t="s">
        <v>347</v>
      </c>
      <c r="D198" s="254" t="s">
        <v>348</v>
      </c>
      <c r="E198" s="254" t="s">
        <v>353</v>
      </c>
      <c r="F198" s="254">
        <v>2021</v>
      </c>
      <c r="G198" s="254" t="s">
        <v>385</v>
      </c>
      <c r="H198" s="255">
        <v>10000</v>
      </c>
      <c r="I198" s="254" t="s">
        <v>351</v>
      </c>
      <c r="J198" s="256">
        <v>50</v>
      </c>
      <c r="K198" s="256">
        <v>54.35</v>
      </c>
      <c r="L198" s="256">
        <v>0</v>
      </c>
      <c r="M198" s="257">
        <f t="shared" si="11"/>
        <v>44227</v>
      </c>
      <c r="N198" s="258">
        <f t="shared" si="12"/>
        <v>44469</v>
      </c>
      <c r="O198" s="259">
        <f t="shared" si="9"/>
        <v>9</v>
      </c>
      <c r="P198" s="259">
        <f t="shared" si="10"/>
        <v>90000</v>
      </c>
    </row>
    <row r="199" spans="1:16" x14ac:dyDescent="0.2">
      <c r="A199" s="252">
        <v>43784</v>
      </c>
      <c r="B199" s="253" t="s">
        <v>383</v>
      </c>
      <c r="C199" s="254" t="s">
        <v>347</v>
      </c>
      <c r="D199" s="254" t="s">
        <v>384</v>
      </c>
      <c r="E199" s="254" t="s">
        <v>349</v>
      </c>
      <c r="F199" s="254">
        <v>2021</v>
      </c>
      <c r="G199" s="254" t="s">
        <v>350</v>
      </c>
      <c r="H199" s="255">
        <v>10000</v>
      </c>
      <c r="I199" s="254" t="s">
        <v>351</v>
      </c>
      <c r="J199" s="256">
        <v>0.95</v>
      </c>
      <c r="K199" s="256">
        <v>0</v>
      </c>
      <c r="L199" s="256">
        <v>0</v>
      </c>
      <c r="M199" s="257">
        <f t="shared" si="11"/>
        <v>44227</v>
      </c>
      <c r="N199" s="258">
        <f t="shared" si="12"/>
        <v>44561</v>
      </c>
      <c r="O199" s="259">
        <f t="shared" si="9"/>
        <v>12</v>
      </c>
      <c r="P199" s="259">
        <f t="shared" si="10"/>
        <v>120000</v>
      </c>
    </row>
    <row r="200" spans="1:16" x14ac:dyDescent="0.2">
      <c r="A200" s="252">
        <v>43784</v>
      </c>
      <c r="B200" s="253" t="s">
        <v>346</v>
      </c>
      <c r="C200" s="254" t="s">
        <v>347</v>
      </c>
      <c r="D200" s="254" t="s">
        <v>348</v>
      </c>
      <c r="E200" s="254" t="s">
        <v>353</v>
      </c>
      <c r="F200" s="254">
        <v>2021</v>
      </c>
      <c r="G200" s="254" t="s">
        <v>357</v>
      </c>
      <c r="H200" s="255">
        <v>20000</v>
      </c>
      <c r="I200" s="254" t="s">
        <v>351</v>
      </c>
      <c r="J200" s="256">
        <v>50</v>
      </c>
      <c r="K200" s="256">
        <v>54</v>
      </c>
      <c r="L200" s="256">
        <v>0</v>
      </c>
      <c r="M200" s="257">
        <f t="shared" si="11"/>
        <v>44408</v>
      </c>
      <c r="N200" s="258">
        <f t="shared" si="12"/>
        <v>44469</v>
      </c>
      <c r="O200" s="259">
        <f t="shared" si="9"/>
        <v>3</v>
      </c>
      <c r="P200" s="259">
        <f t="shared" si="10"/>
        <v>60000</v>
      </c>
    </row>
    <row r="201" spans="1:16" x14ac:dyDescent="0.2">
      <c r="A201" s="252">
        <v>43784</v>
      </c>
      <c r="B201" s="253" t="s">
        <v>346</v>
      </c>
      <c r="C201" s="254" t="s">
        <v>347</v>
      </c>
      <c r="D201" s="254" t="s">
        <v>348</v>
      </c>
      <c r="E201" s="254" t="s">
        <v>353</v>
      </c>
      <c r="F201" s="254">
        <v>2021</v>
      </c>
      <c r="G201" s="254" t="s">
        <v>358</v>
      </c>
      <c r="H201" s="255">
        <v>10000</v>
      </c>
      <c r="I201" s="254" t="s">
        <v>351</v>
      </c>
      <c r="J201" s="256">
        <v>50</v>
      </c>
      <c r="K201" s="256">
        <v>54.75</v>
      </c>
      <c r="L201" s="256">
        <v>0</v>
      </c>
      <c r="M201" s="257">
        <f t="shared" si="11"/>
        <v>44316</v>
      </c>
      <c r="N201" s="258">
        <f t="shared" si="12"/>
        <v>44377</v>
      </c>
      <c r="O201" s="259">
        <f t="shared" si="9"/>
        <v>3</v>
      </c>
      <c r="P201" s="259">
        <f t="shared" si="10"/>
        <v>30000</v>
      </c>
    </row>
    <row r="202" spans="1:16" x14ac:dyDescent="0.2">
      <c r="A202" s="252">
        <v>43777</v>
      </c>
      <c r="B202" s="253" t="s">
        <v>346</v>
      </c>
      <c r="C202" s="254" t="s">
        <v>347</v>
      </c>
      <c r="D202" s="254" t="s">
        <v>348</v>
      </c>
      <c r="E202" s="254" t="s">
        <v>353</v>
      </c>
      <c r="F202" s="254">
        <v>2021</v>
      </c>
      <c r="G202" s="254" t="s">
        <v>358</v>
      </c>
      <c r="H202" s="255">
        <v>7000</v>
      </c>
      <c r="I202" s="254" t="s">
        <v>351</v>
      </c>
      <c r="J202" s="256">
        <v>50</v>
      </c>
      <c r="K202" s="256">
        <v>53.87</v>
      </c>
      <c r="L202" s="256">
        <v>0</v>
      </c>
      <c r="M202" s="257">
        <f t="shared" si="11"/>
        <v>44316</v>
      </c>
      <c r="N202" s="258">
        <f t="shared" si="12"/>
        <v>44377</v>
      </c>
      <c r="O202" s="259">
        <f t="shared" si="9"/>
        <v>3</v>
      </c>
      <c r="P202" s="259">
        <f t="shared" si="10"/>
        <v>21000</v>
      </c>
    </row>
    <row r="203" spans="1:16" x14ac:dyDescent="0.2">
      <c r="A203" s="252">
        <v>43777</v>
      </c>
      <c r="B203" s="253" t="s">
        <v>383</v>
      </c>
      <c r="C203" s="254" t="s">
        <v>347</v>
      </c>
      <c r="D203" s="254" t="s">
        <v>348</v>
      </c>
      <c r="E203" s="254" t="s">
        <v>353</v>
      </c>
      <c r="F203" s="254">
        <v>2021</v>
      </c>
      <c r="G203" s="254" t="s">
        <v>355</v>
      </c>
      <c r="H203" s="255">
        <v>10000</v>
      </c>
      <c r="I203" s="254" t="s">
        <v>351</v>
      </c>
      <c r="J203" s="256">
        <v>50</v>
      </c>
      <c r="K203" s="256">
        <v>54.65</v>
      </c>
      <c r="L203" s="256">
        <v>0</v>
      </c>
      <c r="M203" s="257">
        <f t="shared" si="11"/>
        <v>44227</v>
      </c>
      <c r="N203" s="258">
        <f t="shared" si="12"/>
        <v>44286</v>
      </c>
      <c r="O203" s="259">
        <f t="shared" si="9"/>
        <v>3</v>
      </c>
      <c r="P203" s="259">
        <f t="shared" si="10"/>
        <v>30000</v>
      </c>
    </row>
    <row r="204" spans="1:16" x14ac:dyDescent="0.2">
      <c r="A204" s="252">
        <v>43767</v>
      </c>
      <c r="B204" s="253" t="s">
        <v>354</v>
      </c>
      <c r="C204" s="254" t="s">
        <v>377</v>
      </c>
      <c r="D204" s="254" t="s">
        <v>378</v>
      </c>
      <c r="E204" s="254" t="s">
        <v>349</v>
      </c>
      <c r="F204" s="254">
        <v>2021</v>
      </c>
      <c r="G204" s="254" t="s">
        <v>367</v>
      </c>
      <c r="H204" s="255">
        <v>75000</v>
      </c>
      <c r="I204" s="254" t="s">
        <v>379</v>
      </c>
      <c r="J204" s="256">
        <v>-0.9</v>
      </c>
      <c r="K204" s="256">
        <v>0</v>
      </c>
      <c r="L204" s="256">
        <v>0</v>
      </c>
      <c r="M204" s="257">
        <f t="shared" si="11"/>
        <v>44469</v>
      </c>
      <c r="N204" s="258">
        <f t="shared" si="12"/>
        <v>44469</v>
      </c>
      <c r="O204" s="259">
        <f t="shared" si="9"/>
        <v>1</v>
      </c>
      <c r="P204" s="259">
        <f t="shared" si="10"/>
        <v>75000</v>
      </c>
    </row>
    <row r="205" spans="1:16" x14ac:dyDescent="0.2">
      <c r="A205" s="252">
        <v>43767</v>
      </c>
      <c r="B205" s="253" t="s">
        <v>354</v>
      </c>
      <c r="C205" s="254" t="s">
        <v>377</v>
      </c>
      <c r="D205" s="254" t="s">
        <v>378</v>
      </c>
      <c r="E205" s="254" t="s">
        <v>349</v>
      </c>
      <c r="F205" s="254">
        <v>2021</v>
      </c>
      <c r="G205" s="254" t="s">
        <v>368</v>
      </c>
      <c r="H205" s="255">
        <v>77500</v>
      </c>
      <c r="I205" s="254" t="s">
        <v>379</v>
      </c>
      <c r="J205" s="256">
        <v>-0.9</v>
      </c>
      <c r="K205" s="256">
        <v>0</v>
      </c>
      <c r="L205" s="256">
        <v>0</v>
      </c>
      <c r="M205" s="257">
        <f t="shared" si="11"/>
        <v>44408</v>
      </c>
      <c r="N205" s="258">
        <f t="shared" si="12"/>
        <v>44439</v>
      </c>
      <c r="O205" s="259">
        <f t="shared" si="9"/>
        <v>2</v>
      </c>
      <c r="P205" s="259">
        <f t="shared" si="10"/>
        <v>155000</v>
      </c>
    </row>
    <row r="206" spans="1:16" x14ac:dyDescent="0.2">
      <c r="A206" s="252">
        <v>43767</v>
      </c>
      <c r="B206" s="253" t="s">
        <v>354</v>
      </c>
      <c r="C206" s="254" t="s">
        <v>377</v>
      </c>
      <c r="D206" s="254" t="s">
        <v>378</v>
      </c>
      <c r="E206" s="254" t="s">
        <v>349</v>
      </c>
      <c r="F206" s="254">
        <v>2021</v>
      </c>
      <c r="G206" s="254" t="s">
        <v>369</v>
      </c>
      <c r="H206" s="255">
        <v>75000</v>
      </c>
      <c r="I206" s="254" t="s">
        <v>379</v>
      </c>
      <c r="J206" s="256">
        <v>-0.9</v>
      </c>
      <c r="K206" s="256">
        <v>0</v>
      </c>
      <c r="L206" s="256">
        <v>0</v>
      </c>
      <c r="M206" s="257">
        <f t="shared" si="11"/>
        <v>44377</v>
      </c>
      <c r="N206" s="258">
        <f t="shared" si="12"/>
        <v>44377</v>
      </c>
      <c r="O206" s="259">
        <f t="shared" si="9"/>
        <v>1</v>
      </c>
      <c r="P206" s="259">
        <f t="shared" si="10"/>
        <v>75000</v>
      </c>
    </row>
    <row r="207" spans="1:16" x14ac:dyDescent="0.2">
      <c r="A207" s="252">
        <v>43767</v>
      </c>
      <c r="B207" s="253" t="s">
        <v>354</v>
      </c>
      <c r="C207" s="254" t="s">
        <v>377</v>
      </c>
      <c r="D207" s="254" t="s">
        <v>378</v>
      </c>
      <c r="E207" s="254" t="s">
        <v>349</v>
      </c>
      <c r="F207" s="254">
        <v>2021</v>
      </c>
      <c r="G207" s="254" t="s">
        <v>370</v>
      </c>
      <c r="H207" s="255">
        <v>77500</v>
      </c>
      <c r="I207" s="254" t="s">
        <v>379</v>
      </c>
      <c r="J207" s="256">
        <v>-0.9</v>
      </c>
      <c r="K207" s="256">
        <v>0</v>
      </c>
      <c r="L207" s="256">
        <v>0</v>
      </c>
      <c r="M207" s="257">
        <f t="shared" si="11"/>
        <v>44347</v>
      </c>
      <c r="N207" s="258">
        <f t="shared" si="12"/>
        <v>44347</v>
      </c>
      <c r="O207" s="259">
        <f t="shared" si="9"/>
        <v>1</v>
      </c>
      <c r="P207" s="259">
        <f t="shared" si="10"/>
        <v>77500</v>
      </c>
    </row>
    <row r="208" spans="1:16" x14ac:dyDescent="0.2">
      <c r="A208" s="252">
        <v>43767</v>
      </c>
      <c r="B208" s="253" t="s">
        <v>354</v>
      </c>
      <c r="C208" s="254" t="s">
        <v>377</v>
      </c>
      <c r="D208" s="254" t="s">
        <v>378</v>
      </c>
      <c r="E208" s="254" t="s">
        <v>349</v>
      </c>
      <c r="F208" s="254">
        <v>2021</v>
      </c>
      <c r="G208" s="254" t="s">
        <v>371</v>
      </c>
      <c r="H208" s="255">
        <v>75000</v>
      </c>
      <c r="I208" s="254" t="s">
        <v>379</v>
      </c>
      <c r="J208" s="256">
        <v>-0.9</v>
      </c>
      <c r="K208" s="256">
        <v>0</v>
      </c>
      <c r="L208" s="256">
        <v>0</v>
      </c>
      <c r="M208" s="257">
        <f t="shared" si="11"/>
        <v>44316</v>
      </c>
      <c r="N208" s="258">
        <f t="shared" si="12"/>
        <v>44316</v>
      </c>
      <c r="O208" s="259">
        <f t="shared" si="9"/>
        <v>1</v>
      </c>
      <c r="P208" s="259">
        <f t="shared" si="10"/>
        <v>75000</v>
      </c>
    </row>
    <row r="209" spans="1:19" x14ac:dyDescent="0.2">
      <c r="A209" s="252">
        <v>43766</v>
      </c>
      <c r="B209" s="253" t="s">
        <v>383</v>
      </c>
      <c r="C209" s="254" t="s">
        <v>347</v>
      </c>
      <c r="D209" s="254" t="s">
        <v>384</v>
      </c>
      <c r="E209" s="254" t="s">
        <v>349</v>
      </c>
      <c r="F209" s="254">
        <v>2020</v>
      </c>
      <c r="G209" s="254" t="s">
        <v>355</v>
      </c>
      <c r="H209" s="255">
        <v>5500</v>
      </c>
      <c r="I209" s="254" t="s">
        <v>351</v>
      </c>
      <c r="J209" s="256">
        <v>0.77</v>
      </c>
      <c r="K209" s="256">
        <v>0</v>
      </c>
      <c r="L209" s="256">
        <v>0</v>
      </c>
      <c r="M209" s="257">
        <f t="shared" si="11"/>
        <v>43861</v>
      </c>
      <c r="N209" s="258">
        <f t="shared" si="12"/>
        <v>43921</v>
      </c>
      <c r="O209" s="259">
        <f t="shared" si="9"/>
        <v>3</v>
      </c>
      <c r="P209" s="259">
        <f t="shared" si="10"/>
        <v>16500</v>
      </c>
    </row>
    <row r="210" spans="1:19" x14ac:dyDescent="0.2">
      <c r="A210" s="252">
        <v>43766</v>
      </c>
      <c r="B210" s="253" t="s">
        <v>383</v>
      </c>
      <c r="C210" s="254" t="s">
        <v>347</v>
      </c>
      <c r="D210" s="254" t="s">
        <v>384</v>
      </c>
      <c r="E210" s="254" t="s">
        <v>349</v>
      </c>
      <c r="F210" s="254">
        <v>2021</v>
      </c>
      <c r="G210" s="254" t="s">
        <v>380</v>
      </c>
      <c r="H210" s="255">
        <v>13000</v>
      </c>
      <c r="I210" s="254" t="s">
        <v>351</v>
      </c>
      <c r="J210" s="256">
        <v>0.8</v>
      </c>
      <c r="K210" s="256">
        <v>0</v>
      </c>
      <c r="L210" s="256">
        <v>0</v>
      </c>
      <c r="M210" s="257">
        <f t="shared" si="11"/>
        <v>44316</v>
      </c>
      <c r="N210" s="258">
        <f t="shared" si="12"/>
        <v>44469</v>
      </c>
      <c r="O210" s="259">
        <f t="shared" si="9"/>
        <v>6</v>
      </c>
      <c r="P210" s="259">
        <f t="shared" si="10"/>
        <v>78000</v>
      </c>
    </row>
    <row r="211" spans="1:19" x14ac:dyDescent="0.2">
      <c r="A211" s="252">
        <v>43763</v>
      </c>
      <c r="B211" s="253" t="s">
        <v>383</v>
      </c>
      <c r="C211" s="254" t="s">
        <v>347</v>
      </c>
      <c r="D211" s="254" t="s">
        <v>384</v>
      </c>
      <c r="E211" s="254" t="s">
        <v>349</v>
      </c>
      <c r="F211" s="254">
        <v>2020</v>
      </c>
      <c r="G211" s="254" t="s">
        <v>357</v>
      </c>
      <c r="H211" s="255">
        <v>12000</v>
      </c>
      <c r="I211" s="254" t="s">
        <v>351</v>
      </c>
      <c r="J211" s="256">
        <v>0.72</v>
      </c>
      <c r="K211" s="256">
        <v>0</v>
      </c>
      <c r="L211" s="256">
        <v>0</v>
      </c>
      <c r="M211" s="257">
        <f t="shared" si="11"/>
        <v>44043</v>
      </c>
      <c r="N211" s="258">
        <f t="shared" si="12"/>
        <v>44104</v>
      </c>
      <c r="O211" s="259">
        <f t="shared" si="9"/>
        <v>3</v>
      </c>
      <c r="P211" s="259">
        <f t="shared" si="10"/>
        <v>36000</v>
      </c>
    </row>
    <row r="212" spans="1:19" x14ac:dyDescent="0.2">
      <c r="A212" s="252">
        <v>43763</v>
      </c>
      <c r="B212" s="253" t="s">
        <v>383</v>
      </c>
      <c r="C212" s="254" t="s">
        <v>347</v>
      </c>
      <c r="D212" s="254" t="s">
        <v>384</v>
      </c>
      <c r="E212" s="254" t="s">
        <v>349</v>
      </c>
      <c r="F212" s="254">
        <v>2021</v>
      </c>
      <c r="G212" s="254" t="s">
        <v>355</v>
      </c>
      <c r="H212" s="255">
        <v>20000</v>
      </c>
      <c r="I212" s="254" t="s">
        <v>351</v>
      </c>
      <c r="J212" s="256">
        <v>0.75</v>
      </c>
      <c r="K212" s="256">
        <v>0</v>
      </c>
      <c r="L212" s="256">
        <v>0</v>
      </c>
      <c r="M212" s="257">
        <f t="shared" si="11"/>
        <v>44227</v>
      </c>
      <c r="N212" s="258">
        <f t="shared" si="12"/>
        <v>44286</v>
      </c>
      <c r="O212" s="259">
        <f t="shared" si="9"/>
        <v>3</v>
      </c>
      <c r="P212" s="259">
        <f t="shared" si="10"/>
        <v>60000</v>
      </c>
    </row>
    <row r="213" spans="1:19" x14ac:dyDescent="0.2">
      <c r="A213" s="252">
        <v>43763</v>
      </c>
      <c r="B213" s="253" t="s">
        <v>383</v>
      </c>
      <c r="C213" s="254" t="s">
        <v>347</v>
      </c>
      <c r="D213" s="254" t="s">
        <v>384</v>
      </c>
      <c r="E213" s="254" t="s">
        <v>349</v>
      </c>
      <c r="F213" s="254">
        <v>2020</v>
      </c>
      <c r="G213" s="254" t="s">
        <v>352</v>
      </c>
      <c r="H213" s="255">
        <v>20000</v>
      </c>
      <c r="I213" s="254" t="s">
        <v>351</v>
      </c>
      <c r="J213" s="256">
        <v>0.75</v>
      </c>
      <c r="K213" s="256">
        <v>0</v>
      </c>
      <c r="L213" s="256">
        <v>0</v>
      </c>
      <c r="M213" s="257">
        <f t="shared" si="11"/>
        <v>43951</v>
      </c>
      <c r="N213" s="258">
        <f t="shared" si="12"/>
        <v>44196</v>
      </c>
      <c r="O213" s="259">
        <f t="shared" si="9"/>
        <v>9</v>
      </c>
      <c r="P213" s="259">
        <f t="shared" si="10"/>
        <v>180000</v>
      </c>
    </row>
    <row r="214" spans="1:19" x14ac:dyDescent="0.2">
      <c r="A214" s="252">
        <v>43763</v>
      </c>
      <c r="B214" s="253" t="s">
        <v>383</v>
      </c>
      <c r="C214" s="254" t="s">
        <v>377</v>
      </c>
      <c r="D214" s="254" t="s">
        <v>378</v>
      </c>
      <c r="E214" s="254" t="s">
        <v>349</v>
      </c>
      <c r="F214" s="254">
        <v>2021</v>
      </c>
      <c r="G214" s="254" t="s">
        <v>355</v>
      </c>
      <c r="H214" s="255">
        <v>50000</v>
      </c>
      <c r="I214" s="254" t="s">
        <v>379</v>
      </c>
      <c r="J214" s="256">
        <v>-1.34</v>
      </c>
      <c r="K214" s="256">
        <v>0</v>
      </c>
      <c r="L214" s="256">
        <v>0</v>
      </c>
      <c r="M214" s="257">
        <f t="shared" si="11"/>
        <v>44227</v>
      </c>
      <c r="N214" s="258">
        <f t="shared" si="12"/>
        <v>44286</v>
      </c>
      <c r="O214" s="259">
        <f t="shared" si="9"/>
        <v>3</v>
      </c>
      <c r="P214" s="259">
        <f t="shared" si="10"/>
        <v>150000</v>
      </c>
    </row>
    <row r="215" spans="1:19" x14ac:dyDescent="0.2">
      <c r="A215" s="252">
        <v>43763</v>
      </c>
      <c r="B215" s="253" t="s">
        <v>383</v>
      </c>
      <c r="C215" s="254" t="s">
        <v>377</v>
      </c>
      <c r="D215" s="254" t="s">
        <v>378</v>
      </c>
      <c r="E215" s="254" t="s">
        <v>349</v>
      </c>
      <c r="F215" s="254">
        <v>2020</v>
      </c>
      <c r="G215" s="254" t="s">
        <v>365</v>
      </c>
      <c r="H215" s="255">
        <v>50000</v>
      </c>
      <c r="I215" s="254" t="s">
        <v>379</v>
      </c>
      <c r="J215" s="256">
        <v>-1.34</v>
      </c>
      <c r="K215" s="256">
        <v>0</v>
      </c>
      <c r="L215" s="256">
        <v>0</v>
      </c>
      <c r="M215" s="257">
        <f t="shared" si="11"/>
        <v>44165</v>
      </c>
      <c r="N215" s="258">
        <f t="shared" si="12"/>
        <v>44196</v>
      </c>
      <c r="O215" s="259">
        <f t="shared" si="9"/>
        <v>2</v>
      </c>
      <c r="P215" s="259">
        <f t="shared" si="10"/>
        <v>100000</v>
      </c>
    </row>
    <row r="216" spans="1:19" x14ac:dyDescent="0.2">
      <c r="A216" s="252">
        <v>43763</v>
      </c>
      <c r="B216" s="253" t="s">
        <v>383</v>
      </c>
      <c r="C216" s="254" t="s">
        <v>377</v>
      </c>
      <c r="D216" s="254" t="s">
        <v>378</v>
      </c>
      <c r="E216" s="254" t="s">
        <v>349</v>
      </c>
      <c r="F216" s="254">
        <v>2020</v>
      </c>
      <c r="G216" s="254" t="s">
        <v>386</v>
      </c>
      <c r="H216" s="255">
        <v>127500</v>
      </c>
      <c r="I216" s="254" t="s">
        <v>379</v>
      </c>
      <c r="J216" s="256">
        <v>-1.665</v>
      </c>
      <c r="K216" s="256">
        <v>0</v>
      </c>
      <c r="L216" s="256">
        <v>0</v>
      </c>
      <c r="M216" s="257">
        <f t="shared" si="11"/>
        <v>43951</v>
      </c>
      <c r="N216" s="258">
        <f t="shared" si="12"/>
        <v>44135</v>
      </c>
      <c r="O216" s="259">
        <f t="shared" si="9"/>
        <v>7</v>
      </c>
      <c r="P216" s="259">
        <f t="shared" si="10"/>
        <v>892500</v>
      </c>
    </row>
    <row r="217" spans="1:19" x14ac:dyDescent="0.2">
      <c r="A217" s="252">
        <v>43745</v>
      </c>
      <c r="B217" s="253" t="s">
        <v>383</v>
      </c>
      <c r="C217" s="254" t="s">
        <v>377</v>
      </c>
      <c r="D217" s="254" t="s">
        <v>378</v>
      </c>
      <c r="E217" s="254" t="s">
        <v>349</v>
      </c>
      <c r="F217" s="254">
        <v>2021</v>
      </c>
      <c r="G217" s="254" t="s">
        <v>355</v>
      </c>
      <c r="H217" s="255">
        <v>100000</v>
      </c>
      <c r="I217" s="254" t="s">
        <v>379</v>
      </c>
      <c r="J217" s="256">
        <v>-0.86</v>
      </c>
      <c r="K217" s="256">
        <v>0</v>
      </c>
      <c r="L217" s="256">
        <v>0</v>
      </c>
      <c r="M217" s="257">
        <f t="shared" si="11"/>
        <v>44227</v>
      </c>
      <c r="N217" s="258">
        <f t="shared" si="12"/>
        <v>44286</v>
      </c>
      <c r="O217" s="259">
        <f t="shared" si="9"/>
        <v>3</v>
      </c>
      <c r="P217" s="259">
        <f t="shared" si="10"/>
        <v>300000</v>
      </c>
    </row>
    <row r="218" spans="1:19" x14ac:dyDescent="0.2">
      <c r="A218" s="252">
        <v>43745</v>
      </c>
      <c r="B218" s="253" t="s">
        <v>383</v>
      </c>
      <c r="C218" s="254" t="s">
        <v>377</v>
      </c>
      <c r="D218" s="254" t="s">
        <v>378</v>
      </c>
      <c r="E218" s="254" t="s">
        <v>349</v>
      </c>
      <c r="F218" s="254">
        <v>2020</v>
      </c>
      <c r="G218" s="254" t="s">
        <v>365</v>
      </c>
      <c r="H218" s="255">
        <v>100000</v>
      </c>
      <c r="I218" s="254" t="s">
        <v>379</v>
      </c>
      <c r="J218" s="256">
        <v>-0.86</v>
      </c>
      <c r="K218" s="256">
        <v>0</v>
      </c>
      <c r="L218" s="256">
        <v>0</v>
      </c>
      <c r="M218" s="257">
        <f t="shared" si="11"/>
        <v>44165</v>
      </c>
      <c r="N218" s="258">
        <f t="shared" si="12"/>
        <v>44196</v>
      </c>
      <c r="O218" s="259">
        <f t="shared" si="9"/>
        <v>2</v>
      </c>
      <c r="P218" s="259">
        <f t="shared" si="10"/>
        <v>200000</v>
      </c>
      <c r="S218" s="262"/>
    </row>
    <row r="219" spans="1:19" x14ac:dyDescent="0.2">
      <c r="A219" s="252">
        <v>43739</v>
      </c>
      <c r="B219" s="253" t="s">
        <v>383</v>
      </c>
      <c r="C219" s="254" t="s">
        <v>377</v>
      </c>
      <c r="D219" s="254" t="s">
        <v>378</v>
      </c>
      <c r="E219" s="254" t="s">
        <v>349</v>
      </c>
      <c r="F219" s="254">
        <v>2020</v>
      </c>
      <c r="G219" s="254" t="s">
        <v>387</v>
      </c>
      <c r="H219" s="255">
        <v>77500</v>
      </c>
      <c r="I219" s="254" t="s">
        <v>379</v>
      </c>
      <c r="J219" s="256">
        <v>-1.1499999999999999</v>
      </c>
      <c r="K219" s="256">
        <v>0</v>
      </c>
      <c r="L219" s="256">
        <v>0</v>
      </c>
      <c r="M219" s="257">
        <f t="shared" si="11"/>
        <v>43921</v>
      </c>
      <c r="N219" s="258">
        <f t="shared" si="12"/>
        <v>43921</v>
      </c>
      <c r="O219" s="259">
        <f t="shared" si="9"/>
        <v>1</v>
      </c>
      <c r="P219" s="259">
        <f t="shared" si="10"/>
        <v>77500</v>
      </c>
    </row>
    <row r="220" spans="1:19" x14ac:dyDescent="0.2">
      <c r="A220" s="252">
        <v>43739</v>
      </c>
      <c r="B220" s="253" t="s">
        <v>383</v>
      </c>
      <c r="C220" s="254" t="s">
        <v>377</v>
      </c>
      <c r="D220" s="254" t="s">
        <v>378</v>
      </c>
      <c r="E220" s="254" t="s">
        <v>349</v>
      </c>
      <c r="F220" s="254">
        <v>2020</v>
      </c>
      <c r="G220" s="254" t="s">
        <v>372</v>
      </c>
      <c r="H220" s="255">
        <v>72500</v>
      </c>
      <c r="I220" s="254" t="s">
        <v>379</v>
      </c>
      <c r="J220" s="256">
        <v>-1.1499999999999999</v>
      </c>
      <c r="K220" s="256">
        <v>0</v>
      </c>
      <c r="L220" s="256">
        <v>0</v>
      </c>
      <c r="M220" s="257">
        <f t="shared" si="11"/>
        <v>43890</v>
      </c>
      <c r="N220" s="258">
        <f t="shared" si="12"/>
        <v>43890</v>
      </c>
      <c r="O220" s="259">
        <f t="shared" si="9"/>
        <v>1</v>
      </c>
      <c r="P220" s="259">
        <f t="shared" si="10"/>
        <v>72500</v>
      </c>
    </row>
    <row r="221" spans="1:19" x14ac:dyDescent="0.2">
      <c r="A221" s="252">
        <v>43739</v>
      </c>
      <c r="B221" s="253" t="s">
        <v>383</v>
      </c>
      <c r="C221" s="254" t="s">
        <v>377</v>
      </c>
      <c r="D221" s="254" t="s">
        <v>378</v>
      </c>
      <c r="E221" s="254" t="s">
        <v>349</v>
      </c>
      <c r="F221" s="254">
        <v>2020</v>
      </c>
      <c r="G221" s="254" t="s">
        <v>388</v>
      </c>
      <c r="H221" s="255">
        <v>77500</v>
      </c>
      <c r="I221" s="254" t="s">
        <v>379</v>
      </c>
      <c r="J221" s="256">
        <v>-1.1499999999999999</v>
      </c>
      <c r="K221" s="256">
        <v>0</v>
      </c>
      <c r="L221" s="256">
        <v>0</v>
      </c>
      <c r="M221" s="257">
        <f t="shared" si="11"/>
        <v>43861</v>
      </c>
      <c r="N221" s="258">
        <f t="shared" si="12"/>
        <v>43861</v>
      </c>
      <c r="O221" s="259">
        <f t="shared" si="9"/>
        <v>1</v>
      </c>
      <c r="P221" s="259">
        <f t="shared" si="10"/>
        <v>77500</v>
      </c>
    </row>
    <row r="222" spans="1:19" x14ac:dyDescent="0.2">
      <c r="A222" s="252">
        <v>43739</v>
      </c>
      <c r="B222" s="253" t="s">
        <v>383</v>
      </c>
      <c r="C222" s="254" t="s">
        <v>377</v>
      </c>
      <c r="D222" s="254" t="s">
        <v>378</v>
      </c>
      <c r="E222" s="254" t="s">
        <v>349</v>
      </c>
      <c r="F222" s="254">
        <v>2019</v>
      </c>
      <c r="G222" s="254" t="s">
        <v>389</v>
      </c>
      <c r="H222" s="255">
        <v>77500</v>
      </c>
      <c r="I222" s="254" t="s">
        <v>379</v>
      </c>
      <c r="J222" s="256">
        <v>-1.1499999999999999</v>
      </c>
      <c r="K222" s="256">
        <v>0</v>
      </c>
      <c r="L222" s="256">
        <v>0</v>
      </c>
      <c r="M222" s="257">
        <f t="shared" si="11"/>
        <v>43830</v>
      </c>
      <c r="N222" s="258">
        <f t="shared" si="12"/>
        <v>43830</v>
      </c>
      <c r="O222" s="259">
        <f t="shared" si="9"/>
        <v>1</v>
      </c>
      <c r="P222" s="259">
        <f t="shared" si="10"/>
        <v>77500</v>
      </c>
    </row>
    <row r="223" spans="1:19" x14ac:dyDescent="0.2">
      <c r="A223" s="252">
        <v>43739</v>
      </c>
      <c r="B223" s="253" t="s">
        <v>383</v>
      </c>
      <c r="C223" s="254" t="s">
        <v>377</v>
      </c>
      <c r="D223" s="254" t="s">
        <v>378</v>
      </c>
      <c r="E223" s="254" t="s">
        <v>349</v>
      </c>
      <c r="F223" s="254">
        <v>2019</v>
      </c>
      <c r="G223" s="254" t="s">
        <v>390</v>
      </c>
      <c r="H223" s="255">
        <v>75000</v>
      </c>
      <c r="I223" s="254" t="s">
        <v>379</v>
      </c>
      <c r="J223" s="256">
        <v>-1.1499999999999999</v>
      </c>
      <c r="K223" s="256">
        <v>0</v>
      </c>
      <c r="L223" s="256">
        <v>0</v>
      </c>
      <c r="M223" s="257">
        <f t="shared" si="11"/>
        <v>43799</v>
      </c>
      <c r="N223" s="258">
        <f t="shared" si="12"/>
        <v>43799</v>
      </c>
      <c r="O223" s="259">
        <f t="shared" si="9"/>
        <v>1</v>
      </c>
      <c r="P223" s="259">
        <f t="shared" si="10"/>
        <v>75000</v>
      </c>
    </row>
    <row r="224" spans="1:19" x14ac:dyDescent="0.2">
      <c r="A224" s="252">
        <v>43739</v>
      </c>
      <c r="B224" s="253" t="s">
        <v>354</v>
      </c>
      <c r="C224" s="254" t="s">
        <v>347</v>
      </c>
      <c r="D224" s="254" t="s">
        <v>384</v>
      </c>
      <c r="E224" s="254" t="s">
        <v>349</v>
      </c>
      <c r="F224" s="254">
        <v>2021</v>
      </c>
      <c r="G224" s="254" t="s">
        <v>376</v>
      </c>
      <c r="H224" s="255">
        <v>5000</v>
      </c>
      <c r="I224" s="254" t="s">
        <v>351</v>
      </c>
      <c r="J224" s="256">
        <v>0.64</v>
      </c>
      <c r="K224" s="256">
        <v>0</v>
      </c>
      <c r="L224" s="256">
        <v>0</v>
      </c>
      <c r="M224" s="257">
        <f t="shared" si="11"/>
        <v>44227</v>
      </c>
      <c r="N224" s="258">
        <f t="shared" si="12"/>
        <v>44377</v>
      </c>
      <c r="O224" s="259">
        <f t="shared" si="9"/>
        <v>6</v>
      </c>
      <c r="P224" s="259">
        <f t="shared" si="10"/>
        <v>30000</v>
      </c>
    </row>
    <row r="225" spans="1:19" x14ac:dyDescent="0.2">
      <c r="A225" s="252">
        <v>43739</v>
      </c>
      <c r="B225" s="253" t="s">
        <v>383</v>
      </c>
      <c r="C225" s="254" t="s">
        <v>347</v>
      </c>
      <c r="D225" s="254" t="s">
        <v>384</v>
      </c>
      <c r="E225" s="254" t="s">
        <v>349</v>
      </c>
      <c r="F225" s="254">
        <v>2021</v>
      </c>
      <c r="G225" s="254" t="s">
        <v>385</v>
      </c>
      <c r="H225" s="255">
        <v>5000</v>
      </c>
      <c r="I225" s="254" t="s">
        <v>351</v>
      </c>
      <c r="J225" s="256">
        <v>0.64</v>
      </c>
      <c r="K225" s="256">
        <v>0</v>
      </c>
      <c r="L225" s="256">
        <v>0</v>
      </c>
      <c r="M225" s="257">
        <f t="shared" si="11"/>
        <v>44227</v>
      </c>
      <c r="N225" s="258">
        <f t="shared" si="12"/>
        <v>44469</v>
      </c>
      <c r="O225" s="259">
        <f t="shared" si="9"/>
        <v>9</v>
      </c>
      <c r="P225" s="259">
        <f t="shared" si="10"/>
        <v>45000</v>
      </c>
    </row>
    <row r="226" spans="1:19" x14ac:dyDescent="0.2">
      <c r="A226" s="252">
        <v>43739</v>
      </c>
      <c r="B226" s="253" t="s">
        <v>354</v>
      </c>
      <c r="C226" s="254" t="s">
        <v>347</v>
      </c>
      <c r="D226" s="254" t="s">
        <v>384</v>
      </c>
      <c r="E226" s="254" t="s">
        <v>349</v>
      </c>
      <c r="F226" s="254">
        <v>2021</v>
      </c>
      <c r="G226" s="254" t="s">
        <v>385</v>
      </c>
      <c r="H226" s="255">
        <v>10000</v>
      </c>
      <c r="I226" s="254" t="s">
        <v>351</v>
      </c>
      <c r="J226" s="256">
        <v>0.64</v>
      </c>
      <c r="K226" s="256">
        <v>0</v>
      </c>
      <c r="L226" s="256">
        <v>0</v>
      </c>
      <c r="M226" s="257">
        <f t="shared" si="11"/>
        <v>44227</v>
      </c>
      <c r="N226" s="258">
        <f t="shared" si="12"/>
        <v>44469</v>
      </c>
      <c r="O226" s="259">
        <f t="shared" si="9"/>
        <v>9</v>
      </c>
      <c r="P226" s="259">
        <f t="shared" si="10"/>
        <v>90000</v>
      </c>
    </row>
    <row r="227" spans="1:19" x14ac:dyDescent="0.2">
      <c r="A227" s="252">
        <v>43738</v>
      </c>
      <c r="B227" s="253" t="s">
        <v>383</v>
      </c>
      <c r="C227" s="254" t="s">
        <v>347</v>
      </c>
      <c r="D227" s="254" t="s">
        <v>384</v>
      </c>
      <c r="E227" s="254" t="s">
        <v>349</v>
      </c>
      <c r="F227" s="254">
        <v>2021</v>
      </c>
      <c r="G227" s="254" t="s">
        <v>385</v>
      </c>
      <c r="H227" s="255">
        <v>10000</v>
      </c>
      <c r="I227" s="254" t="s">
        <v>351</v>
      </c>
      <c r="J227" s="256">
        <v>0.6</v>
      </c>
      <c r="K227" s="256">
        <v>0</v>
      </c>
      <c r="L227" s="256">
        <v>0</v>
      </c>
      <c r="M227" s="257">
        <f t="shared" si="11"/>
        <v>44227</v>
      </c>
      <c r="N227" s="258">
        <f t="shared" si="12"/>
        <v>44469</v>
      </c>
      <c r="O227" s="259">
        <f t="shared" si="9"/>
        <v>9</v>
      </c>
      <c r="P227" s="259">
        <f t="shared" si="10"/>
        <v>90000</v>
      </c>
    </row>
    <row r="228" spans="1:19" x14ac:dyDescent="0.2">
      <c r="A228" s="252">
        <v>43735</v>
      </c>
      <c r="B228" s="253" t="s">
        <v>354</v>
      </c>
      <c r="C228" s="254" t="s">
        <v>347</v>
      </c>
      <c r="D228" s="254" t="s">
        <v>384</v>
      </c>
      <c r="E228" s="254" t="s">
        <v>349</v>
      </c>
      <c r="F228" s="254">
        <v>2021</v>
      </c>
      <c r="G228" s="254" t="s">
        <v>385</v>
      </c>
      <c r="H228" s="255">
        <v>15000</v>
      </c>
      <c r="I228" s="254" t="s">
        <v>351</v>
      </c>
      <c r="J228" s="256">
        <v>0.65</v>
      </c>
      <c r="K228" s="256">
        <v>0</v>
      </c>
      <c r="L228" s="256">
        <v>0</v>
      </c>
      <c r="M228" s="257">
        <f t="shared" si="11"/>
        <v>44227</v>
      </c>
      <c r="N228" s="258">
        <f t="shared" si="12"/>
        <v>44469</v>
      </c>
      <c r="O228" s="259">
        <f t="shared" si="9"/>
        <v>9</v>
      </c>
      <c r="P228" s="259">
        <f t="shared" si="10"/>
        <v>135000</v>
      </c>
    </row>
    <row r="229" spans="1:19" x14ac:dyDescent="0.2">
      <c r="A229" s="252">
        <v>43735</v>
      </c>
      <c r="B229" s="253" t="s">
        <v>354</v>
      </c>
      <c r="C229" s="254" t="s">
        <v>347</v>
      </c>
      <c r="D229" s="254" t="s">
        <v>384</v>
      </c>
      <c r="E229" s="254" t="s">
        <v>349</v>
      </c>
      <c r="F229" s="254">
        <v>2021</v>
      </c>
      <c r="G229" s="254" t="s">
        <v>385</v>
      </c>
      <c r="H229" s="255">
        <v>35000</v>
      </c>
      <c r="I229" s="254" t="s">
        <v>351</v>
      </c>
      <c r="J229" s="256">
        <v>0.6</v>
      </c>
      <c r="K229" s="256">
        <v>0</v>
      </c>
      <c r="L229" s="256">
        <v>0</v>
      </c>
      <c r="M229" s="257">
        <f t="shared" si="11"/>
        <v>44227</v>
      </c>
      <c r="N229" s="258">
        <f t="shared" si="12"/>
        <v>44469</v>
      </c>
      <c r="O229" s="259">
        <f t="shared" si="9"/>
        <v>9</v>
      </c>
      <c r="P229" s="259">
        <f t="shared" si="10"/>
        <v>315000</v>
      </c>
    </row>
    <row r="230" spans="1:19" x14ac:dyDescent="0.2">
      <c r="A230" s="252">
        <v>43735</v>
      </c>
      <c r="B230" s="253" t="s">
        <v>354</v>
      </c>
      <c r="C230" s="254" t="s">
        <v>347</v>
      </c>
      <c r="D230" s="254" t="s">
        <v>384</v>
      </c>
      <c r="E230" s="254" t="s">
        <v>349</v>
      </c>
      <c r="F230" s="254">
        <v>2020</v>
      </c>
      <c r="G230" s="254" t="s">
        <v>363</v>
      </c>
      <c r="H230" s="255">
        <v>5000</v>
      </c>
      <c r="I230" s="254" t="s">
        <v>351</v>
      </c>
      <c r="J230" s="256">
        <v>0.65</v>
      </c>
      <c r="K230" s="256">
        <v>0</v>
      </c>
      <c r="L230" s="256">
        <v>0</v>
      </c>
      <c r="M230" s="257">
        <f t="shared" si="11"/>
        <v>44135</v>
      </c>
      <c r="N230" s="258">
        <f t="shared" si="12"/>
        <v>44196</v>
      </c>
      <c r="O230" s="259">
        <f t="shared" si="9"/>
        <v>3</v>
      </c>
      <c r="P230" s="259">
        <f t="shared" si="10"/>
        <v>15000</v>
      </c>
    </row>
    <row r="231" spans="1:19" x14ac:dyDescent="0.2">
      <c r="A231" s="252">
        <v>43735</v>
      </c>
      <c r="B231" s="253" t="s">
        <v>354</v>
      </c>
      <c r="C231" s="254" t="s">
        <v>347</v>
      </c>
      <c r="D231" s="254" t="s">
        <v>384</v>
      </c>
      <c r="E231" s="254" t="s">
        <v>349</v>
      </c>
      <c r="F231" s="254">
        <v>2020</v>
      </c>
      <c r="G231" s="254" t="s">
        <v>357</v>
      </c>
      <c r="H231" s="255">
        <v>17000</v>
      </c>
      <c r="I231" s="254" t="s">
        <v>351</v>
      </c>
      <c r="J231" s="256">
        <v>0.65</v>
      </c>
      <c r="K231" s="256">
        <v>0</v>
      </c>
      <c r="L231" s="256">
        <v>0</v>
      </c>
      <c r="M231" s="257">
        <f t="shared" si="11"/>
        <v>44043</v>
      </c>
      <c r="N231" s="258">
        <f t="shared" si="12"/>
        <v>44104</v>
      </c>
      <c r="O231" s="259">
        <f t="shared" si="9"/>
        <v>3</v>
      </c>
      <c r="P231" s="259">
        <f t="shared" si="10"/>
        <v>51000</v>
      </c>
    </row>
    <row r="232" spans="1:19" x14ac:dyDescent="0.2">
      <c r="A232" s="252">
        <v>43735</v>
      </c>
      <c r="B232" s="253" t="s">
        <v>354</v>
      </c>
      <c r="C232" s="254" t="s">
        <v>347</v>
      </c>
      <c r="D232" s="254" t="s">
        <v>384</v>
      </c>
      <c r="E232" s="254" t="s">
        <v>349</v>
      </c>
      <c r="F232" s="254">
        <v>2020</v>
      </c>
      <c r="G232" s="254" t="s">
        <v>358</v>
      </c>
      <c r="H232" s="255">
        <v>30000</v>
      </c>
      <c r="I232" s="254" t="s">
        <v>351</v>
      </c>
      <c r="J232" s="256">
        <v>0.65</v>
      </c>
      <c r="K232" s="256">
        <v>0</v>
      </c>
      <c r="L232" s="256">
        <v>0</v>
      </c>
      <c r="M232" s="257">
        <f t="shared" si="11"/>
        <v>43951</v>
      </c>
      <c r="N232" s="258">
        <f t="shared" si="12"/>
        <v>44012</v>
      </c>
      <c r="O232" s="259">
        <f t="shared" si="9"/>
        <v>3</v>
      </c>
      <c r="P232" s="259">
        <f t="shared" si="10"/>
        <v>90000</v>
      </c>
    </row>
    <row r="233" spans="1:19" x14ac:dyDescent="0.2">
      <c r="A233" s="252">
        <v>43735</v>
      </c>
      <c r="B233" s="253" t="s">
        <v>354</v>
      </c>
      <c r="C233" s="254" t="s">
        <v>347</v>
      </c>
      <c r="D233" s="254" t="s">
        <v>384</v>
      </c>
      <c r="E233" s="254" t="s">
        <v>349</v>
      </c>
      <c r="F233" s="254">
        <v>2020</v>
      </c>
      <c r="G233" s="254" t="s">
        <v>355</v>
      </c>
      <c r="H233" s="255">
        <v>15000</v>
      </c>
      <c r="I233" s="254" t="s">
        <v>351</v>
      </c>
      <c r="J233" s="256">
        <v>0.65</v>
      </c>
      <c r="K233" s="256">
        <v>0</v>
      </c>
      <c r="L233" s="256">
        <v>0</v>
      </c>
      <c r="M233" s="257">
        <f t="shared" si="11"/>
        <v>43861</v>
      </c>
      <c r="N233" s="258">
        <f t="shared" si="12"/>
        <v>43921</v>
      </c>
      <c r="O233" s="259">
        <f t="shared" si="9"/>
        <v>3</v>
      </c>
      <c r="P233" s="259">
        <f t="shared" si="10"/>
        <v>45000</v>
      </c>
    </row>
    <row r="234" spans="1:19" x14ac:dyDescent="0.2">
      <c r="A234" s="252">
        <v>43724</v>
      </c>
      <c r="B234" s="253" t="s">
        <v>383</v>
      </c>
      <c r="C234" s="254" t="s">
        <v>377</v>
      </c>
      <c r="D234" s="254" t="s">
        <v>381</v>
      </c>
      <c r="E234" s="254" t="s">
        <v>349</v>
      </c>
      <c r="F234" s="254">
        <v>2020</v>
      </c>
      <c r="G234" s="254" t="s">
        <v>355</v>
      </c>
      <c r="H234" s="255">
        <v>200000</v>
      </c>
      <c r="I234" s="254" t="s">
        <v>379</v>
      </c>
      <c r="J234" s="256">
        <v>2.79</v>
      </c>
      <c r="K234" s="256">
        <v>0</v>
      </c>
      <c r="L234" s="256">
        <v>0</v>
      </c>
      <c r="M234" s="257">
        <f t="shared" si="11"/>
        <v>43861</v>
      </c>
      <c r="N234" s="258">
        <f t="shared" si="12"/>
        <v>43921</v>
      </c>
      <c r="O234" s="259">
        <f t="shared" si="9"/>
        <v>3</v>
      </c>
      <c r="P234" s="259">
        <f t="shared" si="10"/>
        <v>600000</v>
      </c>
      <c r="S234" s="262"/>
    </row>
    <row r="235" spans="1:19" x14ac:dyDescent="0.2">
      <c r="A235" s="252">
        <v>43724</v>
      </c>
      <c r="B235" s="253" t="s">
        <v>383</v>
      </c>
      <c r="C235" s="254" t="s">
        <v>377</v>
      </c>
      <c r="D235" s="254" t="s">
        <v>381</v>
      </c>
      <c r="E235" s="254" t="s">
        <v>349</v>
      </c>
      <c r="F235" s="254">
        <v>2019</v>
      </c>
      <c r="G235" s="254" t="s">
        <v>363</v>
      </c>
      <c r="H235" s="255">
        <v>200000</v>
      </c>
      <c r="I235" s="254" t="s">
        <v>379</v>
      </c>
      <c r="J235" s="256">
        <v>2.79</v>
      </c>
      <c r="K235" s="256">
        <v>0</v>
      </c>
      <c r="L235" s="256">
        <v>0</v>
      </c>
      <c r="M235" s="257">
        <f t="shared" si="11"/>
        <v>43769</v>
      </c>
      <c r="N235" s="258">
        <f t="shared" si="12"/>
        <v>43830</v>
      </c>
      <c r="O235" s="259">
        <f t="shared" si="9"/>
        <v>3</v>
      </c>
      <c r="P235" s="259">
        <f t="shared" si="10"/>
        <v>600000</v>
      </c>
      <c r="S235" s="262"/>
    </row>
    <row r="236" spans="1:19" x14ac:dyDescent="0.2">
      <c r="A236" s="252">
        <v>43717</v>
      </c>
      <c r="B236" s="253" t="s">
        <v>346</v>
      </c>
      <c r="C236" s="254" t="s">
        <v>377</v>
      </c>
      <c r="D236" s="254" t="s">
        <v>381</v>
      </c>
      <c r="E236" s="254" t="s">
        <v>349</v>
      </c>
      <c r="F236" s="254">
        <v>2021</v>
      </c>
      <c r="G236" s="254" t="s">
        <v>376</v>
      </c>
      <c r="H236" s="255">
        <v>100000</v>
      </c>
      <c r="I236" s="254" t="s">
        <v>379</v>
      </c>
      <c r="J236" s="256">
        <v>2.4830000000000001</v>
      </c>
      <c r="K236" s="256">
        <v>0</v>
      </c>
      <c r="L236" s="256">
        <v>0</v>
      </c>
      <c r="M236" s="257">
        <f t="shared" si="11"/>
        <v>44227</v>
      </c>
      <c r="N236" s="258">
        <f t="shared" si="12"/>
        <v>44377</v>
      </c>
      <c r="O236" s="259">
        <f t="shared" si="9"/>
        <v>6</v>
      </c>
      <c r="P236" s="259">
        <f t="shared" si="10"/>
        <v>600000</v>
      </c>
      <c r="S236" s="262"/>
    </row>
    <row r="237" spans="1:19" x14ac:dyDescent="0.2">
      <c r="A237" s="252">
        <v>43717</v>
      </c>
      <c r="B237" s="253" t="s">
        <v>346</v>
      </c>
      <c r="C237" s="254" t="s">
        <v>377</v>
      </c>
      <c r="D237" s="254" t="s">
        <v>381</v>
      </c>
      <c r="E237" s="254" t="s">
        <v>349</v>
      </c>
      <c r="F237" s="254">
        <v>2020</v>
      </c>
      <c r="G237" s="254" t="s">
        <v>359</v>
      </c>
      <c r="H237" s="255">
        <v>100000</v>
      </c>
      <c r="I237" s="254" t="s">
        <v>379</v>
      </c>
      <c r="J237" s="256">
        <v>2.4830000000000001</v>
      </c>
      <c r="K237" s="256">
        <v>0</v>
      </c>
      <c r="L237" s="256">
        <v>0</v>
      </c>
      <c r="M237" s="257">
        <f t="shared" si="11"/>
        <v>44043</v>
      </c>
      <c r="N237" s="258">
        <f t="shared" si="12"/>
        <v>44196</v>
      </c>
      <c r="O237" s="259">
        <f t="shared" si="9"/>
        <v>6</v>
      </c>
      <c r="P237" s="259">
        <f t="shared" si="10"/>
        <v>600000</v>
      </c>
      <c r="S237" s="262"/>
    </row>
    <row r="238" spans="1:19" x14ac:dyDescent="0.2">
      <c r="A238" s="252">
        <v>43714</v>
      </c>
      <c r="B238" s="253" t="s">
        <v>354</v>
      </c>
      <c r="C238" s="254" t="s">
        <v>377</v>
      </c>
      <c r="D238" s="254" t="s">
        <v>381</v>
      </c>
      <c r="E238" s="254" t="s">
        <v>349</v>
      </c>
      <c r="F238" s="254">
        <v>2020</v>
      </c>
      <c r="G238" s="254" t="s">
        <v>391</v>
      </c>
      <c r="H238" s="255">
        <v>100000</v>
      </c>
      <c r="I238" s="254" t="s">
        <v>379</v>
      </c>
      <c r="J238" s="256">
        <v>2.504</v>
      </c>
      <c r="K238" s="256">
        <v>0</v>
      </c>
      <c r="L238" s="256">
        <v>0</v>
      </c>
      <c r="M238" s="257">
        <f t="shared" si="11"/>
        <v>43861</v>
      </c>
      <c r="N238" s="258">
        <f t="shared" si="12"/>
        <v>44135</v>
      </c>
      <c r="O238" s="259">
        <f t="shared" si="9"/>
        <v>10</v>
      </c>
      <c r="P238" s="259">
        <f t="shared" si="10"/>
        <v>1000000</v>
      </c>
      <c r="S238" s="262"/>
    </row>
    <row r="239" spans="1:19" x14ac:dyDescent="0.2">
      <c r="A239" s="252">
        <v>43714</v>
      </c>
      <c r="B239" s="253" t="s">
        <v>354</v>
      </c>
      <c r="C239" s="254" t="s">
        <v>377</v>
      </c>
      <c r="D239" s="254" t="s">
        <v>381</v>
      </c>
      <c r="E239" s="254" t="s">
        <v>349</v>
      </c>
      <c r="F239" s="254">
        <v>2019</v>
      </c>
      <c r="G239" s="254" t="s">
        <v>365</v>
      </c>
      <c r="H239" s="255">
        <v>100000</v>
      </c>
      <c r="I239" s="254" t="s">
        <v>379</v>
      </c>
      <c r="J239" s="256">
        <v>2.504</v>
      </c>
      <c r="K239" s="256">
        <v>0</v>
      </c>
      <c r="L239" s="256">
        <v>0</v>
      </c>
      <c r="M239" s="257">
        <f t="shared" si="11"/>
        <v>43799</v>
      </c>
      <c r="N239" s="258">
        <f t="shared" si="12"/>
        <v>43830</v>
      </c>
      <c r="O239" s="259">
        <f t="shared" si="9"/>
        <v>2</v>
      </c>
      <c r="P239" s="259">
        <f t="shared" si="10"/>
        <v>200000</v>
      </c>
    </row>
    <row r="240" spans="1:19" x14ac:dyDescent="0.2">
      <c r="A240" s="252">
        <v>43713</v>
      </c>
      <c r="B240" s="253" t="s">
        <v>346</v>
      </c>
      <c r="C240" s="254" t="s">
        <v>347</v>
      </c>
      <c r="D240" s="254" t="s">
        <v>348</v>
      </c>
      <c r="E240" s="254" t="s">
        <v>349</v>
      </c>
      <c r="F240" s="254">
        <v>2021</v>
      </c>
      <c r="G240" s="254" t="s">
        <v>358</v>
      </c>
      <c r="H240" s="255">
        <v>10000</v>
      </c>
      <c r="I240" s="254" t="s">
        <v>351</v>
      </c>
      <c r="J240" s="256">
        <v>52</v>
      </c>
      <c r="K240" s="256">
        <v>0</v>
      </c>
      <c r="L240" s="256">
        <v>0</v>
      </c>
      <c r="M240" s="257">
        <f t="shared" si="11"/>
        <v>44316</v>
      </c>
      <c r="N240" s="258">
        <f t="shared" si="12"/>
        <v>44377</v>
      </c>
      <c r="O240" s="259">
        <f t="shared" si="9"/>
        <v>3</v>
      </c>
      <c r="P240" s="259">
        <f t="shared" si="10"/>
        <v>30000</v>
      </c>
    </row>
    <row r="241" spans="1:20" x14ac:dyDescent="0.2">
      <c r="A241" s="252">
        <v>43677</v>
      </c>
      <c r="B241" s="253" t="s">
        <v>392</v>
      </c>
      <c r="C241" s="254" t="s">
        <v>347</v>
      </c>
      <c r="D241" s="254" t="s">
        <v>348</v>
      </c>
      <c r="E241" s="254" t="s">
        <v>349</v>
      </c>
      <c r="F241" s="254">
        <v>2021</v>
      </c>
      <c r="G241" s="254" t="s">
        <v>355</v>
      </c>
      <c r="H241" s="255">
        <v>10000</v>
      </c>
      <c r="I241" s="254" t="s">
        <v>351</v>
      </c>
      <c r="J241" s="256">
        <v>54</v>
      </c>
      <c r="K241" s="256">
        <v>0</v>
      </c>
      <c r="L241" s="256">
        <v>0</v>
      </c>
      <c r="M241" s="257">
        <f t="shared" si="11"/>
        <v>44227</v>
      </c>
      <c r="N241" s="258">
        <f t="shared" si="12"/>
        <v>44286</v>
      </c>
      <c r="O241" s="259">
        <f t="shared" si="9"/>
        <v>3</v>
      </c>
      <c r="P241" s="259">
        <f t="shared" si="10"/>
        <v>30000</v>
      </c>
    </row>
    <row r="242" spans="1:20" x14ac:dyDescent="0.2">
      <c r="A242" s="252">
        <v>43677</v>
      </c>
      <c r="B242" s="253" t="s">
        <v>346</v>
      </c>
      <c r="C242" s="254" t="s">
        <v>347</v>
      </c>
      <c r="D242" s="254" t="s">
        <v>348</v>
      </c>
      <c r="E242" s="254" t="s">
        <v>353</v>
      </c>
      <c r="F242" s="254">
        <v>2020</v>
      </c>
      <c r="G242" s="254" t="s">
        <v>350</v>
      </c>
      <c r="H242" s="255">
        <v>6000</v>
      </c>
      <c r="I242" s="254" t="s">
        <v>351</v>
      </c>
      <c r="J242" s="256">
        <v>54</v>
      </c>
      <c r="K242" s="256">
        <v>57.5</v>
      </c>
      <c r="L242" s="256">
        <v>0</v>
      </c>
      <c r="M242" s="257">
        <f t="shared" si="11"/>
        <v>43861</v>
      </c>
      <c r="N242" s="258">
        <f t="shared" si="12"/>
        <v>44196</v>
      </c>
      <c r="O242" s="259">
        <f t="shared" si="9"/>
        <v>12</v>
      </c>
      <c r="P242" s="259">
        <f t="shared" si="10"/>
        <v>72000</v>
      </c>
    </row>
    <row r="243" spans="1:20" x14ac:dyDescent="0.2">
      <c r="A243" s="252">
        <v>43670</v>
      </c>
      <c r="B243" s="253" t="s">
        <v>392</v>
      </c>
      <c r="C243" s="254" t="s">
        <v>347</v>
      </c>
      <c r="D243" s="254" t="s">
        <v>348</v>
      </c>
      <c r="E243" s="254" t="s">
        <v>349</v>
      </c>
      <c r="F243" s="254">
        <v>2021</v>
      </c>
      <c r="G243" s="254" t="s">
        <v>376</v>
      </c>
      <c r="H243" s="255">
        <v>10000</v>
      </c>
      <c r="I243" s="254" t="s">
        <v>351</v>
      </c>
      <c r="J243" s="256">
        <v>53.75</v>
      </c>
      <c r="K243" s="256">
        <v>0</v>
      </c>
      <c r="L243" s="256">
        <v>0</v>
      </c>
      <c r="M243" s="257">
        <f t="shared" si="11"/>
        <v>44227</v>
      </c>
      <c r="N243" s="258">
        <f t="shared" si="12"/>
        <v>44377</v>
      </c>
      <c r="O243" s="259">
        <f t="shared" si="9"/>
        <v>6</v>
      </c>
      <c r="P243" s="259">
        <f t="shared" si="10"/>
        <v>60000</v>
      </c>
    </row>
    <row r="244" spans="1:20" x14ac:dyDescent="0.2">
      <c r="A244" s="252">
        <v>43668</v>
      </c>
      <c r="B244" s="253" t="s">
        <v>392</v>
      </c>
      <c r="C244" s="254" t="s">
        <v>347</v>
      </c>
      <c r="D244" s="254" t="s">
        <v>348</v>
      </c>
      <c r="E244" s="254" t="s">
        <v>353</v>
      </c>
      <c r="F244" s="254">
        <v>2021</v>
      </c>
      <c r="G244" s="254" t="s">
        <v>376</v>
      </c>
      <c r="H244" s="255">
        <v>15000</v>
      </c>
      <c r="I244" s="254" t="s">
        <v>351</v>
      </c>
      <c r="J244" s="256">
        <v>50</v>
      </c>
      <c r="K244" s="256">
        <v>56.05</v>
      </c>
      <c r="L244" s="256">
        <v>0</v>
      </c>
      <c r="M244" s="257">
        <f t="shared" si="11"/>
        <v>44227</v>
      </c>
      <c r="N244" s="258">
        <f t="shared" si="12"/>
        <v>44377</v>
      </c>
      <c r="O244" s="259">
        <f t="shared" si="9"/>
        <v>6</v>
      </c>
      <c r="P244" s="259">
        <f t="shared" si="10"/>
        <v>90000</v>
      </c>
    </row>
    <row r="245" spans="1:20" x14ac:dyDescent="0.2">
      <c r="A245" s="252">
        <v>43648</v>
      </c>
      <c r="B245" s="253" t="s">
        <v>346</v>
      </c>
      <c r="C245" s="254" t="s">
        <v>347</v>
      </c>
      <c r="D245" s="254" t="s">
        <v>384</v>
      </c>
      <c r="E245" s="254" t="s">
        <v>349</v>
      </c>
      <c r="F245" s="254">
        <v>2020</v>
      </c>
      <c r="G245" s="254" t="s">
        <v>350</v>
      </c>
      <c r="H245" s="255">
        <v>15000</v>
      </c>
      <c r="I245" s="254" t="s">
        <v>351</v>
      </c>
      <c r="J245" s="256">
        <v>0.6</v>
      </c>
      <c r="K245" s="256">
        <v>0</v>
      </c>
      <c r="L245" s="256">
        <v>0</v>
      </c>
      <c r="M245" s="257">
        <f t="shared" si="11"/>
        <v>43861</v>
      </c>
      <c r="N245" s="258">
        <f t="shared" si="12"/>
        <v>44196</v>
      </c>
      <c r="O245" s="259">
        <f t="shared" si="9"/>
        <v>12</v>
      </c>
      <c r="P245" s="259">
        <f t="shared" si="10"/>
        <v>180000</v>
      </c>
      <c r="S245" s="262"/>
    </row>
    <row r="246" spans="1:20" x14ac:dyDescent="0.2">
      <c r="A246" s="252">
        <v>43642</v>
      </c>
      <c r="B246" s="253" t="s">
        <v>383</v>
      </c>
      <c r="C246" s="254" t="s">
        <v>347</v>
      </c>
      <c r="D246" s="254" t="s">
        <v>348</v>
      </c>
      <c r="E246" s="254" t="s">
        <v>353</v>
      </c>
      <c r="F246" s="254">
        <v>2019</v>
      </c>
      <c r="G246" s="254" t="s">
        <v>363</v>
      </c>
      <c r="H246" s="255">
        <v>9000</v>
      </c>
      <c r="I246" s="254" t="s">
        <v>351</v>
      </c>
      <c r="J246" s="256">
        <v>55</v>
      </c>
      <c r="K246" s="256">
        <v>61.8</v>
      </c>
      <c r="L246" s="256">
        <v>0</v>
      </c>
      <c r="M246" s="257">
        <f t="shared" si="11"/>
        <v>43769</v>
      </c>
      <c r="N246" s="258">
        <f t="shared" si="12"/>
        <v>43830</v>
      </c>
      <c r="O246" s="259">
        <f t="shared" si="9"/>
        <v>3</v>
      </c>
      <c r="P246" s="259">
        <f t="shared" si="10"/>
        <v>27000</v>
      </c>
      <c r="S246" s="262"/>
      <c r="T246" s="262"/>
    </row>
    <row r="247" spans="1:20" x14ac:dyDescent="0.2">
      <c r="A247" s="252">
        <v>43642</v>
      </c>
      <c r="B247" s="253" t="s">
        <v>346</v>
      </c>
      <c r="C247" s="254" t="s">
        <v>347</v>
      </c>
      <c r="D247" s="254" t="s">
        <v>348</v>
      </c>
      <c r="E247" s="254" t="s">
        <v>353</v>
      </c>
      <c r="F247" s="254">
        <v>2020</v>
      </c>
      <c r="G247" s="254" t="s">
        <v>350</v>
      </c>
      <c r="H247" s="255">
        <v>5000</v>
      </c>
      <c r="I247" s="254" t="s">
        <v>351</v>
      </c>
      <c r="J247" s="256">
        <v>55</v>
      </c>
      <c r="K247" s="256">
        <v>57.85</v>
      </c>
      <c r="L247" s="256">
        <v>0</v>
      </c>
      <c r="M247" s="257">
        <f t="shared" si="11"/>
        <v>43861</v>
      </c>
      <c r="N247" s="258">
        <f t="shared" si="12"/>
        <v>44196</v>
      </c>
      <c r="O247" s="259">
        <f t="shared" si="9"/>
        <v>12</v>
      </c>
      <c r="P247" s="259">
        <f t="shared" si="10"/>
        <v>60000</v>
      </c>
    </row>
    <row r="248" spans="1:20" x14ac:dyDescent="0.2">
      <c r="A248" s="252">
        <v>43637</v>
      </c>
      <c r="B248" s="253" t="s">
        <v>346</v>
      </c>
      <c r="C248" s="254" t="s">
        <v>347</v>
      </c>
      <c r="D248" s="254" t="s">
        <v>348</v>
      </c>
      <c r="E248" s="254" t="s">
        <v>349</v>
      </c>
      <c r="F248" s="254">
        <v>2020</v>
      </c>
      <c r="G248" s="254" t="s">
        <v>350</v>
      </c>
      <c r="H248" s="255">
        <v>8000</v>
      </c>
      <c r="I248" s="254" t="s">
        <v>351</v>
      </c>
      <c r="J248" s="256">
        <v>55.16</v>
      </c>
      <c r="K248" s="256">
        <v>0</v>
      </c>
      <c r="L248" s="256">
        <v>0</v>
      </c>
      <c r="M248" s="257">
        <f t="shared" si="11"/>
        <v>43861</v>
      </c>
      <c r="N248" s="258">
        <f t="shared" si="12"/>
        <v>44196</v>
      </c>
      <c r="O248" s="259">
        <f t="shared" si="9"/>
        <v>12</v>
      </c>
      <c r="P248" s="259">
        <f t="shared" si="10"/>
        <v>96000</v>
      </c>
    </row>
    <row r="249" spans="1:20" x14ac:dyDescent="0.2">
      <c r="A249" s="252">
        <v>43637</v>
      </c>
      <c r="B249" s="253" t="s">
        <v>346</v>
      </c>
      <c r="C249" s="254" t="s">
        <v>347</v>
      </c>
      <c r="D249" s="254" t="s">
        <v>348</v>
      </c>
      <c r="E249" s="254" t="s">
        <v>353</v>
      </c>
      <c r="F249" s="254">
        <v>2019</v>
      </c>
      <c r="G249" s="254" t="s">
        <v>359</v>
      </c>
      <c r="H249" s="255">
        <v>8000</v>
      </c>
      <c r="I249" s="254" t="s">
        <v>351</v>
      </c>
      <c r="J249" s="256">
        <v>50</v>
      </c>
      <c r="K249" s="256">
        <v>63.35</v>
      </c>
      <c r="L249" s="256">
        <v>0</v>
      </c>
      <c r="M249" s="257">
        <f t="shared" si="11"/>
        <v>43677</v>
      </c>
      <c r="N249" s="258">
        <f t="shared" si="12"/>
        <v>43830</v>
      </c>
      <c r="O249" s="259">
        <f t="shared" si="9"/>
        <v>6</v>
      </c>
      <c r="P249" s="259">
        <f t="shared" si="10"/>
        <v>48000</v>
      </c>
    </row>
    <row r="250" spans="1:20" x14ac:dyDescent="0.2">
      <c r="A250" s="252">
        <v>43633</v>
      </c>
      <c r="B250" s="253" t="s">
        <v>383</v>
      </c>
      <c r="C250" s="254" t="s">
        <v>377</v>
      </c>
      <c r="D250" s="254" t="s">
        <v>393</v>
      </c>
      <c r="E250" s="254" t="s">
        <v>349</v>
      </c>
      <c r="F250" s="254">
        <v>2019</v>
      </c>
      <c r="G250" s="254" t="s">
        <v>359</v>
      </c>
      <c r="H250" s="255">
        <v>50000</v>
      </c>
      <c r="I250" s="254" t="s">
        <v>379</v>
      </c>
      <c r="J250" s="256">
        <v>1.46</v>
      </c>
      <c r="K250" s="256">
        <v>0</v>
      </c>
      <c r="L250" s="256">
        <v>0</v>
      </c>
      <c r="M250" s="257">
        <f t="shared" si="11"/>
        <v>43677</v>
      </c>
      <c r="N250" s="258">
        <f t="shared" si="12"/>
        <v>43830</v>
      </c>
      <c r="O250" s="259">
        <f t="shared" si="9"/>
        <v>6</v>
      </c>
      <c r="P250" s="259">
        <f t="shared" si="10"/>
        <v>300000</v>
      </c>
    </row>
    <row r="251" spans="1:20" x14ac:dyDescent="0.2">
      <c r="A251" s="252">
        <v>43633</v>
      </c>
      <c r="B251" s="253" t="s">
        <v>383</v>
      </c>
      <c r="C251" s="254" t="s">
        <v>377</v>
      </c>
      <c r="D251" s="254" t="s">
        <v>393</v>
      </c>
      <c r="E251" s="254" t="s">
        <v>349</v>
      </c>
      <c r="F251" s="254">
        <v>2020</v>
      </c>
      <c r="G251" s="254" t="s">
        <v>355</v>
      </c>
      <c r="H251" s="255">
        <v>50000</v>
      </c>
      <c r="I251" s="254" t="s">
        <v>379</v>
      </c>
      <c r="J251" s="256">
        <v>1.46</v>
      </c>
      <c r="K251" s="256">
        <v>0</v>
      </c>
      <c r="L251" s="256">
        <v>0</v>
      </c>
      <c r="M251" s="257">
        <f t="shared" si="11"/>
        <v>43861</v>
      </c>
      <c r="N251" s="258">
        <f t="shared" si="12"/>
        <v>43921</v>
      </c>
      <c r="O251" s="259">
        <f t="shared" si="9"/>
        <v>3</v>
      </c>
      <c r="P251" s="259">
        <f t="shared" si="10"/>
        <v>150000</v>
      </c>
      <c r="Q251" s="261"/>
    </row>
    <row r="252" spans="1:20" x14ac:dyDescent="0.2">
      <c r="A252" s="252">
        <v>43627</v>
      </c>
      <c r="B252" s="253" t="s">
        <v>383</v>
      </c>
      <c r="C252" s="254" t="s">
        <v>347</v>
      </c>
      <c r="D252" s="254" t="s">
        <v>384</v>
      </c>
      <c r="E252" s="254" t="s">
        <v>349</v>
      </c>
      <c r="F252" s="254">
        <v>2020</v>
      </c>
      <c r="G252" s="254" t="s">
        <v>350</v>
      </c>
      <c r="H252" s="255">
        <v>15000</v>
      </c>
      <c r="I252" s="254" t="s">
        <v>351</v>
      </c>
      <c r="J252" s="256">
        <v>0.8</v>
      </c>
      <c r="K252" s="256">
        <v>0</v>
      </c>
      <c r="L252" s="256">
        <v>0</v>
      </c>
      <c r="M252" s="257">
        <f t="shared" si="11"/>
        <v>43861</v>
      </c>
      <c r="N252" s="258">
        <f t="shared" si="12"/>
        <v>44196</v>
      </c>
      <c r="O252" s="259">
        <f t="shared" si="9"/>
        <v>12</v>
      </c>
      <c r="P252" s="259">
        <f t="shared" si="10"/>
        <v>180000</v>
      </c>
      <c r="Q252" s="261"/>
    </row>
    <row r="253" spans="1:20" x14ac:dyDescent="0.2">
      <c r="A253" s="252">
        <v>43627</v>
      </c>
      <c r="B253" s="253" t="s">
        <v>383</v>
      </c>
      <c r="C253" s="254" t="s">
        <v>347</v>
      </c>
      <c r="D253" s="254" t="s">
        <v>384</v>
      </c>
      <c r="E253" s="254" t="s">
        <v>349</v>
      </c>
      <c r="F253" s="254">
        <v>2021</v>
      </c>
      <c r="G253" s="254" t="s">
        <v>350</v>
      </c>
      <c r="H253" s="255">
        <v>15000</v>
      </c>
      <c r="I253" s="254" t="s">
        <v>351</v>
      </c>
      <c r="J253" s="256">
        <v>0.8</v>
      </c>
      <c r="K253" s="256">
        <v>0</v>
      </c>
      <c r="L253" s="256">
        <v>0</v>
      </c>
      <c r="M253" s="257">
        <f t="shared" si="11"/>
        <v>44227</v>
      </c>
      <c r="N253" s="258">
        <f t="shared" si="12"/>
        <v>44561</v>
      </c>
      <c r="O253" s="259">
        <f t="shared" ref="O253:O316" si="13">+ROUND((N253-M253)/30.4+1,0)</f>
        <v>12</v>
      </c>
      <c r="P253" s="259">
        <f t="shared" ref="P253:P316" si="14">+O253*H253</f>
        <v>180000</v>
      </c>
      <c r="Q253" s="261"/>
    </row>
    <row r="254" spans="1:20" x14ac:dyDescent="0.2">
      <c r="A254" s="252">
        <v>43616</v>
      </c>
      <c r="B254" s="253" t="s">
        <v>346</v>
      </c>
      <c r="C254" s="254" t="s">
        <v>347</v>
      </c>
      <c r="D254" s="254" t="s">
        <v>348</v>
      </c>
      <c r="E254" s="254" t="s">
        <v>349</v>
      </c>
      <c r="F254" s="254">
        <v>2019</v>
      </c>
      <c r="G254" s="254" t="s">
        <v>359</v>
      </c>
      <c r="H254" s="255">
        <v>7000</v>
      </c>
      <c r="I254" s="254" t="s">
        <v>351</v>
      </c>
      <c r="J254" s="256">
        <v>54.83</v>
      </c>
      <c r="K254" s="256">
        <v>0</v>
      </c>
      <c r="L254" s="256">
        <v>0</v>
      </c>
      <c r="M254" s="257">
        <f t="shared" si="11"/>
        <v>43677</v>
      </c>
      <c r="N254" s="258">
        <f t="shared" si="12"/>
        <v>43830</v>
      </c>
      <c r="O254" s="259">
        <f t="shared" si="13"/>
        <v>6</v>
      </c>
      <c r="P254" s="259">
        <f t="shared" si="14"/>
        <v>42000</v>
      </c>
    </row>
    <row r="255" spans="1:20" x14ac:dyDescent="0.2">
      <c r="A255" s="252">
        <v>43616</v>
      </c>
      <c r="B255" s="253" t="s">
        <v>346</v>
      </c>
      <c r="C255" s="254" t="s">
        <v>347</v>
      </c>
      <c r="D255" s="254" t="s">
        <v>348</v>
      </c>
      <c r="E255" s="254" t="s">
        <v>349</v>
      </c>
      <c r="F255" s="254">
        <v>2020</v>
      </c>
      <c r="G255" s="254" t="s">
        <v>376</v>
      </c>
      <c r="H255" s="255">
        <v>7000</v>
      </c>
      <c r="I255" s="254" t="s">
        <v>351</v>
      </c>
      <c r="J255" s="256">
        <v>54.83</v>
      </c>
      <c r="K255" s="256">
        <v>0</v>
      </c>
      <c r="L255" s="256">
        <v>0</v>
      </c>
      <c r="M255" s="257">
        <f t="shared" si="11"/>
        <v>43861</v>
      </c>
      <c r="N255" s="258">
        <f t="shared" si="12"/>
        <v>44012</v>
      </c>
      <c r="O255" s="259">
        <f t="shared" si="13"/>
        <v>6</v>
      </c>
      <c r="P255" s="259">
        <f t="shared" si="14"/>
        <v>42000</v>
      </c>
    </row>
    <row r="256" spans="1:20" x14ac:dyDescent="0.2">
      <c r="A256" s="252">
        <v>43609</v>
      </c>
      <c r="B256" s="253" t="s">
        <v>354</v>
      </c>
      <c r="C256" s="254" t="s">
        <v>347</v>
      </c>
      <c r="D256" s="254" t="s">
        <v>384</v>
      </c>
      <c r="E256" s="254" t="s">
        <v>349</v>
      </c>
      <c r="F256" s="254">
        <v>2019</v>
      </c>
      <c r="G256" s="254" t="s">
        <v>363</v>
      </c>
      <c r="H256" s="255">
        <v>11000</v>
      </c>
      <c r="I256" s="254" t="s">
        <v>351</v>
      </c>
      <c r="J256" s="256">
        <v>0.5</v>
      </c>
      <c r="K256" s="256">
        <v>0</v>
      </c>
      <c r="L256" s="256">
        <v>0</v>
      </c>
      <c r="M256" s="257">
        <f t="shared" si="11"/>
        <v>43769</v>
      </c>
      <c r="N256" s="258">
        <f t="shared" si="12"/>
        <v>43830</v>
      </c>
      <c r="O256" s="259">
        <f t="shared" si="13"/>
        <v>3</v>
      </c>
      <c r="P256" s="259">
        <f t="shared" si="14"/>
        <v>33000</v>
      </c>
    </row>
    <row r="257" spans="1:16" x14ac:dyDescent="0.2">
      <c r="A257" s="252">
        <v>43607</v>
      </c>
      <c r="B257" s="253" t="s">
        <v>383</v>
      </c>
      <c r="C257" s="254" t="s">
        <v>347</v>
      </c>
      <c r="D257" s="254" t="s">
        <v>384</v>
      </c>
      <c r="E257" s="254" t="s">
        <v>349</v>
      </c>
      <c r="F257" s="254">
        <v>2019</v>
      </c>
      <c r="G257" s="254" t="s">
        <v>357</v>
      </c>
      <c r="H257" s="255">
        <v>15000</v>
      </c>
      <c r="I257" s="254" t="s">
        <v>351</v>
      </c>
      <c r="J257" s="256">
        <v>0.3</v>
      </c>
      <c r="K257" s="256">
        <v>0</v>
      </c>
      <c r="L257" s="256">
        <v>0</v>
      </c>
      <c r="M257" s="257">
        <f t="shared" si="11"/>
        <v>43677</v>
      </c>
      <c r="N257" s="258">
        <f t="shared" si="12"/>
        <v>43738</v>
      </c>
      <c r="O257" s="259">
        <f t="shared" si="13"/>
        <v>3</v>
      </c>
      <c r="P257" s="259">
        <f t="shared" si="14"/>
        <v>45000</v>
      </c>
    </row>
    <row r="258" spans="1:16" x14ac:dyDescent="0.2">
      <c r="A258" s="252">
        <v>43607</v>
      </c>
      <c r="B258" s="253" t="s">
        <v>383</v>
      </c>
      <c r="C258" s="254" t="s">
        <v>347</v>
      </c>
      <c r="D258" s="254" t="s">
        <v>384</v>
      </c>
      <c r="E258" s="254" t="s">
        <v>349</v>
      </c>
      <c r="F258" s="254">
        <v>2019</v>
      </c>
      <c r="G258" s="254" t="s">
        <v>357</v>
      </c>
      <c r="H258" s="255">
        <v>14000</v>
      </c>
      <c r="I258" s="254" t="s">
        <v>351</v>
      </c>
      <c r="J258" s="256">
        <v>0.35</v>
      </c>
      <c r="K258" s="256">
        <v>0</v>
      </c>
      <c r="L258" s="256">
        <v>0</v>
      </c>
      <c r="M258" s="257">
        <f t="shared" ref="M258:M321" si="15">+EOMONTH(LEFT($G258,FIND(" -",$G258)-1)&amp;"-"&amp;$F258,IF($C258="Oil",0,0))</f>
        <v>43677</v>
      </c>
      <c r="N258" s="258">
        <f t="shared" ref="N258:N321" si="16">+EOMONTH(RIGHT($G258,FIND("- ",$G258)-2)&amp;"-"&amp;$F258,IF($C258="Oil",0,0))</f>
        <v>43738</v>
      </c>
      <c r="O258" s="259">
        <f t="shared" si="13"/>
        <v>3</v>
      </c>
      <c r="P258" s="259">
        <f t="shared" si="14"/>
        <v>42000</v>
      </c>
    </row>
    <row r="259" spans="1:16" x14ac:dyDescent="0.2">
      <c r="A259" s="252">
        <v>43607</v>
      </c>
      <c r="B259" s="253" t="s">
        <v>383</v>
      </c>
      <c r="C259" s="254" t="s">
        <v>347</v>
      </c>
      <c r="D259" s="254" t="s">
        <v>384</v>
      </c>
      <c r="E259" s="254" t="s">
        <v>349</v>
      </c>
      <c r="F259" s="254">
        <v>2020</v>
      </c>
      <c r="G259" s="254" t="s">
        <v>355</v>
      </c>
      <c r="H259" s="255">
        <v>15000</v>
      </c>
      <c r="I259" s="254" t="s">
        <v>351</v>
      </c>
      <c r="J259" s="256">
        <v>0.4</v>
      </c>
      <c r="K259" s="256">
        <v>0</v>
      </c>
      <c r="L259" s="256">
        <v>0</v>
      </c>
      <c r="M259" s="257">
        <f t="shared" si="15"/>
        <v>43861</v>
      </c>
      <c r="N259" s="258">
        <f t="shared" si="16"/>
        <v>43921</v>
      </c>
      <c r="O259" s="259">
        <f t="shared" si="13"/>
        <v>3</v>
      </c>
      <c r="P259" s="259">
        <f t="shared" si="14"/>
        <v>45000</v>
      </c>
    </row>
    <row r="260" spans="1:16" x14ac:dyDescent="0.2">
      <c r="A260" s="252">
        <v>43606</v>
      </c>
      <c r="B260" s="253" t="s">
        <v>383</v>
      </c>
      <c r="C260" s="254" t="s">
        <v>347</v>
      </c>
      <c r="D260" s="254" t="s">
        <v>348</v>
      </c>
      <c r="E260" s="254" t="s">
        <v>349</v>
      </c>
      <c r="F260" s="254">
        <v>2021</v>
      </c>
      <c r="G260" s="254" t="s">
        <v>355</v>
      </c>
      <c r="H260" s="255">
        <v>7000</v>
      </c>
      <c r="I260" s="254" t="s">
        <v>351</v>
      </c>
      <c r="J260" s="256">
        <v>57.58</v>
      </c>
      <c r="K260" s="256">
        <v>0</v>
      </c>
      <c r="L260" s="256">
        <v>0</v>
      </c>
      <c r="M260" s="257">
        <f t="shared" si="15"/>
        <v>44227</v>
      </c>
      <c r="N260" s="258">
        <f t="shared" si="16"/>
        <v>44286</v>
      </c>
      <c r="O260" s="259">
        <f t="shared" si="13"/>
        <v>3</v>
      </c>
      <c r="P260" s="259">
        <f t="shared" si="14"/>
        <v>21000</v>
      </c>
    </row>
    <row r="261" spans="1:16" x14ac:dyDescent="0.2">
      <c r="A261" s="252">
        <v>43606</v>
      </c>
      <c r="B261" s="253" t="s">
        <v>383</v>
      </c>
      <c r="C261" s="254" t="s">
        <v>347</v>
      </c>
      <c r="D261" s="254" t="s">
        <v>348</v>
      </c>
      <c r="E261" s="254" t="s">
        <v>353</v>
      </c>
      <c r="F261" s="254">
        <v>2020</v>
      </c>
      <c r="G261" s="254" t="s">
        <v>350</v>
      </c>
      <c r="H261" s="255">
        <v>7000</v>
      </c>
      <c r="I261" s="254" t="s">
        <v>351</v>
      </c>
      <c r="J261" s="256">
        <v>55</v>
      </c>
      <c r="K261" s="256">
        <v>63.5</v>
      </c>
      <c r="L261" s="256">
        <v>0</v>
      </c>
      <c r="M261" s="257">
        <f t="shared" si="15"/>
        <v>43861</v>
      </c>
      <c r="N261" s="258">
        <f t="shared" si="16"/>
        <v>44196</v>
      </c>
      <c r="O261" s="259">
        <f t="shared" si="13"/>
        <v>12</v>
      </c>
      <c r="P261" s="259">
        <f t="shared" si="14"/>
        <v>84000</v>
      </c>
    </row>
    <row r="262" spans="1:16" x14ac:dyDescent="0.2">
      <c r="A262" s="252">
        <v>43606</v>
      </c>
      <c r="B262" s="253" t="s">
        <v>383</v>
      </c>
      <c r="C262" s="254" t="s">
        <v>347</v>
      </c>
      <c r="D262" s="254" t="s">
        <v>384</v>
      </c>
      <c r="E262" s="254" t="s">
        <v>349</v>
      </c>
      <c r="F262" s="254">
        <v>2019</v>
      </c>
      <c r="G262" s="254" t="s">
        <v>363</v>
      </c>
      <c r="H262" s="255">
        <v>15000</v>
      </c>
      <c r="I262" s="254" t="s">
        <v>351</v>
      </c>
      <c r="J262" s="256">
        <v>0.45</v>
      </c>
      <c r="K262" s="256">
        <v>0</v>
      </c>
      <c r="L262" s="256">
        <v>0</v>
      </c>
      <c r="M262" s="257">
        <f t="shared" si="15"/>
        <v>43769</v>
      </c>
      <c r="N262" s="258">
        <f t="shared" si="16"/>
        <v>43830</v>
      </c>
      <c r="O262" s="259">
        <f t="shared" si="13"/>
        <v>3</v>
      </c>
      <c r="P262" s="259">
        <f t="shared" si="14"/>
        <v>45000</v>
      </c>
    </row>
    <row r="263" spans="1:16" x14ac:dyDescent="0.2">
      <c r="A263" s="252">
        <v>43602</v>
      </c>
      <c r="B263" s="253" t="s">
        <v>346</v>
      </c>
      <c r="C263" s="254" t="s">
        <v>347</v>
      </c>
      <c r="D263" s="254" t="s">
        <v>384</v>
      </c>
      <c r="E263" s="254" t="s">
        <v>349</v>
      </c>
      <c r="F263" s="254">
        <v>2019</v>
      </c>
      <c r="G263" s="254" t="s">
        <v>357</v>
      </c>
      <c r="H263" s="255">
        <v>10000</v>
      </c>
      <c r="I263" s="254" t="s">
        <v>351</v>
      </c>
      <c r="J263" s="256">
        <v>0.19</v>
      </c>
      <c r="K263" s="256">
        <v>0</v>
      </c>
      <c r="L263" s="256">
        <v>0</v>
      </c>
      <c r="M263" s="257">
        <f t="shared" si="15"/>
        <v>43677</v>
      </c>
      <c r="N263" s="258">
        <f t="shared" si="16"/>
        <v>43738</v>
      </c>
      <c r="O263" s="259">
        <f t="shared" si="13"/>
        <v>3</v>
      </c>
      <c r="P263" s="259">
        <f t="shared" si="14"/>
        <v>30000</v>
      </c>
    </row>
    <row r="264" spans="1:16" x14ac:dyDescent="0.2">
      <c r="A264" s="252">
        <v>43602</v>
      </c>
      <c r="B264" s="253" t="s">
        <v>354</v>
      </c>
      <c r="C264" s="254" t="s">
        <v>347</v>
      </c>
      <c r="D264" s="254" t="s">
        <v>384</v>
      </c>
      <c r="E264" s="254" t="s">
        <v>349</v>
      </c>
      <c r="F264" s="254">
        <v>2019</v>
      </c>
      <c r="G264" s="254" t="s">
        <v>363</v>
      </c>
      <c r="H264" s="255">
        <v>23000</v>
      </c>
      <c r="I264" s="254" t="s">
        <v>351</v>
      </c>
      <c r="J264" s="256">
        <v>0.4</v>
      </c>
      <c r="K264" s="256">
        <v>0</v>
      </c>
      <c r="L264" s="256">
        <v>0</v>
      </c>
      <c r="M264" s="257">
        <f t="shared" si="15"/>
        <v>43769</v>
      </c>
      <c r="N264" s="258">
        <f t="shared" si="16"/>
        <v>43830</v>
      </c>
      <c r="O264" s="259">
        <f t="shared" si="13"/>
        <v>3</v>
      </c>
      <c r="P264" s="259">
        <f t="shared" si="14"/>
        <v>69000</v>
      </c>
    </row>
    <row r="265" spans="1:16" x14ac:dyDescent="0.2">
      <c r="A265" s="252">
        <v>43591</v>
      </c>
      <c r="B265" s="253" t="s">
        <v>346</v>
      </c>
      <c r="C265" s="254" t="s">
        <v>347</v>
      </c>
      <c r="D265" s="254" t="s">
        <v>348</v>
      </c>
      <c r="E265" s="254" t="s">
        <v>349</v>
      </c>
      <c r="F265" s="254">
        <v>2021</v>
      </c>
      <c r="G265" s="254" t="s">
        <v>355</v>
      </c>
      <c r="H265" s="255">
        <v>13333</v>
      </c>
      <c r="I265" s="254" t="s">
        <v>351</v>
      </c>
      <c r="J265" s="256">
        <v>57.15</v>
      </c>
      <c r="K265" s="256">
        <v>0</v>
      </c>
      <c r="L265" s="256">
        <v>0</v>
      </c>
      <c r="M265" s="257">
        <f t="shared" si="15"/>
        <v>44227</v>
      </c>
      <c r="N265" s="258">
        <f t="shared" si="16"/>
        <v>44286</v>
      </c>
      <c r="O265" s="259">
        <f t="shared" si="13"/>
        <v>3</v>
      </c>
      <c r="P265" s="259">
        <f t="shared" si="14"/>
        <v>39999</v>
      </c>
    </row>
    <row r="266" spans="1:16" x14ac:dyDescent="0.2">
      <c r="A266" s="252">
        <v>43587</v>
      </c>
      <c r="B266" s="253" t="s">
        <v>346</v>
      </c>
      <c r="C266" s="254" t="s">
        <v>347</v>
      </c>
      <c r="D266" s="254" t="s">
        <v>348</v>
      </c>
      <c r="E266" s="254" t="s">
        <v>353</v>
      </c>
      <c r="F266" s="254">
        <v>2019</v>
      </c>
      <c r="G266" s="254" t="s">
        <v>357</v>
      </c>
      <c r="H266" s="255">
        <v>3333</v>
      </c>
      <c r="I266" s="254" t="s">
        <v>351</v>
      </c>
      <c r="J266" s="256">
        <v>55</v>
      </c>
      <c r="K266" s="256">
        <v>66</v>
      </c>
      <c r="L266" s="256">
        <v>0</v>
      </c>
      <c r="M266" s="257">
        <f t="shared" si="15"/>
        <v>43677</v>
      </c>
      <c r="N266" s="258">
        <f t="shared" si="16"/>
        <v>43738</v>
      </c>
      <c r="O266" s="259">
        <f t="shared" si="13"/>
        <v>3</v>
      </c>
      <c r="P266" s="259">
        <f t="shared" si="14"/>
        <v>9999</v>
      </c>
    </row>
    <row r="267" spans="1:16" x14ac:dyDescent="0.2">
      <c r="A267" s="252">
        <v>43587</v>
      </c>
      <c r="B267" s="253" t="s">
        <v>346</v>
      </c>
      <c r="C267" s="254" t="s">
        <v>347</v>
      </c>
      <c r="D267" s="254" t="s">
        <v>348</v>
      </c>
      <c r="E267" s="254" t="s">
        <v>353</v>
      </c>
      <c r="F267" s="254">
        <v>2019</v>
      </c>
      <c r="G267" s="254" t="s">
        <v>363</v>
      </c>
      <c r="H267" s="255">
        <v>6666</v>
      </c>
      <c r="I267" s="254" t="s">
        <v>351</v>
      </c>
      <c r="J267" s="256">
        <v>55</v>
      </c>
      <c r="K267" s="256">
        <v>65</v>
      </c>
      <c r="L267" s="256">
        <v>0</v>
      </c>
      <c r="M267" s="257">
        <f t="shared" si="15"/>
        <v>43769</v>
      </c>
      <c r="N267" s="258">
        <f t="shared" si="16"/>
        <v>43830</v>
      </c>
      <c r="O267" s="259">
        <f t="shared" si="13"/>
        <v>3</v>
      </c>
      <c r="P267" s="259">
        <f t="shared" si="14"/>
        <v>19998</v>
      </c>
    </row>
    <row r="268" spans="1:16" x14ac:dyDescent="0.2">
      <c r="A268" s="252">
        <v>43587</v>
      </c>
      <c r="B268" s="253" t="s">
        <v>383</v>
      </c>
      <c r="C268" s="254" t="s">
        <v>347</v>
      </c>
      <c r="D268" s="254" t="s">
        <v>348</v>
      </c>
      <c r="E268" s="254" t="s">
        <v>353</v>
      </c>
      <c r="F268" s="254">
        <v>2020</v>
      </c>
      <c r="G268" s="254" t="s">
        <v>350</v>
      </c>
      <c r="H268" s="255">
        <v>10000</v>
      </c>
      <c r="I268" s="254" t="s">
        <v>351</v>
      </c>
      <c r="J268" s="256">
        <v>55</v>
      </c>
      <c r="K268" s="256">
        <v>61.25</v>
      </c>
      <c r="L268" s="256">
        <v>0</v>
      </c>
      <c r="M268" s="257">
        <f t="shared" si="15"/>
        <v>43861</v>
      </c>
      <c r="N268" s="258">
        <f t="shared" si="16"/>
        <v>44196</v>
      </c>
      <c r="O268" s="259">
        <f t="shared" si="13"/>
        <v>12</v>
      </c>
      <c r="P268" s="259">
        <f t="shared" si="14"/>
        <v>120000</v>
      </c>
    </row>
    <row r="269" spans="1:16" x14ac:dyDescent="0.2">
      <c r="A269" s="252">
        <v>43550</v>
      </c>
      <c r="B269" s="253" t="s">
        <v>356</v>
      </c>
      <c r="C269" s="254" t="s">
        <v>347</v>
      </c>
      <c r="D269" s="254" t="s">
        <v>348</v>
      </c>
      <c r="E269" s="254" t="s">
        <v>353</v>
      </c>
      <c r="F269" s="254">
        <v>2019</v>
      </c>
      <c r="G269" s="254" t="s">
        <v>359</v>
      </c>
      <c r="H269" s="255">
        <v>7000</v>
      </c>
      <c r="I269" s="254" t="s">
        <v>351</v>
      </c>
      <c r="J269" s="256">
        <v>55</v>
      </c>
      <c r="K269" s="256">
        <v>64.25</v>
      </c>
      <c r="L269" s="256">
        <v>0</v>
      </c>
      <c r="M269" s="257">
        <f t="shared" si="15"/>
        <v>43677</v>
      </c>
      <c r="N269" s="258">
        <f t="shared" si="16"/>
        <v>43830</v>
      </c>
      <c r="O269" s="259">
        <f t="shared" si="13"/>
        <v>6</v>
      </c>
      <c r="P269" s="259">
        <f t="shared" si="14"/>
        <v>42000</v>
      </c>
    </row>
    <row r="270" spans="1:16" x14ac:dyDescent="0.2">
      <c r="A270" s="252">
        <v>43550</v>
      </c>
      <c r="B270" s="253" t="s">
        <v>356</v>
      </c>
      <c r="C270" s="254" t="s">
        <v>347</v>
      </c>
      <c r="D270" s="254" t="s">
        <v>348</v>
      </c>
      <c r="E270" s="254" t="s">
        <v>353</v>
      </c>
      <c r="F270" s="254">
        <v>2020</v>
      </c>
      <c r="G270" s="254" t="s">
        <v>350</v>
      </c>
      <c r="H270" s="255">
        <v>3000</v>
      </c>
      <c r="I270" s="254" t="s">
        <v>351</v>
      </c>
      <c r="J270" s="256">
        <v>55</v>
      </c>
      <c r="K270" s="256">
        <v>61</v>
      </c>
      <c r="L270" s="256">
        <v>0</v>
      </c>
      <c r="M270" s="257">
        <f t="shared" si="15"/>
        <v>43861</v>
      </c>
      <c r="N270" s="258">
        <f t="shared" si="16"/>
        <v>44196</v>
      </c>
      <c r="O270" s="259">
        <f t="shared" si="13"/>
        <v>12</v>
      </c>
      <c r="P270" s="259">
        <f t="shared" si="14"/>
        <v>36000</v>
      </c>
    </row>
    <row r="271" spans="1:16" x14ac:dyDescent="0.2">
      <c r="A271" s="252">
        <v>43542</v>
      </c>
      <c r="B271" s="253" t="s">
        <v>356</v>
      </c>
      <c r="C271" s="254" t="s">
        <v>347</v>
      </c>
      <c r="D271" s="254" t="s">
        <v>348</v>
      </c>
      <c r="E271" s="254" t="s">
        <v>353</v>
      </c>
      <c r="F271" s="254">
        <v>2019</v>
      </c>
      <c r="G271" s="254" t="s">
        <v>359</v>
      </c>
      <c r="H271" s="255">
        <v>3000</v>
      </c>
      <c r="I271" s="254" t="s">
        <v>351</v>
      </c>
      <c r="J271" s="256">
        <v>53</v>
      </c>
      <c r="K271" s="256">
        <v>65.25</v>
      </c>
      <c r="L271" s="256">
        <v>0</v>
      </c>
      <c r="M271" s="257">
        <f t="shared" si="15"/>
        <v>43677</v>
      </c>
      <c r="N271" s="258">
        <f t="shared" si="16"/>
        <v>43830</v>
      </c>
      <c r="O271" s="259">
        <f t="shared" si="13"/>
        <v>6</v>
      </c>
      <c r="P271" s="259">
        <f t="shared" si="14"/>
        <v>18000</v>
      </c>
    </row>
    <row r="272" spans="1:16" x14ac:dyDescent="0.2">
      <c r="A272" s="252">
        <v>43542</v>
      </c>
      <c r="B272" s="253" t="s">
        <v>356</v>
      </c>
      <c r="C272" s="254" t="s">
        <v>347</v>
      </c>
      <c r="D272" s="254" t="s">
        <v>348</v>
      </c>
      <c r="E272" s="254" t="s">
        <v>353</v>
      </c>
      <c r="F272" s="254">
        <v>2020</v>
      </c>
      <c r="G272" s="254" t="s">
        <v>350</v>
      </c>
      <c r="H272" s="255">
        <v>3000</v>
      </c>
      <c r="I272" s="254" t="s">
        <v>351</v>
      </c>
      <c r="J272" s="256">
        <v>53</v>
      </c>
      <c r="K272" s="256">
        <v>62.5</v>
      </c>
      <c r="L272" s="256">
        <v>0</v>
      </c>
      <c r="M272" s="257">
        <f t="shared" si="15"/>
        <v>43861</v>
      </c>
      <c r="N272" s="258">
        <f t="shared" si="16"/>
        <v>44196</v>
      </c>
      <c r="O272" s="259">
        <f t="shared" si="13"/>
        <v>12</v>
      </c>
      <c r="P272" s="259">
        <f t="shared" si="14"/>
        <v>36000</v>
      </c>
    </row>
    <row r="273" spans="1:20" x14ac:dyDescent="0.2">
      <c r="A273" s="252">
        <v>43521</v>
      </c>
      <c r="B273" s="253" t="s">
        <v>356</v>
      </c>
      <c r="C273" s="254" t="s">
        <v>347</v>
      </c>
      <c r="D273" s="254" t="s">
        <v>348</v>
      </c>
      <c r="E273" s="254" t="s">
        <v>353</v>
      </c>
      <c r="F273" s="254">
        <v>2020</v>
      </c>
      <c r="G273" s="254" t="s">
        <v>355</v>
      </c>
      <c r="H273" s="255">
        <v>16000</v>
      </c>
      <c r="I273" s="254" t="s">
        <v>351</v>
      </c>
      <c r="J273" s="256">
        <v>51</v>
      </c>
      <c r="K273" s="256">
        <v>62</v>
      </c>
      <c r="L273" s="256">
        <v>0</v>
      </c>
      <c r="M273" s="257">
        <f t="shared" si="15"/>
        <v>43861</v>
      </c>
      <c r="N273" s="258">
        <f t="shared" si="16"/>
        <v>43921</v>
      </c>
      <c r="O273" s="259">
        <f t="shared" si="13"/>
        <v>3</v>
      </c>
      <c r="P273" s="259">
        <f t="shared" si="14"/>
        <v>48000</v>
      </c>
      <c r="Q273" s="263"/>
      <c r="R273" s="264"/>
      <c r="S273" s="261"/>
      <c r="T273" s="262"/>
    </row>
    <row r="274" spans="1:20" x14ac:dyDescent="0.2">
      <c r="A274" s="252">
        <v>43521</v>
      </c>
      <c r="B274" s="253" t="s">
        <v>356</v>
      </c>
      <c r="C274" s="254" t="s">
        <v>347</v>
      </c>
      <c r="D274" s="254" t="s">
        <v>348</v>
      </c>
      <c r="E274" s="254" t="s">
        <v>353</v>
      </c>
      <c r="F274" s="254">
        <v>2020</v>
      </c>
      <c r="G274" s="254" t="s">
        <v>358</v>
      </c>
      <c r="H274" s="255">
        <v>9000</v>
      </c>
      <c r="I274" s="254" t="s">
        <v>351</v>
      </c>
      <c r="J274" s="256">
        <v>51</v>
      </c>
      <c r="K274" s="256">
        <v>62</v>
      </c>
      <c r="L274" s="256">
        <v>0</v>
      </c>
      <c r="M274" s="257">
        <f t="shared" si="15"/>
        <v>43951</v>
      </c>
      <c r="N274" s="258">
        <f t="shared" si="16"/>
        <v>44012</v>
      </c>
      <c r="O274" s="259">
        <f t="shared" si="13"/>
        <v>3</v>
      </c>
      <c r="P274" s="259">
        <f t="shared" si="14"/>
        <v>27000</v>
      </c>
      <c r="Q274" s="265"/>
    </row>
    <row r="275" spans="1:20" x14ac:dyDescent="0.2">
      <c r="A275" s="252">
        <v>43521</v>
      </c>
      <c r="B275" s="253" t="s">
        <v>356</v>
      </c>
      <c r="C275" s="254" t="s">
        <v>347</v>
      </c>
      <c r="D275" s="254" t="s">
        <v>348</v>
      </c>
      <c r="E275" s="254" t="s">
        <v>353</v>
      </c>
      <c r="F275" s="254">
        <v>2020</v>
      </c>
      <c r="G275" s="254" t="s">
        <v>357</v>
      </c>
      <c r="H275" s="255">
        <v>4000</v>
      </c>
      <c r="I275" s="254" t="s">
        <v>351</v>
      </c>
      <c r="J275" s="256">
        <v>51</v>
      </c>
      <c r="K275" s="256">
        <v>62</v>
      </c>
      <c r="L275" s="256">
        <v>0</v>
      </c>
      <c r="M275" s="257">
        <f t="shared" si="15"/>
        <v>44043</v>
      </c>
      <c r="N275" s="258">
        <f t="shared" si="16"/>
        <v>44104</v>
      </c>
      <c r="O275" s="259">
        <f t="shared" si="13"/>
        <v>3</v>
      </c>
      <c r="P275" s="259">
        <f t="shared" si="14"/>
        <v>12000</v>
      </c>
    </row>
    <row r="276" spans="1:20" x14ac:dyDescent="0.2">
      <c r="A276" s="252">
        <v>43510</v>
      </c>
      <c r="B276" s="253" t="s">
        <v>392</v>
      </c>
      <c r="C276" s="254" t="s">
        <v>347</v>
      </c>
      <c r="D276" s="254" t="s">
        <v>348</v>
      </c>
      <c r="E276" s="254" t="s">
        <v>353</v>
      </c>
      <c r="F276" s="254">
        <v>2019</v>
      </c>
      <c r="G276" s="254" t="s">
        <v>387</v>
      </c>
      <c r="H276" s="255">
        <v>6000</v>
      </c>
      <c r="I276" s="254" t="s">
        <v>351</v>
      </c>
      <c r="J276" s="256">
        <v>51</v>
      </c>
      <c r="K276" s="256">
        <v>60.5</v>
      </c>
      <c r="L276" s="256">
        <v>0</v>
      </c>
      <c r="M276" s="257">
        <f t="shared" si="15"/>
        <v>43555</v>
      </c>
      <c r="N276" s="258">
        <f t="shared" si="16"/>
        <v>43555</v>
      </c>
      <c r="O276" s="259">
        <f t="shared" si="13"/>
        <v>1</v>
      </c>
      <c r="P276" s="259">
        <f t="shared" si="14"/>
        <v>6000</v>
      </c>
    </row>
    <row r="277" spans="1:20" x14ac:dyDescent="0.2">
      <c r="A277" s="252">
        <v>43510</v>
      </c>
      <c r="B277" s="253" t="s">
        <v>392</v>
      </c>
      <c r="C277" s="254" t="s">
        <v>347</v>
      </c>
      <c r="D277" s="254" t="s">
        <v>348</v>
      </c>
      <c r="E277" s="254" t="s">
        <v>353</v>
      </c>
      <c r="F277" s="254">
        <v>2019</v>
      </c>
      <c r="G277" s="254" t="s">
        <v>358</v>
      </c>
      <c r="H277" s="255">
        <v>16000</v>
      </c>
      <c r="I277" s="254" t="s">
        <v>351</v>
      </c>
      <c r="J277" s="256">
        <v>51</v>
      </c>
      <c r="K277" s="256">
        <v>60.5</v>
      </c>
      <c r="L277" s="256">
        <v>0</v>
      </c>
      <c r="M277" s="257">
        <f t="shared" si="15"/>
        <v>43585</v>
      </c>
      <c r="N277" s="258">
        <f t="shared" si="16"/>
        <v>43646</v>
      </c>
      <c r="O277" s="259">
        <f t="shared" si="13"/>
        <v>3</v>
      </c>
      <c r="P277" s="259">
        <f t="shared" si="14"/>
        <v>48000</v>
      </c>
    </row>
    <row r="278" spans="1:20" x14ac:dyDescent="0.2">
      <c r="A278" s="252">
        <v>43510</v>
      </c>
      <c r="B278" s="253" t="s">
        <v>392</v>
      </c>
      <c r="C278" s="254" t="s">
        <v>347</v>
      </c>
      <c r="D278" s="254" t="s">
        <v>348</v>
      </c>
      <c r="E278" s="254" t="s">
        <v>353</v>
      </c>
      <c r="F278" s="254">
        <v>2019</v>
      </c>
      <c r="G278" s="254" t="s">
        <v>357</v>
      </c>
      <c r="H278" s="255">
        <v>1000</v>
      </c>
      <c r="I278" s="254" t="s">
        <v>351</v>
      </c>
      <c r="J278" s="256">
        <v>51</v>
      </c>
      <c r="K278" s="256">
        <v>60.5</v>
      </c>
      <c r="L278" s="256">
        <v>0</v>
      </c>
      <c r="M278" s="257">
        <f t="shared" si="15"/>
        <v>43677</v>
      </c>
      <c r="N278" s="258">
        <f t="shared" si="16"/>
        <v>43738</v>
      </c>
      <c r="O278" s="259">
        <f t="shared" si="13"/>
        <v>3</v>
      </c>
      <c r="P278" s="259">
        <f t="shared" si="14"/>
        <v>3000</v>
      </c>
    </row>
    <row r="279" spans="1:20" x14ac:dyDescent="0.2">
      <c r="A279" s="252">
        <v>43509</v>
      </c>
      <c r="B279" s="253" t="s">
        <v>356</v>
      </c>
      <c r="C279" s="254" t="s">
        <v>347</v>
      </c>
      <c r="D279" s="254" t="s">
        <v>348</v>
      </c>
      <c r="E279" s="254" t="s">
        <v>353</v>
      </c>
      <c r="F279" s="254">
        <v>2019</v>
      </c>
      <c r="G279" s="254" t="s">
        <v>352</v>
      </c>
      <c r="H279" s="255">
        <v>8000</v>
      </c>
      <c r="I279" s="254" t="s">
        <v>351</v>
      </c>
      <c r="J279" s="256">
        <v>50</v>
      </c>
      <c r="K279" s="256">
        <v>61.5</v>
      </c>
      <c r="L279" s="256">
        <v>0</v>
      </c>
      <c r="M279" s="257">
        <f t="shared" si="15"/>
        <v>43585</v>
      </c>
      <c r="N279" s="258">
        <f t="shared" si="16"/>
        <v>43830</v>
      </c>
      <c r="O279" s="259">
        <f t="shared" si="13"/>
        <v>9</v>
      </c>
      <c r="P279" s="259">
        <f t="shared" si="14"/>
        <v>72000</v>
      </c>
    </row>
    <row r="280" spans="1:20" x14ac:dyDescent="0.2">
      <c r="A280" s="252">
        <v>43509</v>
      </c>
      <c r="B280" s="253" t="s">
        <v>356</v>
      </c>
      <c r="C280" s="254" t="s">
        <v>347</v>
      </c>
      <c r="D280" s="254" t="s">
        <v>348</v>
      </c>
      <c r="E280" s="254" t="s">
        <v>353</v>
      </c>
      <c r="F280" s="254">
        <v>2020</v>
      </c>
      <c r="G280" s="254" t="s">
        <v>350</v>
      </c>
      <c r="H280" s="255">
        <v>8000</v>
      </c>
      <c r="I280" s="254" t="s">
        <v>351</v>
      </c>
      <c r="J280" s="256">
        <v>50</v>
      </c>
      <c r="K280" s="256">
        <v>61.5</v>
      </c>
      <c r="L280" s="256">
        <v>0</v>
      </c>
      <c r="M280" s="257">
        <f t="shared" si="15"/>
        <v>43861</v>
      </c>
      <c r="N280" s="258">
        <f t="shared" si="16"/>
        <v>44196</v>
      </c>
      <c r="O280" s="259">
        <f t="shared" si="13"/>
        <v>12</v>
      </c>
      <c r="P280" s="259">
        <f t="shared" si="14"/>
        <v>96000</v>
      </c>
    </row>
    <row r="281" spans="1:20" x14ac:dyDescent="0.2">
      <c r="A281" s="252">
        <v>43494</v>
      </c>
      <c r="B281" s="253" t="s">
        <v>356</v>
      </c>
      <c r="C281" s="254" t="s">
        <v>347</v>
      </c>
      <c r="D281" s="254" t="s">
        <v>384</v>
      </c>
      <c r="E281" s="254" t="s">
        <v>349</v>
      </c>
      <c r="F281" s="254">
        <v>2019</v>
      </c>
      <c r="G281" s="254" t="s">
        <v>358</v>
      </c>
      <c r="H281" s="255">
        <v>25000</v>
      </c>
      <c r="I281" s="254" t="s">
        <v>351</v>
      </c>
      <c r="J281" s="256">
        <v>-2.65</v>
      </c>
      <c r="K281" s="256">
        <v>0</v>
      </c>
      <c r="L281" s="256">
        <v>0</v>
      </c>
      <c r="M281" s="257">
        <f t="shared" si="15"/>
        <v>43585</v>
      </c>
      <c r="N281" s="258">
        <f t="shared" si="16"/>
        <v>43646</v>
      </c>
      <c r="O281" s="259">
        <f t="shared" si="13"/>
        <v>3</v>
      </c>
      <c r="P281" s="259">
        <f t="shared" si="14"/>
        <v>75000</v>
      </c>
    </row>
    <row r="282" spans="1:20" x14ac:dyDescent="0.2">
      <c r="A282" s="252">
        <v>43489</v>
      </c>
      <c r="B282" s="253" t="s">
        <v>356</v>
      </c>
      <c r="C282" s="254" t="s">
        <v>347</v>
      </c>
      <c r="D282" s="254" t="s">
        <v>384</v>
      </c>
      <c r="E282" s="254" t="s">
        <v>349</v>
      </c>
      <c r="F282" s="254">
        <v>2019</v>
      </c>
      <c r="G282" s="254" t="s">
        <v>358</v>
      </c>
      <c r="H282" s="255">
        <v>50000</v>
      </c>
      <c r="I282" s="254" t="s">
        <v>351</v>
      </c>
      <c r="J282" s="256">
        <v>-3.1</v>
      </c>
      <c r="K282" s="256">
        <v>0</v>
      </c>
      <c r="L282" s="256">
        <v>0</v>
      </c>
      <c r="M282" s="257">
        <f t="shared" si="15"/>
        <v>43585</v>
      </c>
      <c r="N282" s="258">
        <f t="shared" si="16"/>
        <v>43646</v>
      </c>
      <c r="O282" s="259">
        <f t="shared" si="13"/>
        <v>3</v>
      </c>
      <c r="P282" s="259">
        <f t="shared" si="14"/>
        <v>150000</v>
      </c>
    </row>
    <row r="283" spans="1:20" x14ac:dyDescent="0.2">
      <c r="A283" s="252">
        <v>43488</v>
      </c>
      <c r="B283" s="253" t="s">
        <v>356</v>
      </c>
      <c r="C283" s="254" t="s">
        <v>347</v>
      </c>
      <c r="D283" s="254" t="s">
        <v>384</v>
      </c>
      <c r="E283" s="254" t="s">
        <v>349</v>
      </c>
      <c r="F283" s="254">
        <v>2019</v>
      </c>
      <c r="G283" s="254" t="s">
        <v>358</v>
      </c>
      <c r="H283" s="255">
        <v>50000</v>
      </c>
      <c r="I283" s="254" t="s">
        <v>351</v>
      </c>
      <c r="J283" s="256">
        <v>-4.25</v>
      </c>
      <c r="K283" s="256">
        <v>0</v>
      </c>
      <c r="L283" s="256">
        <v>0</v>
      </c>
      <c r="M283" s="257">
        <f t="shared" si="15"/>
        <v>43585</v>
      </c>
      <c r="N283" s="258">
        <f t="shared" si="16"/>
        <v>43646</v>
      </c>
      <c r="O283" s="259">
        <f t="shared" si="13"/>
        <v>3</v>
      </c>
      <c r="P283" s="259">
        <f t="shared" si="14"/>
        <v>150000</v>
      </c>
    </row>
    <row r="284" spans="1:20" x14ac:dyDescent="0.2">
      <c r="A284" s="252">
        <v>43473</v>
      </c>
      <c r="B284" s="253" t="s">
        <v>346</v>
      </c>
      <c r="C284" s="254" t="s">
        <v>347</v>
      </c>
      <c r="D284" s="254" t="s">
        <v>384</v>
      </c>
      <c r="E284" s="254" t="s">
        <v>349</v>
      </c>
      <c r="F284" s="254">
        <v>2020</v>
      </c>
      <c r="G284" s="254" t="s">
        <v>350</v>
      </c>
      <c r="H284" s="255">
        <v>25000</v>
      </c>
      <c r="I284" s="254" t="s">
        <v>351</v>
      </c>
      <c r="J284" s="256">
        <v>0</v>
      </c>
      <c r="K284" s="256">
        <v>0</v>
      </c>
      <c r="L284" s="256">
        <v>0</v>
      </c>
      <c r="M284" s="257">
        <f t="shared" si="15"/>
        <v>43861</v>
      </c>
      <c r="N284" s="258">
        <f t="shared" si="16"/>
        <v>44196</v>
      </c>
      <c r="O284" s="259">
        <f t="shared" si="13"/>
        <v>12</v>
      </c>
      <c r="P284" s="259">
        <f t="shared" si="14"/>
        <v>300000</v>
      </c>
    </row>
    <row r="285" spans="1:20" x14ac:dyDescent="0.2">
      <c r="A285" s="252">
        <v>43473</v>
      </c>
      <c r="B285" s="253" t="s">
        <v>356</v>
      </c>
      <c r="C285" s="254" t="s">
        <v>347</v>
      </c>
      <c r="D285" s="254" t="s">
        <v>384</v>
      </c>
      <c r="E285" s="254" t="s">
        <v>349</v>
      </c>
      <c r="F285" s="254">
        <v>2019</v>
      </c>
      <c r="G285" s="254" t="s">
        <v>357</v>
      </c>
      <c r="H285" s="255">
        <v>30500</v>
      </c>
      <c r="I285" s="254" t="s">
        <v>351</v>
      </c>
      <c r="J285" s="256">
        <v>-2</v>
      </c>
      <c r="K285" s="256">
        <v>0</v>
      </c>
      <c r="L285" s="256">
        <v>0</v>
      </c>
      <c r="M285" s="257">
        <f t="shared" si="15"/>
        <v>43677</v>
      </c>
      <c r="N285" s="258">
        <f t="shared" si="16"/>
        <v>43738</v>
      </c>
      <c r="O285" s="259">
        <f t="shared" si="13"/>
        <v>3</v>
      </c>
      <c r="P285" s="259">
        <f t="shared" si="14"/>
        <v>91500</v>
      </c>
    </row>
    <row r="286" spans="1:20" x14ac:dyDescent="0.2">
      <c r="A286" s="252">
        <v>43473</v>
      </c>
      <c r="B286" s="253" t="s">
        <v>356</v>
      </c>
      <c r="C286" s="254" t="s">
        <v>347</v>
      </c>
      <c r="D286" s="254" t="s">
        <v>384</v>
      </c>
      <c r="E286" s="254" t="s">
        <v>349</v>
      </c>
      <c r="F286" s="254">
        <v>2019</v>
      </c>
      <c r="G286" s="254" t="s">
        <v>357</v>
      </c>
      <c r="H286" s="255">
        <v>39500</v>
      </c>
      <c r="I286" s="254" t="s">
        <v>351</v>
      </c>
      <c r="J286" s="256">
        <v>-1.75</v>
      </c>
      <c r="K286" s="256">
        <v>0</v>
      </c>
      <c r="L286" s="256">
        <v>0</v>
      </c>
      <c r="M286" s="257">
        <f t="shared" si="15"/>
        <v>43677</v>
      </c>
      <c r="N286" s="258">
        <f t="shared" si="16"/>
        <v>43738</v>
      </c>
      <c r="O286" s="259">
        <f t="shared" si="13"/>
        <v>3</v>
      </c>
      <c r="P286" s="259">
        <f t="shared" si="14"/>
        <v>118500</v>
      </c>
    </row>
    <row r="287" spans="1:20" x14ac:dyDescent="0.2">
      <c r="A287" s="252">
        <v>43473</v>
      </c>
      <c r="B287" s="253" t="s">
        <v>356</v>
      </c>
      <c r="C287" s="254" t="s">
        <v>347</v>
      </c>
      <c r="D287" s="254" t="s">
        <v>384</v>
      </c>
      <c r="E287" s="254" t="s">
        <v>349</v>
      </c>
      <c r="F287" s="254">
        <v>2019</v>
      </c>
      <c r="G287" s="254" t="s">
        <v>363</v>
      </c>
      <c r="H287" s="255">
        <v>70000</v>
      </c>
      <c r="I287" s="254" t="s">
        <v>351</v>
      </c>
      <c r="J287" s="256">
        <v>-0.88</v>
      </c>
      <c r="K287" s="256">
        <v>0</v>
      </c>
      <c r="L287" s="256">
        <v>0</v>
      </c>
      <c r="M287" s="257">
        <f t="shared" si="15"/>
        <v>43769</v>
      </c>
      <c r="N287" s="258">
        <f t="shared" si="16"/>
        <v>43830</v>
      </c>
      <c r="O287" s="259">
        <f t="shared" si="13"/>
        <v>3</v>
      </c>
      <c r="P287" s="259">
        <f t="shared" si="14"/>
        <v>210000</v>
      </c>
    </row>
    <row r="288" spans="1:20" x14ac:dyDescent="0.2">
      <c r="A288" s="252">
        <v>43468</v>
      </c>
      <c r="B288" s="253" t="s">
        <v>346</v>
      </c>
      <c r="C288" s="254" t="s">
        <v>347</v>
      </c>
      <c r="D288" s="254" t="s">
        <v>384</v>
      </c>
      <c r="E288" s="254" t="s">
        <v>349</v>
      </c>
      <c r="F288" s="254">
        <v>2020</v>
      </c>
      <c r="G288" s="254" t="s">
        <v>350</v>
      </c>
      <c r="H288" s="255">
        <v>25000</v>
      </c>
      <c r="I288" s="254" t="s">
        <v>351</v>
      </c>
      <c r="J288" s="256">
        <v>-0.1</v>
      </c>
      <c r="K288" s="256">
        <v>0</v>
      </c>
      <c r="L288" s="256">
        <v>0</v>
      </c>
      <c r="M288" s="257">
        <f t="shared" si="15"/>
        <v>43861</v>
      </c>
      <c r="N288" s="258">
        <f t="shared" si="16"/>
        <v>44196</v>
      </c>
      <c r="O288" s="259">
        <f t="shared" si="13"/>
        <v>12</v>
      </c>
      <c r="P288" s="259">
        <f t="shared" si="14"/>
        <v>300000</v>
      </c>
    </row>
    <row r="289" spans="1:16" x14ac:dyDescent="0.2">
      <c r="A289" s="252">
        <v>43465</v>
      </c>
      <c r="B289" s="253" t="s">
        <v>356</v>
      </c>
      <c r="C289" s="254" t="s">
        <v>347</v>
      </c>
      <c r="D289" s="254" t="s">
        <v>348</v>
      </c>
      <c r="E289" s="254" t="s">
        <v>353</v>
      </c>
      <c r="F289" s="254">
        <v>2019</v>
      </c>
      <c r="G289" s="254" t="s">
        <v>359</v>
      </c>
      <c r="H289" s="255">
        <v>17000</v>
      </c>
      <c r="I289" s="254" t="s">
        <v>351</v>
      </c>
      <c r="J289" s="256">
        <v>45</v>
      </c>
      <c r="K289" s="256">
        <v>51.25</v>
      </c>
      <c r="L289" s="256">
        <v>0</v>
      </c>
      <c r="M289" s="257">
        <f t="shared" si="15"/>
        <v>43677</v>
      </c>
      <c r="N289" s="258">
        <f t="shared" si="16"/>
        <v>43830</v>
      </c>
      <c r="O289" s="259">
        <f t="shared" si="13"/>
        <v>6</v>
      </c>
      <c r="P289" s="259">
        <f t="shared" si="14"/>
        <v>102000</v>
      </c>
    </row>
    <row r="290" spans="1:16" x14ac:dyDescent="0.2">
      <c r="A290" s="252">
        <v>43462</v>
      </c>
      <c r="B290" s="253" t="s">
        <v>356</v>
      </c>
      <c r="C290" s="254" t="s">
        <v>347</v>
      </c>
      <c r="D290" s="254" t="s">
        <v>348</v>
      </c>
      <c r="E290" s="254" t="s">
        <v>349</v>
      </c>
      <c r="F290" s="254">
        <v>2019</v>
      </c>
      <c r="G290" s="254" t="s">
        <v>357</v>
      </c>
      <c r="H290" s="255">
        <v>7000</v>
      </c>
      <c r="I290" s="254" t="s">
        <v>351</v>
      </c>
      <c r="J290" s="256">
        <v>47.26</v>
      </c>
      <c r="K290" s="256">
        <v>0</v>
      </c>
      <c r="L290" s="256">
        <v>0</v>
      </c>
      <c r="M290" s="257">
        <f t="shared" si="15"/>
        <v>43677</v>
      </c>
      <c r="N290" s="258">
        <f t="shared" si="16"/>
        <v>43738</v>
      </c>
      <c r="O290" s="259">
        <f t="shared" si="13"/>
        <v>3</v>
      </c>
      <c r="P290" s="259">
        <f t="shared" si="14"/>
        <v>21000</v>
      </c>
    </row>
    <row r="291" spans="1:16" x14ac:dyDescent="0.2">
      <c r="A291" s="252">
        <v>43462</v>
      </c>
      <c r="B291" s="253" t="s">
        <v>356</v>
      </c>
      <c r="C291" s="254" t="s">
        <v>347</v>
      </c>
      <c r="D291" s="254" t="s">
        <v>348</v>
      </c>
      <c r="E291" s="254" t="s">
        <v>349</v>
      </c>
      <c r="F291" s="254">
        <v>2019</v>
      </c>
      <c r="G291" s="254" t="s">
        <v>363</v>
      </c>
      <c r="H291" s="255">
        <v>3000</v>
      </c>
      <c r="I291" s="254" t="s">
        <v>351</v>
      </c>
      <c r="J291" s="256">
        <v>47.59</v>
      </c>
      <c r="K291" s="256">
        <v>0</v>
      </c>
      <c r="L291" s="256">
        <v>0</v>
      </c>
      <c r="M291" s="257">
        <f t="shared" si="15"/>
        <v>43769</v>
      </c>
      <c r="N291" s="258">
        <f t="shared" si="16"/>
        <v>43830</v>
      </c>
      <c r="O291" s="259">
        <f t="shared" si="13"/>
        <v>3</v>
      </c>
      <c r="P291" s="259">
        <f t="shared" si="14"/>
        <v>9000</v>
      </c>
    </row>
    <row r="292" spans="1:16" x14ac:dyDescent="0.2">
      <c r="A292" s="252">
        <v>43453</v>
      </c>
      <c r="B292" s="253" t="s">
        <v>356</v>
      </c>
      <c r="C292" s="254" t="s">
        <v>347</v>
      </c>
      <c r="D292" s="254" t="s">
        <v>348</v>
      </c>
      <c r="E292" s="254" t="s">
        <v>349</v>
      </c>
      <c r="F292" s="254">
        <v>2019</v>
      </c>
      <c r="G292" s="254" t="s">
        <v>355</v>
      </c>
      <c r="H292" s="255">
        <v>8000</v>
      </c>
      <c r="I292" s="254" t="s">
        <v>351</v>
      </c>
      <c r="J292" s="256">
        <v>49.3</v>
      </c>
      <c r="K292" s="256">
        <v>0</v>
      </c>
      <c r="L292" s="256">
        <v>0</v>
      </c>
      <c r="M292" s="257">
        <f t="shared" si="15"/>
        <v>43496</v>
      </c>
      <c r="N292" s="258">
        <f t="shared" si="16"/>
        <v>43555</v>
      </c>
      <c r="O292" s="259">
        <f t="shared" si="13"/>
        <v>3</v>
      </c>
      <c r="P292" s="259">
        <f t="shared" si="14"/>
        <v>24000</v>
      </c>
    </row>
    <row r="293" spans="1:16" x14ac:dyDescent="0.2">
      <c r="A293" s="252">
        <v>43453</v>
      </c>
      <c r="B293" s="253" t="s">
        <v>356</v>
      </c>
      <c r="C293" s="254" t="s">
        <v>347</v>
      </c>
      <c r="D293" s="254" t="s">
        <v>348</v>
      </c>
      <c r="E293" s="254" t="s">
        <v>349</v>
      </c>
      <c r="F293" s="254">
        <v>2019</v>
      </c>
      <c r="G293" s="254" t="s">
        <v>358</v>
      </c>
      <c r="H293" s="255">
        <v>5000</v>
      </c>
      <c r="I293" s="254" t="s">
        <v>351</v>
      </c>
      <c r="J293" s="256">
        <v>50.4</v>
      </c>
      <c r="K293" s="256">
        <v>0</v>
      </c>
      <c r="L293" s="256">
        <v>0</v>
      </c>
      <c r="M293" s="257">
        <f t="shared" si="15"/>
        <v>43585</v>
      </c>
      <c r="N293" s="258">
        <f t="shared" si="16"/>
        <v>43646</v>
      </c>
      <c r="O293" s="259">
        <f t="shared" si="13"/>
        <v>3</v>
      </c>
      <c r="P293" s="259">
        <f t="shared" si="14"/>
        <v>15000</v>
      </c>
    </row>
    <row r="294" spans="1:16" x14ac:dyDescent="0.2">
      <c r="A294" s="252">
        <v>43376</v>
      </c>
      <c r="B294" s="253" t="s">
        <v>356</v>
      </c>
      <c r="C294" s="254" t="s">
        <v>347</v>
      </c>
      <c r="D294" s="254" t="s">
        <v>348</v>
      </c>
      <c r="E294" s="254" t="s">
        <v>349</v>
      </c>
      <c r="F294" s="254">
        <v>2019</v>
      </c>
      <c r="G294" s="254" t="s">
        <v>357</v>
      </c>
      <c r="H294" s="255">
        <v>8000</v>
      </c>
      <c r="I294" s="254" t="s">
        <v>351</v>
      </c>
      <c r="J294" s="256">
        <v>73.16</v>
      </c>
      <c r="K294" s="256">
        <v>0</v>
      </c>
      <c r="L294" s="256">
        <v>0</v>
      </c>
      <c r="M294" s="257">
        <f t="shared" si="15"/>
        <v>43677</v>
      </c>
      <c r="N294" s="258">
        <f t="shared" si="16"/>
        <v>43738</v>
      </c>
      <c r="O294" s="259">
        <f t="shared" si="13"/>
        <v>3</v>
      </c>
      <c r="P294" s="259">
        <f t="shared" si="14"/>
        <v>24000</v>
      </c>
    </row>
    <row r="295" spans="1:16" x14ac:dyDescent="0.2">
      <c r="A295" s="252">
        <v>43374</v>
      </c>
      <c r="B295" s="253" t="s">
        <v>392</v>
      </c>
      <c r="C295" s="254" t="s">
        <v>347</v>
      </c>
      <c r="D295" s="254" t="s">
        <v>348</v>
      </c>
      <c r="E295" s="254" t="s">
        <v>349</v>
      </c>
      <c r="F295" s="254">
        <v>2019</v>
      </c>
      <c r="G295" s="254" t="s">
        <v>358</v>
      </c>
      <c r="H295" s="255">
        <v>5000</v>
      </c>
      <c r="I295" s="254" t="s">
        <v>351</v>
      </c>
      <c r="J295" s="256">
        <v>72.8</v>
      </c>
      <c r="K295" s="256">
        <v>0</v>
      </c>
      <c r="L295" s="256">
        <v>0</v>
      </c>
      <c r="M295" s="257">
        <f t="shared" si="15"/>
        <v>43585</v>
      </c>
      <c r="N295" s="258">
        <f t="shared" si="16"/>
        <v>43646</v>
      </c>
      <c r="O295" s="259">
        <f t="shared" si="13"/>
        <v>3</v>
      </c>
      <c r="P295" s="259">
        <f t="shared" si="14"/>
        <v>15000</v>
      </c>
    </row>
    <row r="296" spans="1:16" x14ac:dyDescent="0.2">
      <c r="A296" s="252">
        <v>43370</v>
      </c>
      <c r="B296" s="253" t="s">
        <v>356</v>
      </c>
      <c r="C296" s="254" t="s">
        <v>347</v>
      </c>
      <c r="D296" s="254" t="s">
        <v>348</v>
      </c>
      <c r="E296" s="254" t="s">
        <v>349</v>
      </c>
      <c r="F296" s="254">
        <v>2019</v>
      </c>
      <c r="G296" s="254" t="s">
        <v>355</v>
      </c>
      <c r="H296" s="255">
        <v>5000</v>
      </c>
      <c r="I296" s="254" t="s">
        <v>351</v>
      </c>
      <c r="J296" s="256">
        <v>71.099999999999994</v>
      </c>
      <c r="K296" s="256">
        <v>0</v>
      </c>
      <c r="L296" s="256">
        <v>0</v>
      </c>
      <c r="M296" s="257">
        <f t="shared" si="15"/>
        <v>43496</v>
      </c>
      <c r="N296" s="258">
        <f t="shared" si="16"/>
        <v>43555</v>
      </c>
      <c r="O296" s="259">
        <f t="shared" si="13"/>
        <v>3</v>
      </c>
      <c r="P296" s="259">
        <f t="shared" si="14"/>
        <v>15000</v>
      </c>
    </row>
    <row r="297" spans="1:16" x14ac:dyDescent="0.2">
      <c r="A297" s="252">
        <v>43369</v>
      </c>
      <c r="B297" s="253" t="s">
        <v>356</v>
      </c>
      <c r="C297" s="254" t="s">
        <v>347</v>
      </c>
      <c r="D297" s="254" t="s">
        <v>348</v>
      </c>
      <c r="E297" s="254" t="s">
        <v>349</v>
      </c>
      <c r="F297" s="254">
        <v>2019</v>
      </c>
      <c r="G297" s="254" t="s">
        <v>355</v>
      </c>
      <c r="H297" s="255">
        <v>5000</v>
      </c>
      <c r="I297" s="254" t="s">
        <v>351</v>
      </c>
      <c r="J297" s="256">
        <v>71.03</v>
      </c>
      <c r="K297" s="256">
        <v>0</v>
      </c>
      <c r="L297" s="256">
        <v>0</v>
      </c>
      <c r="M297" s="257">
        <f t="shared" si="15"/>
        <v>43496</v>
      </c>
      <c r="N297" s="258">
        <f t="shared" si="16"/>
        <v>43555</v>
      </c>
      <c r="O297" s="259">
        <f t="shared" si="13"/>
        <v>3</v>
      </c>
      <c r="P297" s="259">
        <f t="shared" si="14"/>
        <v>15000</v>
      </c>
    </row>
    <row r="298" spans="1:16" x14ac:dyDescent="0.2">
      <c r="A298" s="252">
        <v>43350</v>
      </c>
      <c r="B298" s="253" t="s">
        <v>392</v>
      </c>
      <c r="C298" s="254" t="s">
        <v>347</v>
      </c>
      <c r="D298" s="254" t="s">
        <v>384</v>
      </c>
      <c r="E298" s="254" t="s">
        <v>349</v>
      </c>
      <c r="F298" s="254">
        <v>2020</v>
      </c>
      <c r="G298" s="254" t="s">
        <v>350</v>
      </c>
      <c r="H298" s="255">
        <v>5000</v>
      </c>
      <c r="I298" s="254" t="s">
        <v>351</v>
      </c>
      <c r="J298" s="256">
        <v>-0.89</v>
      </c>
      <c r="K298" s="256">
        <v>0</v>
      </c>
      <c r="L298" s="256">
        <v>0</v>
      </c>
      <c r="M298" s="257">
        <f t="shared" si="15"/>
        <v>43861</v>
      </c>
      <c r="N298" s="258">
        <f t="shared" si="16"/>
        <v>44196</v>
      </c>
      <c r="O298" s="259">
        <f t="shared" si="13"/>
        <v>12</v>
      </c>
      <c r="P298" s="259">
        <f t="shared" si="14"/>
        <v>60000</v>
      </c>
    </row>
    <row r="299" spans="1:16" x14ac:dyDescent="0.2">
      <c r="A299" s="252">
        <v>43341</v>
      </c>
      <c r="B299" s="253" t="s">
        <v>346</v>
      </c>
      <c r="C299" s="254" t="s">
        <v>347</v>
      </c>
      <c r="D299" s="254" t="s">
        <v>384</v>
      </c>
      <c r="E299" s="254" t="s">
        <v>349</v>
      </c>
      <c r="F299" s="254">
        <v>2020</v>
      </c>
      <c r="G299" s="254" t="s">
        <v>350</v>
      </c>
      <c r="H299" s="255">
        <v>5000</v>
      </c>
      <c r="I299" s="254" t="s">
        <v>351</v>
      </c>
      <c r="J299" s="256">
        <v>-1.2</v>
      </c>
      <c r="K299" s="256">
        <v>0</v>
      </c>
      <c r="L299" s="256">
        <v>0</v>
      </c>
      <c r="M299" s="257">
        <f t="shared" si="15"/>
        <v>43861</v>
      </c>
      <c r="N299" s="258">
        <f t="shared" si="16"/>
        <v>44196</v>
      </c>
      <c r="O299" s="259">
        <f t="shared" si="13"/>
        <v>12</v>
      </c>
      <c r="P299" s="259">
        <f t="shared" si="14"/>
        <v>60000</v>
      </c>
    </row>
    <row r="300" spans="1:16" x14ac:dyDescent="0.2">
      <c r="A300" s="252">
        <v>43229</v>
      </c>
      <c r="B300" s="253" t="s">
        <v>383</v>
      </c>
      <c r="C300" s="254" t="s">
        <v>347</v>
      </c>
      <c r="D300" s="254" t="s">
        <v>348</v>
      </c>
      <c r="E300" s="254" t="s">
        <v>349</v>
      </c>
      <c r="F300" s="254">
        <v>2018</v>
      </c>
      <c r="G300" s="254" t="s">
        <v>382</v>
      </c>
      <c r="H300" s="255">
        <v>5000</v>
      </c>
      <c r="I300" s="254" t="s">
        <v>351</v>
      </c>
      <c r="J300" s="256">
        <v>0</v>
      </c>
      <c r="K300" s="256">
        <v>75</v>
      </c>
      <c r="L300" s="256">
        <v>1.53</v>
      </c>
      <c r="M300" s="257">
        <f t="shared" si="15"/>
        <v>43281</v>
      </c>
      <c r="N300" s="258">
        <f t="shared" si="16"/>
        <v>43465</v>
      </c>
      <c r="O300" s="259">
        <f t="shared" si="13"/>
        <v>7</v>
      </c>
      <c r="P300" s="259">
        <f t="shared" si="14"/>
        <v>35000</v>
      </c>
    </row>
    <row r="301" spans="1:16" x14ac:dyDescent="0.2">
      <c r="A301" s="252">
        <v>43194</v>
      </c>
      <c r="B301" s="253" t="s">
        <v>394</v>
      </c>
      <c r="C301" s="254" t="s">
        <v>347</v>
      </c>
      <c r="D301" s="254" t="s">
        <v>348</v>
      </c>
      <c r="E301" s="254" t="s">
        <v>349</v>
      </c>
      <c r="F301" s="254">
        <v>2018</v>
      </c>
      <c r="G301" s="254" t="s">
        <v>395</v>
      </c>
      <c r="H301" s="255">
        <v>5000</v>
      </c>
      <c r="I301" s="254" t="s">
        <v>351</v>
      </c>
      <c r="J301" s="256">
        <v>61.55</v>
      </c>
      <c r="K301" s="256">
        <v>0</v>
      </c>
      <c r="L301" s="256">
        <v>0</v>
      </c>
      <c r="M301" s="257">
        <f t="shared" si="15"/>
        <v>43251</v>
      </c>
      <c r="N301" s="258">
        <f t="shared" si="16"/>
        <v>43465</v>
      </c>
      <c r="O301" s="259">
        <f t="shared" si="13"/>
        <v>8</v>
      </c>
      <c r="P301" s="259">
        <f t="shared" si="14"/>
        <v>40000</v>
      </c>
    </row>
    <row r="302" spans="1:16" x14ac:dyDescent="0.2">
      <c r="A302" s="252">
        <v>43194</v>
      </c>
      <c r="B302" s="253" t="s">
        <v>396</v>
      </c>
      <c r="C302" s="254" t="s">
        <v>347</v>
      </c>
      <c r="D302" s="254" t="s">
        <v>348</v>
      </c>
      <c r="E302" s="254" t="s">
        <v>349</v>
      </c>
      <c r="F302" s="254">
        <v>2018</v>
      </c>
      <c r="G302" s="254" t="s">
        <v>395</v>
      </c>
      <c r="H302" s="255">
        <v>10000</v>
      </c>
      <c r="I302" s="254" t="s">
        <v>351</v>
      </c>
      <c r="J302" s="256">
        <v>61.54</v>
      </c>
      <c r="K302" s="256">
        <v>0</v>
      </c>
      <c r="L302" s="256">
        <v>0</v>
      </c>
      <c r="M302" s="257">
        <f t="shared" si="15"/>
        <v>43251</v>
      </c>
      <c r="N302" s="258">
        <f t="shared" si="16"/>
        <v>43465</v>
      </c>
      <c r="O302" s="259">
        <f t="shared" si="13"/>
        <v>8</v>
      </c>
      <c r="P302" s="259">
        <f t="shared" si="14"/>
        <v>80000</v>
      </c>
    </row>
    <row r="303" spans="1:16" x14ac:dyDescent="0.2">
      <c r="A303" s="252">
        <v>43194</v>
      </c>
      <c r="B303" s="253" t="s">
        <v>346</v>
      </c>
      <c r="C303" s="254" t="s">
        <v>347</v>
      </c>
      <c r="D303" s="254" t="s">
        <v>348</v>
      </c>
      <c r="E303" s="254" t="s">
        <v>349</v>
      </c>
      <c r="F303" s="254">
        <v>2018</v>
      </c>
      <c r="G303" s="254" t="s">
        <v>395</v>
      </c>
      <c r="H303" s="255">
        <v>20000</v>
      </c>
      <c r="I303" s="254" t="s">
        <v>351</v>
      </c>
      <c r="J303" s="256">
        <v>61.56</v>
      </c>
      <c r="K303" s="256">
        <v>0</v>
      </c>
      <c r="L303" s="256">
        <v>0</v>
      </c>
      <c r="M303" s="257">
        <f t="shared" si="15"/>
        <v>43251</v>
      </c>
      <c r="N303" s="258">
        <f t="shared" si="16"/>
        <v>43465</v>
      </c>
      <c r="O303" s="259">
        <f t="shared" si="13"/>
        <v>8</v>
      </c>
      <c r="P303" s="259">
        <f t="shared" si="14"/>
        <v>160000</v>
      </c>
    </row>
    <row r="304" spans="1:16" x14ac:dyDescent="0.2">
      <c r="A304" s="252">
        <v>43194</v>
      </c>
      <c r="B304" s="253" t="s">
        <v>396</v>
      </c>
      <c r="C304" s="254" t="s">
        <v>347</v>
      </c>
      <c r="D304" s="254" t="s">
        <v>348</v>
      </c>
      <c r="E304" s="254" t="s">
        <v>349</v>
      </c>
      <c r="F304" s="254">
        <v>2018</v>
      </c>
      <c r="G304" s="254" t="s">
        <v>395</v>
      </c>
      <c r="H304" s="255">
        <v>10000</v>
      </c>
      <c r="I304" s="254" t="s">
        <v>351</v>
      </c>
      <c r="J304" s="256">
        <v>61.56</v>
      </c>
      <c r="K304" s="256">
        <v>0</v>
      </c>
      <c r="L304" s="256">
        <v>0</v>
      </c>
      <c r="M304" s="257">
        <f t="shared" si="15"/>
        <v>43251</v>
      </c>
      <c r="N304" s="258">
        <f t="shared" si="16"/>
        <v>43465</v>
      </c>
      <c r="O304" s="259">
        <f t="shared" si="13"/>
        <v>8</v>
      </c>
      <c r="P304" s="259">
        <f t="shared" si="14"/>
        <v>80000</v>
      </c>
    </row>
    <row r="305" spans="1:16" x14ac:dyDescent="0.2">
      <c r="A305" s="252">
        <v>43194</v>
      </c>
      <c r="B305" s="253" t="s">
        <v>396</v>
      </c>
      <c r="C305" s="254" t="s">
        <v>347</v>
      </c>
      <c r="D305" s="254" t="s">
        <v>348</v>
      </c>
      <c r="E305" s="254" t="s">
        <v>349</v>
      </c>
      <c r="F305" s="254">
        <v>2018</v>
      </c>
      <c r="G305" s="254" t="s">
        <v>395</v>
      </c>
      <c r="H305" s="255">
        <v>10000</v>
      </c>
      <c r="I305" s="254" t="s">
        <v>351</v>
      </c>
      <c r="J305" s="256">
        <v>61.6</v>
      </c>
      <c r="K305" s="256">
        <v>0</v>
      </c>
      <c r="L305" s="256">
        <v>0</v>
      </c>
      <c r="M305" s="257">
        <f t="shared" si="15"/>
        <v>43251</v>
      </c>
      <c r="N305" s="258">
        <f t="shared" si="16"/>
        <v>43465</v>
      </c>
      <c r="O305" s="259">
        <f t="shared" si="13"/>
        <v>8</v>
      </c>
      <c r="P305" s="259">
        <f t="shared" si="14"/>
        <v>80000</v>
      </c>
    </row>
    <row r="306" spans="1:16" x14ac:dyDescent="0.2">
      <c r="A306" s="252">
        <v>43194</v>
      </c>
      <c r="B306" s="253" t="s">
        <v>396</v>
      </c>
      <c r="C306" s="254" t="s">
        <v>347</v>
      </c>
      <c r="D306" s="254" t="s">
        <v>348</v>
      </c>
      <c r="E306" s="254" t="s">
        <v>349</v>
      </c>
      <c r="F306" s="254">
        <v>2018</v>
      </c>
      <c r="G306" s="254" t="s">
        <v>395</v>
      </c>
      <c r="H306" s="255">
        <v>15077.75</v>
      </c>
      <c r="I306" s="254" t="s">
        <v>351</v>
      </c>
      <c r="J306" s="256">
        <v>62.15</v>
      </c>
      <c r="K306" s="256">
        <v>0</v>
      </c>
      <c r="L306" s="256">
        <v>0</v>
      </c>
      <c r="M306" s="257">
        <f t="shared" si="15"/>
        <v>43251</v>
      </c>
      <c r="N306" s="258">
        <f t="shared" si="16"/>
        <v>43465</v>
      </c>
      <c r="O306" s="259">
        <f t="shared" si="13"/>
        <v>8</v>
      </c>
      <c r="P306" s="259">
        <f t="shared" si="14"/>
        <v>120622</v>
      </c>
    </row>
    <row r="307" spans="1:16" x14ac:dyDescent="0.2">
      <c r="A307" s="252">
        <v>43194</v>
      </c>
      <c r="B307" s="253" t="s">
        <v>346</v>
      </c>
      <c r="C307" s="254" t="s">
        <v>347</v>
      </c>
      <c r="D307" s="254" t="s">
        <v>348</v>
      </c>
      <c r="E307" s="254" t="s">
        <v>349</v>
      </c>
      <c r="F307" s="254">
        <v>2019</v>
      </c>
      <c r="G307" s="254" t="s">
        <v>350</v>
      </c>
      <c r="H307" s="255">
        <v>10000</v>
      </c>
      <c r="I307" s="254" t="s">
        <v>351</v>
      </c>
      <c r="J307" s="256">
        <v>57.52</v>
      </c>
      <c r="K307" s="256">
        <v>0</v>
      </c>
      <c r="L307" s="256">
        <v>0</v>
      </c>
      <c r="M307" s="257">
        <f t="shared" si="15"/>
        <v>43496</v>
      </c>
      <c r="N307" s="258">
        <f t="shared" si="16"/>
        <v>43830</v>
      </c>
      <c r="O307" s="259">
        <f t="shared" si="13"/>
        <v>12</v>
      </c>
      <c r="P307" s="259">
        <f t="shared" si="14"/>
        <v>120000</v>
      </c>
    </row>
    <row r="308" spans="1:16" x14ac:dyDescent="0.2">
      <c r="A308" s="252">
        <v>43194</v>
      </c>
      <c r="B308" s="253" t="s">
        <v>392</v>
      </c>
      <c r="C308" s="254" t="s">
        <v>347</v>
      </c>
      <c r="D308" s="254" t="s">
        <v>348</v>
      </c>
      <c r="E308" s="254" t="s">
        <v>349</v>
      </c>
      <c r="F308" s="254">
        <v>2019</v>
      </c>
      <c r="G308" s="254" t="s">
        <v>350</v>
      </c>
      <c r="H308" s="255">
        <v>5000</v>
      </c>
      <c r="I308" s="254" t="s">
        <v>351</v>
      </c>
      <c r="J308" s="256">
        <v>57.52</v>
      </c>
      <c r="K308" s="256">
        <v>0</v>
      </c>
      <c r="L308" s="256">
        <v>0</v>
      </c>
      <c r="M308" s="257">
        <f t="shared" si="15"/>
        <v>43496</v>
      </c>
      <c r="N308" s="258">
        <f t="shared" si="16"/>
        <v>43830</v>
      </c>
      <c r="O308" s="259">
        <f t="shared" si="13"/>
        <v>12</v>
      </c>
      <c r="P308" s="259">
        <f t="shared" si="14"/>
        <v>60000</v>
      </c>
    </row>
    <row r="309" spans="1:16" x14ac:dyDescent="0.2">
      <c r="A309" s="252">
        <v>43194</v>
      </c>
      <c r="B309" s="253" t="s">
        <v>356</v>
      </c>
      <c r="C309" s="254" t="s">
        <v>347</v>
      </c>
      <c r="D309" s="254" t="s">
        <v>348</v>
      </c>
      <c r="E309" s="254" t="s">
        <v>349</v>
      </c>
      <c r="F309" s="254">
        <v>2019</v>
      </c>
      <c r="G309" s="254" t="s">
        <v>350</v>
      </c>
      <c r="H309" s="255">
        <v>10000</v>
      </c>
      <c r="I309" s="254" t="s">
        <v>351</v>
      </c>
      <c r="J309" s="256">
        <v>57.55</v>
      </c>
      <c r="K309" s="256">
        <v>0</v>
      </c>
      <c r="L309" s="256">
        <v>0</v>
      </c>
      <c r="M309" s="257">
        <f t="shared" si="15"/>
        <v>43496</v>
      </c>
      <c r="N309" s="258">
        <f t="shared" si="16"/>
        <v>43830</v>
      </c>
      <c r="O309" s="259">
        <f t="shared" si="13"/>
        <v>12</v>
      </c>
      <c r="P309" s="259">
        <f t="shared" si="14"/>
        <v>120000</v>
      </c>
    </row>
    <row r="310" spans="1:16" x14ac:dyDescent="0.2">
      <c r="A310" s="252">
        <v>43194</v>
      </c>
      <c r="B310" s="253" t="s">
        <v>354</v>
      </c>
      <c r="C310" s="254" t="s">
        <v>347</v>
      </c>
      <c r="D310" s="254" t="s">
        <v>348</v>
      </c>
      <c r="E310" s="254" t="s">
        <v>349</v>
      </c>
      <c r="F310" s="254">
        <v>2019</v>
      </c>
      <c r="G310" s="254" t="s">
        <v>350</v>
      </c>
      <c r="H310" s="255">
        <v>10000</v>
      </c>
      <c r="I310" s="254" t="s">
        <v>351</v>
      </c>
      <c r="J310" s="256">
        <v>57.65</v>
      </c>
      <c r="K310" s="256">
        <v>0</v>
      </c>
      <c r="L310" s="256">
        <v>0</v>
      </c>
      <c r="M310" s="257">
        <f t="shared" si="15"/>
        <v>43496</v>
      </c>
      <c r="N310" s="258">
        <f t="shared" si="16"/>
        <v>43830</v>
      </c>
      <c r="O310" s="259">
        <f t="shared" si="13"/>
        <v>12</v>
      </c>
      <c r="P310" s="259">
        <f t="shared" si="14"/>
        <v>120000</v>
      </c>
    </row>
    <row r="311" spans="1:16" x14ac:dyDescent="0.2">
      <c r="A311" s="252">
        <v>43194</v>
      </c>
      <c r="B311" s="253" t="s">
        <v>356</v>
      </c>
      <c r="C311" s="254" t="s">
        <v>347</v>
      </c>
      <c r="D311" s="254" t="s">
        <v>348</v>
      </c>
      <c r="E311" s="254" t="s">
        <v>349</v>
      </c>
      <c r="F311" s="254">
        <v>2019</v>
      </c>
      <c r="G311" s="254" t="s">
        <v>350</v>
      </c>
      <c r="H311" s="255">
        <v>10000</v>
      </c>
      <c r="I311" s="254" t="s">
        <v>351</v>
      </c>
      <c r="J311" s="256">
        <v>57.65</v>
      </c>
      <c r="K311" s="256">
        <v>0</v>
      </c>
      <c r="L311" s="256">
        <v>0</v>
      </c>
      <c r="M311" s="257">
        <f t="shared" si="15"/>
        <v>43496</v>
      </c>
      <c r="N311" s="258">
        <f t="shared" si="16"/>
        <v>43830</v>
      </c>
      <c r="O311" s="259">
        <f t="shared" si="13"/>
        <v>12</v>
      </c>
      <c r="P311" s="259">
        <f t="shared" si="14"/>
        <v>120000</v>
      </c>
    </row>
    <row r="312" spans="1:16" x14ac:dyDescent="0.2">
      <c r="A312" s="252">
        <v>43194</v>
      </c>
      <c r="B312" s="253" t="s">
        <v>396</v>
      </c>
      <c r="C312" s="254" t="s">
        <v>347</v>
      </c>
      <c r="D312" s="254" t="s">
        <v>348</v>
      </c>
      <c r="E312" s="254" t="s">
        <v>349</v>
      </c>
      <c r="F312" s="254">
        <v>2019</v>
      </c>
      <c r="G312" s="254" t="s">
        <v>388</v>
      </c>
      <c r="H312" s="255">
        <v>14820</v>
      </c>
      <c r="I312" s="254" t="s">
        <v>351</v>
      </c>
      <c r="J312" s="256">
        <v>57.96</v>
      </c>
      <c r="K312" s="256">
        <v>0</v>
      </c>
      <c r="L312" s="256">
        <v>0</v>
      </c>
      <c r="M312" s="257">
        <f t="shared" si="15"/>
        <v>43496</v>
      </c>
      <c r="N312" s="258">
        <f t="shared" si="16"/>
        <v>43496</v>
      </c>
      <c r="O312" s="259">
        <f t="shared" si="13"/>
        <v>1</v>
      </c>
      <c r="P312" s="259">
        <f t="shared" si="14"/>
        <v>14820</v>
      </c>
    </row>
    <row r="313" spans="1:16" x14ac:dyDescent="0.2">
      <c r="A313" s="252">
        <v>43194</v>
      </c>
      <c r="B313" s="253" t="s">
        <v>396</v>
      </c>
      <c r="C313" s="254" t="s">
        <v>347</v>
      </c>
      <c r="D313" s="254" t="s">
        <v>348</v>
      </c>
      <c r="E313" s="254" t="s">
        <v>349</v>
      </c>
      <c r="F313" s="254">
        <v>2019</v>
      </c>
      <c r="G313" s="254" t="s">
        <v>372</v>
      </c>
      <c r="H313" s="255">
        <v>13417</v>
      </c>
      <c r="I313" s="254" t="s">
        <v>351</v>
      </c>
      <c r="J313" s="256">
        <v>57.96</v>
      </c>
      <c r="K313" s="256">
        <v>0</v>
      </c>
      <c r="L313" s="256">
        <v>0</v>
      </c>
      <c r="M313" s="257">
        <f t="shared" si="15"/>
        <v>43524</v>
      </c>
      <c r="N313" s="258">
        <f t="shared" si="16"/>
        <v>43524</v>
      </c>
      <c r="O313" s="259">
        <f t="shared" si="13"/>
        <v>1</v>
      </c>
      <c r="P313" s="259">
        <f t="shared" si="14"/>
        <v>13417</v>
      </c>
    </row>
    <row r="314" spans="1:16" x14ac:dyDescent="0.2">
      <c r="A314" s="252">
        <v>43194</v>
      </c>
      <c r="B314" s="253" t="s">
        <v>396</v>
      </c>
      <c r="C314" s="254" t="s">
        <v>347</v>
      </c>
      <c r="D314" s="254" t="s">
        <v>348</v>
      </c>
      <c r="E314" s="254" t="s">
        <v>349</v>
      </c>
      <c r="F314" s="254">
        <v>2019</v>
      </c>
      <c r="G314" s="254" t="s">
        <v>387</v>
      </c>
      <c r="H314" s="255">
        <v>12126</v>
      </c>
      <c r="I314" s="254" t="s">
        <v>351</v>
      </c>
      <c r="J314" s="256">
        <v>57.96</v>
      </c>
      <c r="K314" s="256">
        <v>0</v>
      </c>
      <c r="L314" s="256">
        <v>0</v>
      </c>
      <c r="M314" s="257">
        <f t="shared" si="15"/>
        <v>43555</v>
      </c>
      <c r="N314" s="258">
        <f t="shared" si="16"/>
        <v>43555</v>
      </c>
      <c r="O314" s="259">
        <f t="shared" si="13"/>
        <v>1</v>
      </c>
      <c r="P314" s="259">
        <f t="shared" si="14"/>
        <v>12126</v>
      </c>
    </row>
    <row r="315" spans="1:16" x14ac:dyDescent="0.2">
      <c r="A315" s="252">
        <v>43194</v>
      </c>
      <c r="B315" s="253" t="s">
        <v>396</v>
      </c>
      <c r="C315" s="254" t="s">
        <v>347</v>
      </c>
      <c r="D315" s="254" t="s">
        <v>348</v>
      </c>
      <c r="E315" s="254" t="s">
        <v>349</v>
      </c>
      <c r="F315" s="254">
        <v>2019</v>
      </c>
      <c r="G315" s="254" t="s">
        <v>371</v>
      </c>
      <c r="H315" s="255">
        <v>10933</v>
      </c>
      <c r="I315" s="254" t="s">
        <v>351</v>
      </c>
      <c r="J315" s="256">
        <v>57.96</v>
      </c>
      <c r="K315" s="256">
        <v>0</v>
      </c>
      <c r="L315" s="256">
        <v>0</v>
      </c>
      <c r="M315" s="257">
        <f t="shared" si="15"/>
        <v>43585</v>
      </c>
      <c r="N315" s="258">
        <f t="shared" si="16"/>
        <v>43585</v>
      </c>
      <c r="O315" s="259">
        <f t="shared" si="13"/>
        <v>1</v>
      </c>
      <c r="P315" s="259">
        <f t="shared" si="14"/>
        <v>10933</v>
      </c>
    </row>
    <row r="316" spans="1:16" x14ac:dyDescent="0.2">
      <c r="A316" s="252">
        <v>43194</v>
      </c>
      <c r="B316" s="253" t="s">
        <v>396</v>
      </c>
      <c r="C316" s="254" t="s">
        <v>347</v>
      </c>
      <c r="D316" s="254" t="s">
        <v>348</v>
      </c>
      <c r="E316" s="254" t="s">
        <v>349</v>
      </c>
      <c r="F316" s="254">
        <v>2019</v>
      </c>
      <c r="G316" s="254" t="s">
        <v>370</v>
      </c>
      <c r="H316" s="255">
        <v>9822</v>
      </c>
      <c r="I316" s="254" t="s">
        <v>351</v>
      </c>
      <c r="J316" s="256">
        <v>57.96</v>
      </c>
      <c r="K316" s="256">
        <v>0</v>
      </c>
      <c r="L316" s="256">
        <v>0</v>
      </c>
      <c r="M316" s="257">
        <f t="shared" si="15"/>
        <v>43616</v>
      </c>
      <c r="N316" s="258">
        <f t="shared" si="16"/>
        <v>43616</v>
      </c>
      <c r="O316" s="259">
        <f t="shared" si="13"/>
        <v>1</v>
      </c>
      <c r="P316" s="259">
        <f t="shared" si="14"/>
        <v>9822</v>
      </c>
    </row>
    <row r="317" spans="1:16" x14ac:dyDescent="0.2">
      <c r="A317" s="252">
        <v>43194</v>
      </c>
      <c r="B317" s="253" t="s">
        <v>396</v>
      </c>
      <c r="C317" s="254" t="s">
        <v>347</v>
      </c>
      <c r="D317" s="254" t="s">
        <v>348</v>
      </c>
      <c r="E317" s="254" t="s">
        <v>349</v>
      </c>
      <c r="F317" s="254">
        <v>2019</v>
      </c>
      <c r="G317" s="254" t="s">
        <v>369</v>
      </c>
      <c r="H317" s="255">
        <v>8785</v>
      </c>
      <c r="I317" s="254" t="s">
        <v>351</v>
      </c>
      <c r="J317" s="256">
        <v>57.96</v>
      </c>
      <c r="K317" s="256">
        <v>0</v>
      </c>
      <c r="L317" s="256">
        <v>0</v>
      </c>
      <c r="M317" s="257">
        <f t="shared" si="15"/>
        <v>43646</v>
      </c>
      <c r="N317" s="258">
        <f t="shared" si="16"/>
        <v>43646</v>
      </c>
      <c r="O317" s="259">
        <f t="shared" ref="O317:O345" si="17">+ROUND((N317-M317)/30.4+1,0)</f>
        <v>1</v>
      </c>
      <c r="P317" s="259">
        <f t="shared" ref="P317:P345" si="18">+O317*H317</f>
        <v>8785</v>
      </c>
    </row>
    <row r="318" spans="1:16" x14ac:dyDescent="0.2">
      <c r="A318" s="252">
        <v>43194</v>
      </c>
      <c r="B318" s="253" t="s">
        <v>396</v>
      </c>
      <c r="C318" s="254" t="s">
        <v>347</v>
      </c>
      <c r="D318" s="254" t="s">
        <v>348</v>
      </c>
      <c r="E318" s="254" t="s">
        <v>349</v>
      </c>
      <c r="F318" s="254">
        <v>2019</v>
      </c>
      <c r="G318" s="254" t="s">
        <v>397</v>
      </c>
      <c r="H318" s="255">
        <v>7811</v>
      </c>
      <c r="I318" s="254" t="s">
        <v>351</v>
      </c>
      <c r="J318" s="256">
        <v>57.96</v>
      </c>
      <c r="K318" s="256">
        <v>0</v>
      </c>
      <c r="L318" s="256">
        <v>0</v>
      </c>
      <c r="M318" s="257">
        <f t="shared" si="15"/>
        <v>43677</v>
      </c>
      <c r="N318" s="258">
        <f t="shared" si="16"/>
        <v>43677</v>
      </c>
      <c r="O318" s="259">
        <f t="shared" si="17"/>
        <v>1</v>
      </c>
      <c r="P318" s="259">
        <f t="shared" si="18"/>
        <v>7811</v>
      </c>
    </row>
    <row r="319" spans="1:16" x14ac:dyDescent="0.2">
      <c r="A319" s="252">
        <v>43194</v>
      </c>
      <c r="B319" s="253" t="s">
        <v>396</v>
      </c>
      <c r="C319" s="254" t="s">
        <v>347</v>
      </c>
      <c r="D319" s="254" t="s">
        <v>348</v>
      </c>
      <c r="E319" s="254" t="s">
        <v>349</v>
      </c>
      <c r="F319" s="254">
        <v>2019</v>
      </c>
      <c r="G319" s="254" t="s">
        <v>398</v>
      </c>
      <c r="H319" s="255">
        <v>6894</v>
      </c>
      <c r="I319" s="254" t="s">
        <v>351</v>
      </c>
      <c r="J319" s="256">
        <v>57.96</v>
      </c>
      <c r="K319" s="256">
        <v>0</v>
      </c>
      <c r="L319" s="256">
        <v>0</v>
      </c>
      <c r="M319" s="257">
        <f t="shared" si="15"/>
        <v>43708</v>
      </c>
      <c r="N319" s="258">
        <f t="shared" si="16"/>
        <v>43708</v>
      </c>
      <c r="O319" s="259">
        <f t="shared" si="17"/>
        <v>1</v>
      </c>
      <c r="P319" s="259">
        <f t="shared" si="18"/>
        <v>6894</v>
      </c>
    </row>
    <row r="320" spans="1:16" x14ac:dyDescent="0.2">
      <c r="A320" s="252">
        <v>43194</v>
      </c>
      <c r="B320" s="253" t="s">
        <v>396</v>
      </c>
      <c r="C320" s="254" t="s">
        <v>347</v>
      </c>
      <c r="D320" s="254" t="s">
        <v>348</v>
      </c>
      <c r="E320" s="254" t="s">
        <v>349</v>
      </c>
      <c r="F320" s="254">
        <v>2019</v>
      </c>
      <c r="G320" s="254" t="s">
        <v>367</v>
      </c>
      <c r="H320" s="255">
        <v>6028</v>
      </c>
      <c r="I320" s="254" t="s">
        <v>351</v>
      </c>
      <c r="J320" s="256">
        <v>57.96</v>
      </c>
      <c r="K320" s="256">
        <v>0</v>
      </c>
      <c r="L320" s="256">
        <v>0</v>
      </c>
      <c r="M320" s="257">
        <f t="shared" si="15"/>
        <v>43738</v>
      </c>
      <c r="N320" s="258">
        <f t="shared" si="16"/>
        <v>43738</v>
      </c>
      <c r="O320" s="259">
        <f t="shared" si="17"/>
        <v>1</v>
      </c>
      <c r="P320" s="259">
        <f t="shared" si="18"/>
        <v>6028</v>
      </c>
    </row>
    <row r="321" spans="1:16" x14ac:dyDescent="0.2">
      <c r="A321" s="252">
        <v>43194</v>
      </c>
      <c r="B321" s="253" t="s">
        <v>396</v>
      </c>
      <c r="C321" s="254" t="s">
        <v>347</v>
      </c>
      <c r="D321" s="254" t="s">
        <v>348</v>
      </c>
      <c r="E321" s="254" t="s">
        <v>349</v>
      </c>
      <c r="F321" s="254">
        <v>2019</v>
      </c>
      <c r="G321" s="254" t="s">
        <v>366</v>
      </c>
      <c r="H321" s="255">
        <v>5208</v>
      </c>
      <c r="I321" s="254" t="s">
        <v>351</v>
      </c>
      <c r="J321" s="256">
        <v>57.96</v>
      </c>
      <c r="K321" s="256">
        <v>0</v>
      </c>
      <c r="L321" s="256">
        <v>0</v>
      </c>
      <c r="M321" s="257">
        <f t="shared" si="15"/>
        <v>43769</v>
      </c>
      <c r="N321" s="258">
        <f t="shared" si="16"/>
        <v>43769</v>
      </c>
      <c r="O321" s="259">
        <f t="shared" si="17"/>
        <v>1</v>
      </c>
      <c r="P321" s="259">
        <f t="shared" si="18"/>
        <v>5208</v>
      </c>
    </row>
    <row r="322" spans="1:16" x14ac:dyDescent="0.2">
      <c r="A322" s="252">
        <v>43194</v>
      </c>
      <c r="B322" s="253" t="s">
        <v>396</v>
      </c>
      <c r="C322" s="254" t="s">
        <v>347</v>
      </c>
      <c r="D322" s="254" t="s">
        <v>348</v>
      </c>
      <c r="E322" s="254" t="s">
        <v>349</v>
      </c>
      <c r="F322" s="254">
        <v>2019</v>
      </c>
      <c r="G322" s="254" t="s">
        <v>390</v>
      </c>
      <c r="H322" s="255">
        <v>4429</v>
      </c>
      <c r="I322" s="254" t="s">
        <v>351</v>
      </c>
      <c r="J322" s="256">
        <v>57.96</v>
      </c>
      <c r="K322" s="256">
        <v>0</v>
      </c>
      <c r="L322" s="256">
        <v>0</v>
      </c>
      <c r="M322" s="257">
        <f t="shared" ref="M322:M345" si="19">+EOMONTH(LEFT($G322,FIND(" -",$G322)-1)&amp;"-"&amp;$F322,IF($C322="Oil",0,0))</f>
        <v>43799</v>
      </c>
      <c r="N322" s="258">
        <f t="shared" ref="N322:N345" si="20">+EOMONTH(RIGHT($G322,FIND("- ",$G322)-2)&amp;"-"&amp;$F322,IF($C322="Oil",0,0))</f>
        <v>43799</v>
      </c>
      <c r="O322" s="259">
        <f t="shared" si="17"/>
        <v>1</v>
      </c>
      <c r="P322" s="259">
        <f t="shared" si="18"/>
        <v>4429</v>
      </c>
    </row>
    <row r="323" spans="1:16" x14ac:dyDescent="0.2">
      <c r="A323" s="252">
        <v>43194</v>
      </c>
      <c r="B323" s="253" t="s">
        <v>396</v>
      </c>
      <c r="C323" s="254" t="s">
        <v>347</v>
      </c>
      <c r="D323" s="254" t="s">
        <v>348</v>
      </c>
      <c r="E323" s="254" t="s">
        <v>349</v>
      </c>
      <c r="F323" s="254">
        <v>2019</v>
      </c>
      <c r="G323" s="254" t="s">
        <v>389</v>
      </c>
      <c r="H323" s="255">
        <v>3687</v>
      </c>
      <c r="I323" s="254" t="s">
        <v>351</v>
      </c>
      <c r="J323" s="256">
        <v>57.96</v>
      </c>
      <c r="K323" s="256">
        <v>0</v>
      </c>
      <c r="L323" s="256">
        <v>0</v>
      </c>
      <c r="M323" s="257">
        <f t="shared" si="19"/>
        <v>43830</v>
      </c>
      <c r="N323" s="258">
        <f t="shared" si="20"/>
        <v>43830</v>
      </c>
      <c r="O323" s="259">
        <f t="shared" si="17"/>
        <v>1</v>
      </c>
      <c r="P323" s="259">
        <f t="shared" si="18"/>
        <v>3687</v>
      </c>
    </row>
    <row r="324" spans="1:16" x14ac:dyDescent="0.2">
      <c r="A324" s="252">
        <v>43194</v>
      </c>
      <c r="B324" s="253" t="s">
        <v>346</v>
      </c>
      <c r="C324" s="254" t="s">
        <v>347</v>
      </c>
      <c r="D324" s="254" t="s">
        <v>348</v>
      </c>
      <c r="E324" s="254" t="s">
        <v>349</v>
      </c>
      <c r="F324" s="254">
        <v>2020</v>
      </c>
      <c r="G324" s="254" t="s">
        <v>350</v>
      </c>
      <c r="H324" s="255">
        <v>10000</v>
      </c>
      <c r="I324" s="254" t="s">
        <v>351</v>
      </c>
      <c r="J324" s="256">
        <v>53.85</v>
      </c>
      <c r="K324" s="256">
        <v>0</v>
      </c>
      <c r="L324" s="256">
        <v>0</v>
      </c>
      <c r="M324" s="257">
        <f t="shared" si="19"/>
        <v>43861</v>
      </c>
      <c r="N324" s="258">
        <f t="shared" si="20"/>
        <v>44196</v>
      </c>
      <c r="O324" s="259">
        <f t="shared" si="17"/>
        <v>12</v>
      </c>
      <c r="P324" s="259">
        <f t="shared" si="18"/>
        <v>120000</v>
      </c>
    </row>
    <row r="325" spans="1:16" x14ac:dyDescent="0.2">
      <c r="A325" s="252">
        <v>43194</v>
      </c>
      <c r="B325" s="253" t="s">
        <v>356</v>
      </c>
      <c r="C325" s="254" t="s">
        <v>347</v>
      </c>
      <c r="D325" s="254" t="s">
        <v>348</v>
      </c>
      <c r="E325" s="254" t="s">
        <v>349</v>
      </c>
      <c r="F325" s="254">
        <v>2020</v>
      </c>
      <c r="G325" s="254" t="s">
        <v>350</v>
      </c>
      <c r="H325" s="255">
        <v>15000</v>
      </c>
      <c r="I325" s="254" t="s">
        <v>351</v>
      </c>
      <c r="J325" s="256">
        <v>53.85</v>
      </c>
      <c r="K325" s="256">
        <v>0</v>
      </c>
      <c r="L325" s="256">
        <v>0</v>
      </c>
      <c r="M325" s="257">
        <f t="shared" si="19"/>
        <v>43861</v>
      </c>
      <c r="N325" s="258">
        <f t="shared" si="20"/>
        <v>44196</v>
      </c>
      <c r="O325" s="259">
        <f t="shared" si="17"/>
        <v>12</v>
      </c>
      <c r="P325" s="259">
        <f t="shared" si="18"/>
        <v>180000</v>
      </c>
    </row>
    <row r="326" spans="1:16" x14ac:dyDescent="0.2">
      <c r="A326" s="252">
        <v>43194</v>
      </c>
      <c r="B326" s="253" t="s">
        <v>392</v>
      </c>
      <c r="C326" s="254" t="s">
        <v>347</v>
      </c>
      <c r="D326" s="254" t="s">
        <v>348</v>
      </c>
      <c r="E326" s="254" t="s">
        <v>349</v>
      </c>
      <c r="F326" s="254">
        <v>2020</v>
      </c>
      <c r="G326" s="254" t="s">
        <v>350</v>
      </c>
      <c r="H326" s="255">
        <v>19717.833333333332</v>
      </c>
      <c r="I326" s="254" t="s">
        <v>351</v>
      </c>
      <c r="J326" s="256">
        <v>54.28</v>
      </c>
      <c r="K326" s="256">
        <v>0</v>
      </c>
      <c r="L326" s="256">
        <v>0</v>
      </c>
      <c r="M326" s="257">
        <f t="shared" si="19"/>
        <v>43861</v>
      </c>
      <c r="N326" s="258">
        <f t="shared" si="20"/>
        <v>44196</v>
      </c>
      <c r="O326" s="259">
        <f t="shared" si="17"/>
        <v>12</v>
      </c>
      <c r="P326" s="259">
        <f t="shared" si="18"/>
        <v>236614</v>
      </c>
    </row>
    <row r="327" spans="1:16" x14ac:dyDescent="0.2">
      <c r="A327" s="252">
        <v>43194</v>
      </c>
      <c r="B327" s="253" t="s">
        <v>354</v>
      </c>
      <c r="C327" s="254" t="s">
        <v>377</v>
      </c>
      <c r="D327" s="254" t="s">
        <v>381</v>
      </c>
      <c r="E327" s="254" t="s">
        <v>349</v>
      </c>
      <c r="F327" s="254">
        <v>2018</v>
      </c>
      <c r="G327" s="254" t="s">
        <v>395</v>
      </c>
      <c r="H327" s="255">
        <v>69530.75</v>
      </c>
      <c r="I327" s="254" t="s">
        <v>379</v>
      </c>
      <c r="J327" s="256">
        <v>2.7919999999999998</v>
      </c>
      <c r="K327" s="256">
        <v>0</v>
      </c>
      <c r="L327" s="256">
        <v>0</v>
      </c>
      <c r="M327" s="257">
        <f t="shared" si="19"/>
        <v>43251</v>
      </c>
      <c r="N327" s="258">
        <f t="shared" si="20"/>
        <v>43465</v>
      </c>
      <c r="O327" s="259">
        <f t="shared" si="17"/>
        <v>8</v>
      </c>
      <c r="P327" s="259">
        <f t="shared" si="18"/>
        <v>556246</v>
      </c>
    </row>
    <row r="328" spans="1:16" x14ac:dyDescent="0.2">
      <c r="A328" s="252">
        <v>43194</v>
      </c>
      <c r="B328" s="253" t="s">
        <v>392</v>
      </c>
      <c r="C328" s="254" t="s">
        <v>377</v>
      </c>
      <c r="D328" s="254" t="s">
        <v>381</v>
      </c>
      <c r="E328" s="254" t="s">
        <v>349</v>
      </c>
      <c r="F328" s="254">
        <v>2020</v>
      </c>
      <c r="G328" s="254" t="s">
        <v>350</v>
      </c>
      <c r="H328" s="255">
        <v>38000.083333333336</v>
      </c>
      <c r="I328" s="254" t="s">
        <v>379</v>
      </c>
      <c r="J328" s="256">
        <v>2.7770000000000001</v>
      </c>
      <c r="K328" s="256">
        <v>0</v>
      </c>
      <c r="L328" s="256">
        <v>0</v>
      </c>
      <c r="M328" s="257">
        <f t="shared" si="19"/>
        <v>43861</v>
      </c>
      <c r="N328" s="258">
        <f t="shared" si="20"/>
        <v>44196</v>
      </c>
      <c r="O328" s="259">
        <f t="shared" si="17"/>
        <v>12</v>
      </c>
      <c r="P328" s="259">
        <f t="shared" si="18"/>
        <v>456001</v>
      </c>
    </row>
    <row r="329" spans="1:16" x14ac:dyDescent="0.2">
      <c r="A329" s="252">
        <v>43193</v>
      </c>
      <c r="B329" s="253" t="s">
        <v>392</v>
      </c>
      <c r="C329" s="254" t="s">
        <v>377</v>
      </c>
      <c r="D329" s="254" t="s">
        <v>381</v>
      </c>
      <c r="E329" s="254" t="s">
        <v>349</v>
      </c>
      <c r="F329" s="254">
        <v>2018</v>
      </c>
      <c r="G329" s="254" t="s">
        <v>395</v>
      </c>
      <c r="H329" s="255">
        <v>100000</v>
      </c>
      <c r="I329" s="254" t="s">
        <v>379</v>
      </c>
      <c r="J329" s="256">
        <v>2.8149999999999999</v>
      </c>
      <c r="K329" s="256">
        <v>0</v>
      </c>
      <c r="L329" s="256">
        <v>0</v>
      </c>
      <c r="M329" s="257">
        <f t="shared" si="19"/>
        <v>43251</v>
      </c>
      <c r="N329" s="258">
        <f t="shared" si="20"/>
        <v>43465</v>
      </c>
      <c r="O329" s="259">
        <f t="shared" si="17"/>
        <v>8</v>
      </c>
      <c r="P329" s="259">
        <f t="shared" si="18"/>
        <v>800000</v>
      </c>
    </row>
    <row r="330" spans="1:16" x14ac:dyDescent="0.2">
      <c r="A330" s="252">
        <v>43193</v>
      </c>
      <c r="B330" s="253" t="s">
        <v>346</v>
      </c>
      <c r="C330" s="254" t="s">
        <v>377</v>
      </c>
      <c r="D330" s="254" t="s">
        <v>381</v>
      </c>
      <c r="E330" s="254" t="s">
        <v>349</v>
      </c>
      <c r="F330" s="254">
        <v>2018</v>
      </c>
      <c r="G330" s="254" t="s">
        <v>395</v>
      </c>
      <c r="H330" s="255">
        <v>150000</v>
      </c>
      <c r="I330" s="254" t="s">
        <v>379</v>
      </c>
      <c r="J330" s="256">
        <v>2.8109999999999999</v>
      </c>
      <c r="K330" s="256">
        <v>0</v>
      </c>
      <c r="L330" s="256">
        <v>0</v>
      </c>
      <c r="M330" s="257">
        <f t="shared" si="19"/>
        <v>43251</v>
      </c>
      <c r="N330" s="258">
        <f t="shared" si="20"/>
        <v>43465</v>
      </c>
      <c r="O330" s="259">
        <f t="shared" si="17"/>
        <v>8</v>
      </c>
      <c r="P330" s="259">
        <f t="shared" si="18"/>
        <v>1200000</v>
      </c>
    </row>
    <row r="331" spans="1:16" x14ac:dyDescent="0.2">
      <c r="A331" s="252">
        <v>43193</v>
      </c>
      <c r="B331" s="253" t="s">
        <v>346</v>
      </c>
      <c r="C331" s="254" t="s">
        <v>377</v>
      </c>
      <c r="D331" s="254" t="s">
        <v>381</v>
      </c>
      <c r="E331" s="254" t="s">
        <v>349</v>
      </c>
      <c r="F331" s="254">
        <v>2019</v>
      </c>
      <c r="G331" s="254" t="s">
        <v>350</v>
      </c>
      <c r="H331" s="255">
        <v>100000</v>
      </c>
      <c r="I331" s="254" t="s">
        <v>379</v>
      </c>
      <c r="J331" s="256">
        <v>2.7850000000000001</v>
      </c>
      <c r="K331" s="256">
        <v>0</v>
      </c>
      <c r="L331" s="256">
        <v>0</v>
      </c>
      <c r="M331" s="257">
        <f t="shared" si="19"/>
        <v>43496</v>
      </c>
      <c r="N331" s="258">
        <f t="shared" si="20"/>
        <v>43830</v>
      </c>
      <c r="O331" s="259">
        <f t="shared" si="17"/>
        <v>12</v>
      </c>
      <c r="P331" s="259">
        <f t="shared" si="18"/>
        <v>1200000</v>
      </c>
    </row>
    <row r="332" spans="1:16" x14ac:dyDescent="0.2">
      <c r="A332" s="252">
        <v>43193</v>
      </c>
      <c r="B332" s="253" t="s">
        <v>356</v>
      </c>
      <c r="C332" s="254" t="s">
        <v>377</v>
      </c>
      <c r="D332" s="254" t="s">
        <v>381</v>
      </c>
      <c r="E332" s="254" t="s">
        <v>349</v>
      </c>
      <c r="F332" s="254">
        <v>2019</v>
      </c>
      <c r="G332" s="254" t="s">
        <v>350</v>
      </c>
      <c r="H332" s="255">
        <v>150000</v>
      </c>
      <c r="I332" s="254" t="s">
        <v>379</v>
      </c>
      <c r="J332" s="256">
        <v>2.7850000000000001</v>
      </c>
      <c r="K332" s="256">
        <v>0</v>
      </c>
      <c r="L332" s="256">
        <v>0</v>
      </c>
      <c r="M332" s="257">
        <f t="shared" si="19"/>
        <v>43496</v>
      </c>
      <c r="N332" s="258">
        <f t="shared" si="20"/>
        <v>43830</v>
      </c>
      <c r="O332" s="259">
        <f t="shared" si="17"/>
        <v>12</v>
      </c>
      <c r="P332" s="259">
        <f t="shared" si="18"/>
        <v>1800000</v>
      </c>
    </row>
    <row r="333" spans="1:16" x14ac:dyDescent="0.2">
      <c r="A333" s="252">
        <v>43193</v>
      </c>
      <c r="B333" s="253" t="s">
        <v>356</v>
      </c>
      <c r="C333" s="254" t="s">
        <v>377</v>
      </c>
      <c r="D333" s="254" t="s">
        <v>381</v>
      </c>
      <c r="E333" s="254" t="s">
        <v>349</v>
      </c>
      <c r="F333" s="254">
        <v>2019</v>
      </c>
      <c r="G333" s="254" t="s">
        <v>388</v>
      </c>
      <c r="H333" s="255">
        <v>46774</v>
      </c>
      <c r="I333" s="254" t="s">
        <v>379</v>
      </c>
      <c r="J333" s="256">
        <v>2.83</v>
      </c>
      <c r="K333" s="256">
        <v>0</v>
      </c>
      <c r="L333" s="256">
        <v>0</v>
      </c>
      <c r="M333" s="257">
        <f t="shared" si="19"/>
        <v>43496</v>
      </c>
      <c r="N333" s="258">
        <f t="shared" si="20"/>
        <v>43496</v>
      </c>
      <c r="O333" s="259">
        <f t="shared" si="17"/>
        <v>1</v>
      </c>
      <c r="P333" s="259">
        <f t="shared" si="18"/>
        <v>46774</v>
      </c>
    </row>
    <row r="334" spans="1:16" x14ac:dyDescent="0.2">
      <c r="A334" s="252">
        <v>43193</v>
      </c>
      <c r="B334" s="253" t="s">
        <v>356</v>
      </c>
      <c r="C334" s="254" t="s">
        <v>377</v>
      </c>
      <c r="D334" s="254" t="s">
        <v>381</v>
      </c>
      <c r="E334" s="254" t="s">
        <v>349</v>
      </c>
      <c r="F334" s="254">
        <v>2019</v>
      </c>
      <c r="G334" s="254" t="s">
        <v>372</v>
      </c>
      <c r="H334" s="255">
        <v>41766</v>
      </c>
      <c r="I334" s="254" t="s">
        <v>379</v>
      </c>
      <c r="J334" s="256">
        <v>2.83</v>
      </c>
      <c r="K334" s="256">
        <v>0</v>
      </c>
      <c r="L334" s="256">
        <v>0</v>
      </c>
      <c r="M334" s="257">
        <f t="shared" si="19"/>
        <v>43524</v>
      </c>
      <c r="N334" s="258">
        <f t="shared" si="20"/>
        <v>43524</v>
      </c>
      <c r="O334" s="259">
        <f t="shared" si="17"/>
        <v>1</v>
      </c>
      <c r="P334" s="259">
        <f t="shared" si="18"/>
        <v>41766</v>
      </c>
    </row>
    <row r="335" spans="1:16" x14ac:dyDescent="0.2">
      <c r="A335" s="252">
        <v>43193</v>
      </c>
      <c r="B335" s="253" t="s">
        <v>356</v>
      </c>
      <c r="C335" s="254" t="s">
        <v>377</v>
      </c>
      <c r="D335" s="254" t="s">
        <v>381</v>
      </c>
      <c r="E335" s="254" t="s">
        <v>349</v>
      </c>
      <c r="F335" s="254">
        <v>2019</v>
      </c>
      <c r="G335" s="254" t="s">
        <v>387</v>
      </c>
      <c r="H335" s="255">
        <v>37224</v>
      </c>
      <c r="I335" s="254" t="s">
        <v>379</v>
      </c>
      <c r="J335" s="256">
        <v>2.83</v>
      </c>
      <c r="K335" s="256">
        <v>0</v>
      </c>
      <c r="L335" s="256">
        <v>0</v>
      </c>
      <c r="M335" s="257">
        <f t="shared" si="19"/>
        <v>43555</v>
      </c>
      <c r="N335" s="258">
        <f t="shared" si="20"/>
        <v>43555</v>
      </c>
      <c r="O335" s="259">
        <f t="shared" si="17"/>
        <v>1</v>
      </c>
      <c r="P335" s="259">
        <f t="shared" si="18"/>
        <v>37224</v>
      </c>
    </row>
    <row r="336" spans="1:16" x14ac:dyDescent="0.2">
      <c r="A336" s="252">
        <v>43193</v>
      </c>
      <c r="B336" s="253" t="s">
        <v>356</v>
      </c>
      <c r="C336" s="254" t="s">
        <v>377</v>
      </c>
      <c r="D336" s="254" t="s">
        <v>381</v>
      </c>
      <c r="E336" s="254" t="s">
        <v>349</v>
      </c>
      <c r="F336" s="254">
        <v>2019</v>
      </c>
      <c r="G336" s="254" t="s">
        <v>371</v>
      </c>
      <c r="H336" s="255">
        <v>33098</v>
      </c>
      <c r="I336" s="254" t="s">
        <v>379</v>
      </c>
      <c r="J336" s="256">
        <v>2.83</v>
      </c>
      <c r="K336" s="256">
        <v>0</v>
      </c>
      <c r="L336" s="256">
        <v>0</v>
      </c>
      <c r="M336" s="257">
        <f t="shared" si="19"/>
        <v>43585</v>
      </c>
      <c r="N336" s="258">
        <f t="shared" si="20"/>
        <v>43585</v>
      </c>
      <c r="O336" s="259">
        <f t="shared" si="17"/>
        <v>1</v>
      </c>
      <c r="P336" s="259">
        <f t="shared" si="18"/>
        <v>33098</v>
      </c>
    </row>
    <row r="337" spans="1:16" x14ac:dyDescent="0.2">
      <c r="A337" s="252">
        <v>43193</v>
      </c>
      <c r="B337" s="253" t="s">
        <v>356</v>
      </c>
      <c r="C337" s="254" t="s">
        <v>377</v>
      </c>
      <c r="D337" s="254" t="s">
        <v>381</v>
      </c>
      <c r="E337" s="254" t="s">
        <v>349</v>
      </c>
      <c r="F337" s="254">
        <v>2019</v>
      </c>
      <c r="G337" s="254" t="s">
        <v>370</v>
      </c>
      <c r="H337" s="255">
        <v>29137</v>
      </c>
      <c r="I337" s="254" t="s">
        <v>379</v>
      </c>
      <c r="J337" s="256">
        <v>2.83</v>
      </c>
      <c r="K337" s="256">
        <v>0</v>
      </c>
      <c r="L337" s="256">
        <v>0</v>
      </c>
      <c r="M337" s="257">
        <f t="shared" si="19"/>
        <v>43616</v>
      </c>
      <c r="N337" s="258">
        <f t="shared" si="20"/>
        <v>43616</v>
      </c>
      <c r="O337" s="259">
        <f t="shared" si="17"/>
        <v>1</v>
      </c>
      <c r="P337" s="259">
        <f t="shared" si="18"/>
        <v>29137</v>
      </c>
    </row>
    <row r="338" spans="1:16" x14ac:dyDescent="0.2">
      <c r="A338" s="252">
        <v>43193</v>
      </c>
      <c r="B338" s="253" t="s">
        <v>356</v>
      </c>
      <c r="C338" s="254" t="s">
        <v>377</v>
      </c>
      <c r="D338" s="254" t="s">
        <v>381</v>
      </c>
      <c r="E338" s="254" t="s">
        <v>349</v>
      </c>
      <c r="F338" s="254">
        <v>2019</v>
      </c>
      <c r="G338" s="254" t="s">
        <v>369</v>
      </c>
      <c r="H338" s="255">
        <v>25306</v>
      </c>
      <c r="I338" s="254" t="s">
        <v>379</v>
      </c>
      <c r="J338" s="256">
        <v>2.83</v>
      </c>
      <c r="K338" s="256">
        <v>0</v>
      </c>
      <c r="L338" s="256">
        <v>0</v>
      </c>
      <c r="M338" s="257">
        <f t="shared" si="19"/>
        <v>43646</v>
      </c>
      <c r="N338" s="258">
        <f t="shared" si="20"/>
        <v>43646</v>
      </c>
      <c r="O338" s="259">
        <f t="shared" si="17"/>
        <v>1</v>
      </c>
      <c r="P338" s="259">
        <f t="shared" si="18"/>
        <v>25306</v>
      </c>
    </row>
    <row r="339" spans="1:16" x14ac:dyDescent="0.2">
      <c r="A339" s="252">
        <v>43193</v>
      </c>
      <c r="B339" s="253" t="s">
        <v>356</v>
      </c>
      <c r="C339" s="254" t="s">
        <v>377</v>
      </c>
      <c r="D339" s="254" t="s">
        <v>381</v>
      </c>
      <c r="E339" s="254" t="s">
        <v>349</v>
      </c>
      <c r="F339" s="254">
        <v>2019</v>
      </c>
      <c r="G339" s="254" t="s">
        <v>397</v>
      </c>
      <c r="H339" s="255">
        <v>21764</v>
      </c>
      <c r="I339" s="254" t="s">
        <v>379</v>
      </c>
      <c r="J339" s="256">
        <v>2.83</v>
      </c>
      <c r="K339" s="256">
        <v>0</v>
      </c>
      <c r="L339" s="256">
        <v>0</v>
      </c>
      <c r="M339" s="257">
        <f t="shared" si="19"/>
        <v>43677</v>
      </c>
      <c r="N339" s="258">
        <f t="shared" si="20"/>
        <v>43677</v>
      </c>
      <c r="O339" s="259">
        <f t="shared" si="17"/>
        <v>1</v>
      </c>
      <c r="P339" s="259">
        <f t="shared" si="18"/>
        <v>21764</v>
      </c>
    </row>
    <row r="340" spans="1:16" x14ac:dyDescent="0.2">
      <c r="A340" s="252">
        <v>43193</v>
      </c>
      <c r="B340" s="253" t="s">
        <v>356</v>
      </c>
      <c r="C340" s="254" t="s">
        <v>377</v>
      </c>
      <c r="D340" s="254" t="s">
        <v>381</v>
      </c>
      <c r="E340" s="254" t="s">
        <v>349</v>
      </c>
      <c r="F340" s="254">
        <v>2019</v>
      </c>
      <c r="G340" s="254" t="s">
        <v>398</v>
      </c>
      <c r="H340" s="255">
        <v>18482</v>
      </c>
      <c r="I340" s="254" t="s">
        <v>379</v>
      </c>
      <c r="J340" s="256">
        <v>2.83</v>
      </c>
      <c r="K340" s="256">
        <v>0</v>
      </c>
      <c r="L340" s="256">
        <v>0</v>
      </c>
      <c r="M340" s="257">
        <f t="shared" si="19"/>
        <v>43708</v>
      </c>
      <c r="N340" s="258">
        <f t="shared" si="20"/>
        <v>43708</v>
      </c>
      <c r="O340" s="259">
        <f t="shared" si="17"/>
        <v>1</v>
      </c>
      <c r="P340" s="259">
        <f t="shared" si="18"/>
        <v>18482</v>
      </c>
    </row>
    <row r="341" spans="1:16" x14ac:dyDescent="0.2">
      <c r="A341" s="252">
        <v>43193</v>
      </c>
      <c r="B341" s="253" t="s">
        <v>356</v>
      </c>
      <c r="C341" s="254" t="s">
        <v>377</v>
      </c>
      <c r="D341" s="254" t="s">
        <v>381</v>
      </c>
      <c r="E341" s="254" t="s">
        <v>349</v>
      </c>
      <c r="F341" s="254">
        <v>2019</v>
      </c>
      <c r="G341" s="254" t="s">
        <v>367</v>
      </c>
      <c r="H341" s="255">
        <v>15363</v>
      </c>
      <c r="I341" s="254" t="s">
        <v>379</v>
      </c>
      <c r="J341" s="256">
        <v>2.83</v>
      </c>
      <c r="K341" s="256">
        <v>0</v>
      </c>
      <c r="L341" s="256">
        <v>0</v>
      </c>
      <c r="M341" s="257">
        <f t="shared" si="19"/>
        <v>43738</v>
      </c>
      <c r="N341" s="258">
        <f t="shared" si="20"/>
        <v>43738</v>
      </c>
      <c r="O341" s="259">
        <f t="shared" si="17"/>
        <v>1</v>
      </c>
      <c r="P341" s="259">
        <f t="shared" si="18"/>
        <v>15363</v>
      </c>
    </row>
    <row r="342" spans="1:16" x14ac:dyDescent="0.2">
      <c r="A342" s="252">
        <v>43193</v>
      </c>
      <c r="B342" s="253" t="s">
        <v>356</v>
      </c>
      <c r="C342" s="254" t="s">
        <v>377</v>
      </c>
      <c r="D342" s="254" t="s">
        <v>381</v>
      </c>
      <c r="E342" s="254" t="s">
        <v>349</v>
      </c>
      <c r="F342" s="254">
        <v>2019</v>
      </c>
      <c r="G342" s="254" t="s">
        <v>366</v>
      </c>
      <c r="H342" s="255">
        <v>12295</v>
      </c>
      <c r="I342" s="254" t="s">
        <v>379</v>
      </c>
      <c r="J342" s="256">
        <v>2.83</v>
      </c>
      <c r="K342" s="256">
        <v>0</v>
      </c>
      <c r="L342" s="256">
        <v>0</v>
      </c>
      <c r="M342" s="257">
        <f t="shared" si="19"/>
        <v>43769</v>
      </c>
      <c r="N342" s="258">
        <f t="shared" si="20"/>
        <v>43769</v>
      </c>
      <c r="O342" s="259">
        <f t="shared" si="17"/>
        <v>1</v>
      </c>
      <c r="P342" s="259">
        <f t="shared" si="18"/>
        <v>12295</v>
      </c>
    </row>
    <row r="343" spans="1:16" x14ac:dyDescent="0.2">
      <c r="A343" s="252">
        <v>43193</v>
      </c>
      <c r="B343" s="253" t="s">
        <v>356</v>
      </c>
      <c r="C343" s="254" t="s">
        <v>377</v>
      </c>
      <c r="D343" s="254" t="s">
        <v>381</v>
      </c>
      <c r="E343" s="254" t="s">
        <v>349</v>
      </c>
      <c r="F343" s="254">
        <v>2019</v>
      </c>
      <c r="G343" s="254" t="s">
        <v>390</v>
      </c>
      <c r="H343" s="255">
        <v>9335</v>
      </c>
      <c r="I343" s="254" t="s">
        <v>379</v>
      </c>
      <c r="J343" s="256">
        <v>2.83</v>
      </c>
      <c r="K343" s="256">
        <v>0</v>
      </c>
      <c r="L343" s="256">
        <v>0</v>
      </c>
      <c r="M343" s="257">
        <f t="shared" si="19"/>
        <v>43799</v>
      </c>
      <c r="N343" s="258">
        <f t="shared" si="20"/>
        <v>43799</v>
      </c>
      <c r="O343" s="259">
        <f t="shared" si="17"/>
        <v>1</v>
      </c>
      <c r="P343" s="259">
        <f t="shared" si="18"/>
        <v>9335</v>
      </c>
    </row>
    <row r="344" spans="1:16" x14ac:dyDescent="0.2">
      <c r="A344" s="252">
        <v>43193</v>
      </c>
      <c r="B344" s="253" t="s">
        <v>356</v>
      </c>
      <c r="C344" s="254" t="s">
        <v>377</v>
      </c>
      <c r="D344" s="254" t="s">
        <v>381</v>
      </c>
      <c r="E344" s="254" t="s">
        <v>349</v>
      </c>
      <c r="F344" s="254">
        <v>2019</v>
      </c>
      <c r="G344" s="254" t="s">
        <v>389</v>
      </c>
      <c r="H344" s="255">
        <v>6374</v>
      </c>
      <c r="I344" s="254" t="s">
        <v>379</v>
      </c>
      <c r="J344" s="256">
        <v>2.83</v>
      </c>
      <c r="K344" s="256">
        <v>0</v>
      </c>
      <c r="L344" s="256">
        <v>0</v>
      </c>
      <c r="M344" s="257">
        <f t="shared" si="19"/>
        <v>43830</v>
      </c>
      <c r="N344" s="258">
        <f t="shared" si="20"/>
        <v>43830</v>
      </c>
      <c r="O344" s="259">
        <f t="shared" si="17"/>
        <v>1</v>
      </c>
      <c r="P344" s="259">
        <f t="shared" si="18"/>
        <v>6374</v>
      </c>
    </row>
    <row r="345" spans="1:16" x14ac:dyDescent="0.2">
      <c r="A345" s="252">
        <v>43193</v>
      </c>
      <c r="B345" s="253" t="s">
        <v>356</v>
      </c>
      <c r="C345" s="254" t="s">
        <v>377</v>
      </c>
      <c r="D345" s="254" t="s">
        <v>381</v>
      </c>
      <c r="E345" s="254" t="s">
        <v>349</v>
      </c>
      <c r="F345" s="254">
        <v>2020</v>
      </c>
      <c r="G345" s="254" t="s">
        <v>350</v>
      </c>
      <c r="H345" s="255">
        <v>200000</v>
      </c>
      <c r="I345" s="254" t="s">
        <v>379</v>
      </c>
      <c r="J345" s="256">
        <v>2.762</v>
      </c>
      <c r="K345" s="256">
        <v>0</v>
      </c>
      <c r="L345" s="256">
        <v>0</v>
      </c>
      <c r="M345" s="257">
        <f t="shared" si="19"/>
        <v>43861</v>
      </c>
      <c r="N345" s="258">
        <f t="shared" si="20"/>
        <v>44196</v>
      </c>
      <c r="O345" s="259">
        <f t="shared" si="17"/>
        <v>12</v>
      </c>
      <c r="P345" s="259">
        <f t="shared" si="18"/>
        <v>2400000</v>
      </c>
    </row>
    <row r="346" spans="1:16" x14ac:dyDescent="0.2">
      <c r="A346" s="252"/>
      <c r="B346" s="253"/>
      <c r="C346" s="254"/>
      <c r="D346" s="254"/>
      <c r="E346" s="254"/>
      <c r="F346" s="254"/>
      <c r="G346" s="254"/>
      <c r="H346" s="255"/>
      <c r="I346" s="254"/>
      <c r="J346" s="256"/>
      <c r="K346" s="256"/>
      <c r="L346" s="256"/>
      <c r="M346" s="257"/>
      <c r="N346" s="258"/>
      <c r="O346" s="259"/>
      <c r="P346" s="259"/>
    </row>
    <row r="347" spans="1:16" x14ac:dyDescent="0.2">
      <c r="A347" s="252"/>
      <c r="B347" s="253"/>
      <c r="C347" s="254"/>
      <c r="D347" s="254"/>
      <c r="E347" s="254"/>
      <c r="F347" s="254"/>
      <c r="G347" s="254"/>
      <c r="H347" s="255"/>
      <c r="I347" s="254"/>
      <c r="J347" s="256"/>
      <c r="K347" s="256"/>
      <c r="L347" s="256"/>
      <c r="M347" s="257"/>
      <c r="N347" s="258"/>
      <c r="O347" s="259"/>
      <c r="P347" s="259"/>
    </row>
    <row r="348" spans="1:16" x14ac:dyDescent="0.2">
      <c r="A348" s="252"/>
      <c r="B348" s="253"/>
      <c r="C348" s="254"/>
      <c r="D348" s="254"/>
      <c r="E348" s="254"/>
      <c r="F348" s="254"/>
      <c r="G348" s="254"/>
      <c r="H348" s="255"/>
      <c r="I348" s="254"/>
      <c r="J348" s="256"/>
      <c r="K348" s="256"/>
      <c r="L348" s="256"/>
      <c r="M348" s="257"/>
      <c r="N348" s="258"/>
      <c r="O348" s="259"/>
      <c r="P348" s="259"/>
    </row>
    <row r="349" spans="1:16" x14ac:dyDescent="0.2">
      <c r="A349" s="252"/>
      <c r="B349" s="253"/>
      <c r="C349" s="254"/>
      <c r="D349" s="254"/>
      <c r="E349" s="254"/>
      <c r="F349" s="254"/>
      <c r="G349" s="254"/>
      <c r="H349" s="255"/>
      <c r="I349" s="254"/>
      <c r="J349" s="256"/>
      <c r="K349" s="256"/>
      <c r="L349" s="256"/>
      <c r="M349" s="257"/>
      <c r="N349" s="258"/>
      <c r="O349" s="259"/>
      <c r="P349" s="259"/>
    </row>
    <row r="350" spans="1:16" x14ac:dyDescent="0.2">
      <c r="A350" s="252"/>
      <c r="B350" s="253"/>
      <c r="C350" s="254"/>
      <c r="D350" s="254"/>
      <c r="E350" s="254"/>
      <c r="F350" s="254"/>
      <c r="G350" s="254"/>
      <c r="H350" s="255"/>
      <c r="I350" s="254"/>
      <c r="J350" s="256"/>
      <c r="K350" s="256"/>
      <c r="L350" s="256"/>
      <c r="M350" s="257"/>
      <c r="N350" s="258"/>
      <c r="O350" s="259"/>
      <c r="P350" s="259"/>
    </row>
    <row r="351" spans="1:16" x14ac:dyDescent="0.2">
      <c r="A351" s="252"/>
      <c r="B351" s="253"/>
      <c r="C351" s="254"/>
      <c r="D351" s="254"/>
      <c r="E351" s="254"/>
      <c r="F351" s="254"/>
      <c r="G351" s="254"/>
      <c r="H351" s="255"/>
      <c r="I351" s="254"/>
      <c r="J351" s="256"/>
      <c r="K351" s="256"/>
      <c r="L351" s="256"/>
      <c r="M351" s="257"/>
      <c r="N351" s="258"/>
      <c r="O351" s="259"/>
      <c r="P351" s="259"/>
    </row>
    <row r="352" spans="1:16" x14ac:dyDescent="0.2">
      <c r="A352" s="252"/>
      <c r="B352" s="253"/>
      <c r="C352" s="254"/>
      <c r="D352" s="254"/>
      <c r="E352" s="254"/>
      <c r="F352" s="254"/>
      <c r="G352" s="254"/>
      <c r="H352" s="255"/>
      <c r="I352" s="254"/>
      <c r="J352" s="256"/>
      <c r="K352" s="256"/>
      <c r="L352" s="256"/>
      <c r="M352" s="257"/>
      <c r="N352" s="258"/>
      <c r="O352" s="259"/>
      <c r="P352" s="259"/>
    </row>
    <row r="353" spans="1:16" x14ac:dyDescent="0.2">
      <c r="A353" s="252"/>
      <c r="B353" s="253"/>
      <c r="C353" s="254"/>
      <c r="D353" s="254"/>
      <c r="E353" s="254"/>
      <c r="F353" s="254"/>
      <c r="G353" s="254"/>
      <c r="H353" s="255"/>
      <c r="I353" s="254"/>
      <c r="J353" s="256"/>
      <c r="K353" s="256"/>
      <c r="L353" s="256"/>
      <c r="M353" s="257"/>
      <c r="N353" s="258"/>
      <c r="O353" s="259"/>
      <c r="P353" s="259"/>
    </row>
    <row r="354" spans="1:16" x14ac:dyDescent="0.2">
      <c r="A354" s="252"/>
      <c r="B354" s="253"/>
      <c r="C354" s="254"/>
      <c r="D354" s="254"/>
      <c r="E354" s="254"/>
      <c r="F354" s="254"/>
      <c r="G354" s="254"/>
      <c r="H354" s="255"/>
      <c r="I354" s="254"/>
      <c r="J354" s="256"/>
      <c r="K354" s="256"/>
      <c r="L354" s="256"/>
      <c r="M354" s="257"/>
      <c r="N354" s="258"/>
      <c r="O354" s="259"/>
      <c r="P354" s="259"/>
    </row>
    <row r="355" spans="1:16" x14ac:dyDescent="0.2">
      <c r="A355" s="252"/>
      <c r="B355" s="253"/>
      <c r="C355" s="254"/>
      <c r="D355" s="254"/>
      <c r="E355" s="254"/>
      <c r="F355" s="254"/>
      <c r="G355" s="254"/>
      <c r="H355" s="255"/>
      <c r="I355" s="254"/>
      <c r="J355" s="256"/>
      <c r="K355" s="256"/>
      <c r="L355" s="256"/>
      <c r="M355" s="257"/>
      <c r="N355" s="258"/>
      <c r="O355" s="259"/>
      <c r="P355" s="259"/>
    </row>
    <row r="356" spans="1:16" x14ac:dyDescent="0.2">
      <c r="A356" s="252"/>
      <c r="B356" s="253"/>
      <c r="C356" s="254"/>
      <c r="D356" s="254"/>
      <c r="E356" s="254"/>
      <c r="F356" s="254"/>
      <c r="G356" s="254"/>
      <c r="H356" s="255"/>
      <c r="I356" s="254"/>
      <c r="J356" s="256"/>
      <c r="K356" s="256"/>
      <c r="L356" s="256"/>
      <c r="M356" s="257"/>
      <c r="N356" s="258"/>
      <c r="O356" s="259"/>
      <c r="P356" s="259"/>
    </row>
    <row r="357" spans="1:16" x14ac:dyDescent="0.2">
      <c r="A357" s="252"/>
      <c r="B357" s="253"/>
      <c r="C357" s="254"/>
      <c r="D357" s="254"/>
      <c r="E357" s="254"/>
      <c r="F357" s="254"/>
      <c r="G357" s="254"/>
      <c r="H357" s="255"/>
      <c r="I357" s="254"/>
      <c r="J357" s="256"/>
      <c r="K357" s="256"/>
      <c r="L357" s="256"/>
      <c r="M357" s="257"/>
      <c r="N357" s="258"/>
      <c r="O357" s="259"/>
      <c r="P357" s="259"/>
    </row>
    <row r="358" spans="1:16" x14ac:dyDescent="0.2">
      <c r="A358" s="252"/>
      <c r="B358" s="253"/>
      <c r="C358" s="254"/>
      <c r="D358" s="254"/>
      <c r="E358" s="254"/>
      <c r="F358" s="254"/>
      <c r="G358" s="254"/>
      <c r="H358" s="255"/>
      <c r="I358" s="254"/>
      <c r="J358" s="256"/>
      <c r="K358" s="256"/>
      <c r="L358" s="256"/>
      <c r="M358" s="257"/>
      <c r="N358" s="258"/>
      <c r="O358" s="259"/>
      <c r="P358" s="259"/>
    </row>
    <row r="359" spans="1:16" x14ac:dyDescent="0.2">
      <c r="A359" s="252"/>
      <c r="B359" s="253"/>
      <c r="C359" s="254"/>
      <c r="D359" s="254"/>
      <c r="E359" s="254"/>
      <c r="F359" s="254"/>
      <c r="G359" s="254"/>
      <c r="H359" s="255"/>
      <c r="I359" s="254"/>
      <c r="J359" s="256"/>
      <c r="K359" s="256"/>
      <c r="L359" s="256"/>
      <c r="M359" s="257"/>
      <c r="N359" s="258"/>
      <c r="O359" s="259"/>
      <c r="P359" s="259"/>
    </row>
    <row r="360" spans="1:16" x14ac:dyDescent="0.2">
      <c r="A360" s="252"/>
      <c r="B360" s="253"/>
      <c r="C360" s="254"/>
      <c r="D360" s="254"/>
      <c r="E360" s="254"/>
      <c r="F360" s="254"/>
      <c r="G360" s="254"/>
      <c r="H360" s="255"/>
      <c r="I360" s="254"/>
      <c r="J360" s="256"/>
      <c r="K360" s="256"/>
      <c r="L360" s="256"/>
      <c r="M360" s="257"/>
      <c r="N360" s="258"/>
      <c r="O360" s="259"/>
      <c r="P360" s="259"/>
    </row>
    <row r="361" spans="1:16" x14ac:dyDescent="0.2">
      <c r="A361" s="252"/>
      <c r="B361" s="253"/>
      <c r="C361" s="254"/>
      <c r="D361" s="254"/>
      <c r="E361" s="254"/>
      <c r="F361" s="254"/>
      <c r="G361" s="254"/>
      <c r="H361" s="255"/>
      <c r="I361" s="254"/>
      <c r="J361" s="256"/>
      <c r="K361" s="256"/>
      <c r="L361" s="256"/>
      <c r="M361" s="257"/>
      <c r="N361" s="258"/>
      <c r="O361" s="259"/>
      <c r="P361" s="259"/>
    </row>
    <row r="362" spans="1:16" x14ac:dyDescent="0.2">
      <c r="A362" s="252"/>
      <c r="B362" s="253"/>
      <c r="C362" s="254"/>
      <c r="D362" s="254"/>
      <c r="E362" s="254"/>
      <c r="F362" s="254"/>
      <c r="G362" s="254"/>
      <c r="H362" s="255"/>
      <c r="I362" s="254"/>
      <c r="J362" s="256"/>
      <c r="K362" s="256"/>
      <c r="L362" s="256"/>
      <c r="M362" s="257"/>
      <c r="N362" s="258"/>
      <c r="O362" s="259"/>
      <c r="P362" s="259"/>
    </row>
    <row r="363" spans="1:16" x14ac:dyDescent="0.2">
      <c r="A363" s="252"/>
      <c r="B363" s="253"/>
      <c r="C363" s="254"/>
      <c r="D363" s="254"/>
      <c r="E363" s="254"/>
      <c r="F363" s="254"/>
      <c r="G363" s="254"/>
      <c r="H363" s="255"/>
      <c r="I363" s="254"/>
      <c r="J363" s="256"/>
      <c r="K363" s="256"/>
      <c r="L363" s="256"/>
      <c r="M363" s="257"/>
      <c r="N363" s="258"/>
      <c r="O363" s="259"/>
      <c r="P363" s="259"/>
    </row>
    <row r="364" spans="1:16" x14ac:dyDescent="0.2">
      <c r="A364" s="252"/>
      <c r="B364" s="253"/>
      <c r="C364" s="254"/>
      <c r="D364" s="254"/>
      <c r="E364" s="254"/>
      <c r="F364" s="254"/>
      <c r="G364" s="254"/>
      <c r="H364" s="255"/>
      <c r="I364" s="254"/>
      <c r="J364" s="256"/>
      <c r="K364" s="256"/>
      <c r="L364" s="256"/>
      <c r="M364" s="257"/>
      <c r="N364" s="258"/>
      <c r="O364" s="259"/>
      <c r="P364" s="259"/>
    </row>
    <row r="365" spans="1:16" x14ac:dyDescent="0.2">
      <c r="A365" s="252"/>
      <c r="B365" s="253"/>
      <c r="C365" s="254"/>
      <c r="D365" s="254"/>
      <c r="E365" s="254"/>
      <c r="F365" s="254"/>
      <c r="G365" s="254"/>
      <c r="H365" s="255"/>
      <c r="I365" s="254"/>
      <c r="J365" s="256"/>
      <c r="K365" s="256"/>
      <c r="L365" s="256"/>
      <c r="M365" s="257"/>
      <c r="N365" s="258"/>
      <c r="O365" s="259"/>
      <c r="P365" s="259"/>
    </row>
    <row r="366" spans="1:16" x14ac:dyDescent="0.2">
      <c r="A366" s="252"/>
      <c r="B366" s="253"/>
      <c r="C366" s="254"/>
      <c r="D366" s="254"/>
      <c r="E366" s="254"/>
      <c r="F366" s="254"/>
      <c r="G366" s="254"/>
      <c r="H366" s="255"/>
      <c r="I366" s="254"/>
      <c r="J366" s="256"/>
      <c r="K366" s="256"/>
      <c r="L366" s="256"/>
      <c r="M366" s="257"/>
      <c r="N366" s="258"/>
      <c r="O366" s="259"/>
      <c r="P366" s="259"/>
    </row>
    <row r="367" spans="1:16" x14ac:dyDescent="0.2">
      <c r="A367" s="252"/>
      <c r="B367" s="253"/>
      <c r="C367" s="254"/>
      <c r="D367" s="254"/>
      <c r="E367" s="254"/>
      <c r="F367" s="254"/>
      <c r="G367" s="254"/>
      <c r="H367" s="255"/>
      <c r="I367" s="254"/>
      <c r="J367" s="256"/>
      <c r="K367" s="256"/>
      <c r="L367" s="256"/>
      <c r="M367" s="257"/>
      <c r="N367" s="258"/>
      <c r="O367" s="259"/>
      <c r="P367" s="259"/>
    </row>
    <row r="368" spans="1:16" x14ac:dyDescent="0.2">
      <c r="A368" s="252"/>
      <c r="B368" s="253"/>
      <c r="C368" s="254"/>
      <c r="D368" s="254"/>
      <c r="E368" s="254"/>
      <c r="F368" s="254"/>
      <c r="G368" s="254"/>
      <c r="H368" s="255"/>
      <c r="I368" s="254"/>
      <c r="J368" s="256"/>
      <c r="K368" s="256"/>
      <c r="L368" s="256"/>
      <c r="M368" s="257"/>
      <c r="N368" s="258"/>
      <c r="O368" s="259"/>
      <c r="P368" s="259"/>
    </row>
    <row r="369" spans="1:16" x14ac:dyDescent="0.2">
      <c r="A369" s="252"/>
      <c r="B369" s="253"/>
      <c r="C369" s="254"/>
      <c r="D369" s="254"/>
      <c r="E369" s="254"/>
      <c r="F369" s="254"/>
      <c r="G369" s="254"/>
      <c r="H369" s="255"/>
      <c r="I369" s="254"/>
      <c r="J369" s="256"/>
      <c r="K369" s="256"/>
      <c r="L369" s="256"/>
      <c r="M369" s="257"/>
      <c r="N369" s="258"/>
      <c r="O369" s="259"/>
      <c r="P369" s="259"/>
    </row>
    <row r="370" spans="1:16" x14ac:dyDescent="0.2">
      <c r="A370" s="252"/>
      <c r="B370" s="253"/>
      <c r="C370" s="254"/>
      <c r="D370" s="254"/>
      <c r="E370" s="254"/>
      <c r="F370" s="254"/>
      <c r="G370" s="254"/>
      <c r="H370" s="255"/>
      <c r="I370" s="254"/>
      <c r="J370" s="256"/>
      <c r="K370" s="256"/>
      <c r="L370" s="256"/>
      <c r="M370" s="257"/>
      <c r="N370" s="258"/>
      <c r="O370" s="259"/>
      <c r="P370" s="259"/>
    </row>
    <row r="371" spans="1:16" x14ac:dyDescent="0.2">
      <c r="A371" s="252"/>
      <c r="B371" s="253"/>
      <c r="C371" s="254"/>
      <c r="D371" s="254"/>
      <c r="E371" s="254"/>
      <c r="F371" s="254"/>
      <c r="G371" s="254"/>
      <c r="H371" s="255"/>
      <c r="I371" s="254"/>
      <c r="J371" s="256"/>
      <c r="K371" s="256"/>
      <c r="L371" s="256"/>
      <c r="M371" s="257"/>
      <c r="N371" s="258"/>
      <c r="O371" s="259"/>
      <c r="P371" s="259"/>
    </row>
    <row r="372" spans="1:16" x14ac:dyDescent="0.2">
      <c r="A372" s="252"/>
      <c r="B372" s="253"/>
      <c r="C372" s="254"/>
      <c r="D372" s="254"/>
      <c r="E372" s="254"/>
      <c r="F372" s="254"/>
      <c r="G372" s="254"/>
      <c r="H372" s="255"/>
      <c r="I372" s="254"/>
      <c r="J372" s="256"/>
      <c r="K372" s="256"/>
      <c r="L372" s="256"/>
      <c r="M372" s="257"/>
      <c r="N372" s="258"/>
      <c r="O372" s="259"/>
      <c r="P372" s="259"/>
    </row>
    <row r="373" spans="1:16" x14ac:dyDescent="0.2">
      <c r="A373" s="252"/>
      <c r="B373" s="253"/>
      <c r="C373" s="254"/>
      <c r="D373" s="254"/>
      <c r="E373" s="254"/>
      <c r="F373" s="254"/>
      <c r="G373" s="254"/>
      <c r="H373" s="255"/>
      <c r="I373" s="254"/>
      <c r="J373" s="256"/>
      <c r="K373" s="256"/>
      <c r="L373" s="256"/>
      <c r="M373" s="257"/>
      <c r="N373" s="258"/>
      <c r="O373" s="259"/>
      <c r="P373" s="259"/>
    </row>
    <row r="374" spans="1:16" x14ac:dyDescent="0.2">
      <c r="A374" s="252"/>
      <c r="B374" s="253"/>
      <c r="C374" s="254"/>
      <c r="D374" s="254"/>
      <c r="E374" s="254"/>
      <c r="F374" s="254"/>
      <c r="G374" s="254"/>
      <c r="H374" s="255"/>
      <c r="I374" s="254"/>
      <c r="J374" s="256"/>
      <c r="K374" s="256"/>
      <c r="L374" s="256"/>
      <c r="M374" s="257"/>
      <c r="N374" s="258"/>
      <c r="O374" s="259"/>
      <c r="P374" s="259"/>
    </row>
    <row r="375" spans="1:16" x14ac:dyDescent="0.2">
      <c r="A375" s="252"/>
      <c r="B375" s="253"/>
      <c r="C375" s="254"/>
      <c r="D375" s="254"/>
      <c r="E375" s="254"/>
      <c r="F375" s="254"/>
      <c r="G375" s="254"/>
      <c r="H375" s="255"/>
      <c r="I375" s="254"/>
      <c r="J375" s="256"/>
      <c r="K375" s="256"/>
      <c r="L375" s="256"/>
      <c r="M375" s="257"/>
      <c r="N375" s="258"/>
      <c r="O375" s="259"/>
      <c r="P375" s="259"/>
    </row>
    <row r="376" spans="1:16" x14ac:dyDescent="0.2">
      <c r="A376" s="252"/>
      <c r="B376" s="253"/>
      <c r="C376" s="254"/>
      <c r="D376" s="254"/>
      <c r="E376" s="254"/>
      <c r="F376" s="254"/>
      <c r="G376" s="254"/>
      <c r="H376" s="255"/>
      <c r="I376" s="254"/>
      <c r="J376" s="256"/>
      <c r="K376" s="256"/>
      <c r="L376" s="256"/>
      <c r="M376" s="257"/>
      <c r="N376" s="258"/>
      <c r="O376" s="259"/>
      <c r="P376" s="259"/>
    </row>
    <row r="377" spans="1:16" x14ac:dyDescent="0.2">
      <c r="A377" s="252"/>
      <c r="B377" s="253"/>
      <c r="C377" s="254"/>
      <c r="D377" s="254"/>
      <c r="E377" s="254"/>
      <c r="F377" s="254"/>
      <c r="G377" s="254"/>
      <c r="H377" s="255"/>
      <c r="I377" s="254"/>
      <c r="J377" s="256"/>
      <c r="K377" s="256"/>
      <c r="L377" s="256"/>
      <c r="M377" s="257"/>
      <c r="N377" s="258"/>
      <c r="O377" s="259"/>
      <c r="P377" s="259"/>
    </row>
    <row r="378" spans="1:16" x14ac:dyDescent="0.2">
      <c r="A378" s="252"/>
      <c r="B378" s="253"/>
      <c r="C378" s="254"/>
      <c r="D378" s="254"/>
      <c r="E378" s="254"/>
      <c r="F378" s="254"/>
      <c r="G378" s="254"/>
      <c r="H378" s="255"/>
      <c r="I378" s="254"/>
      <c r="J378" s="256"/>
      <c r="K378" s="256"/>
      <c r="L378" s="256"/>
      <c r="M378" s="257"/>
      <c r="N378" s="258"/>
      <c r="O378" s="259"/>
      <c r="P378" s="259"/>
    </row>
    <row r="379" spans="1:16" x14ac:dyDescent="0.2">
      <c r="A379" s="252"/>
      <c r="B379" s="253"/>
      <c r="C379" s="254"/>
      <c r="D379" s="254"/>
      <c r="E379" s="254"/>
      <c r="F379" s="254"/>
      <c r="G379" s="254"/>
      <c r="H379" s="255"/>
      <c r="I379" s="254"/>
      <c r="J379" s="256"/>
      <c r="K379" s="256"/>
      <c r="L379" s="256"/>
      <c r="M379" s="257"/>
      <c r="N379" s="258"/>
      <c r="O379" s="259"/>
      <c r="P379" s="259"/>
    </row>
    <row r="380" spans="1:16" x14ac:dyDescent="0.2">
      <c r="A380" s="252"/>
      <c r="B380" s="253"/>
      <c r="C380" s="254"/>
      <c r="D380" s="254"/>
      <c r="E380" s="254"/>
      <c r="F380" s="254"/>
      <c r="G380" s="254"/>
      <c r="H380" s="255"/>
      <c r="I380" s="254"/>
      <c r="J380" s="256"/>
      <c r="K380" s="256"/>
      <c r="L380" s="256"/>
      <c r="M380" s="257"/>
      <c r="N380" s="258"/>
      <c r="O380" s="259"/>
      <c r="P380" s="259"/>
    </row>
    <row r="381" spans="1:16" x14ac:dyDescent="0.2">
      <c r="A381" s="252"/>
      <c r="B381" s="253"/>
      <c r="C381" s="254"/>
      <c r="D381" s="254"/>
      <c r="E381" s="254"/>
      <c r="F381" s="254"/>
      <c r="G381" s="254"/>
      <c r="H381" s="255"/>
      <c r="I381" s="254"/>
      <c r="J381" s="256"/>
      <c r="K381" s="256"/>
      <c r="L381" s="256"/>
      <c r="M381" s="257"/>
      <c r="N381" s="258"/>
      <c r="O381" s="259"/>
      <c r="P381" s="259"/>
    </row>
    <row r="382" spans="1:16" x14ac:dyDescent="0.2">
      <c r="A382" s="252"/>
      <c r="B382" s="253"/>
      <c r="C382" s="254"/>
      <c r="D382" s="254"/>
      <c r="E382" s="254"/>
      <c r="F382" s="254"/>
      <c r="G382" s="254"/>
      <c r="H382" s="255"/>
      <c r="I382" s="254"/>
      <c r="J382" s="256"/>
      <c r="K382" s="256"/>
      <c r="L382" s="256"/>
      <c r="M382" s="257"/>
      <c r="N382" s="258"/>
      <c r="O382" s="259"/>
      <c r="P382" s="259"/>
    </row>
    <row r="383" spans="1:16" x14ac:dyDescent="0.2">
      <c r="A383" s="252"/>
      <c r="B383" s="253"/>
      <c r="C383" s="254"/>
      <c r="D383" s="254"/>
      <c r="E383" s="254"/>
      <c r="F383" s="254"/>
      <c r="G383" s="254"/>
      <c r="H383" s="255"/>
      <c r="I383" s="254"/>
      <c r="J383" s="256"/>
      <c r="K383" s="256"/>
      <c r="L383" s="256"/>
      <c r="M383" s="257"/>
      <c r="N383" s="258"/>
      <c r="O383" s="259"/>
      <c r="P383" s="259"/>
    </row>
    <row r="384" spans="1:16" x14ac:dyDescent="0.2">
      <c r="A384" s="252"/>
      <c r="B384" s="253"/>
      <c r="C384" s="254"/>
      <c r="D384" s="254"/>
      <c r="E384" s="254"/>
      <c r="F384" s="254"/>
      <c r="G384" s="254"/>
      <c r="H384" s="255"/>
      <c r="I384" s="254"/>
      <c r="J384" s="256"/>
      <c r="K384" s="256"/>
      <c r="L384" s="256"/>
      <c r="M384" s="257"/>
      <c r="N384" s="258"/>
      <c r="O384" s="259"/>
      <c r="P384" s="259"/>
    </row>
    <row r="385" spans="1:16" x14ac:dyDescent="0.2">
      <c r="A385" s="252"/>
      <c r="B385" s="253"/>
      <c r="C385" s="254"/>
      <c r="D385" s="254"/>
      <c r="E385" s="254"/>
      <c r="F385" s="254"/>
      <c r="G385" s="254"/>
      <c r="H385" s="255"/>
      <c r="I385" s="254"/>
      <c r="J385" s="256"/>
      <c r="K385" s="256"/>
      <c r="L385" s="256"/>
      <c r="M385" s="257"/>
      <c r="N385" s="258"/>
      <c r="O385" s="259"/>
      <c r="P385" s="259"/>
    </row>
    <row r="386" spans="1:16" x14ac:dyDescent="0.2">
      <c r="A386" s="252"/>
      <c r="B386" s="253"/>
      <c r="C386" s="254"/>
      <c r="D386" s="254"/>
      <c r="E386" s="254"/>
      <c r="F386" s="254"/>
      <c r="G386" s="254"/>
      <c r="H386" s="255"/>
      <c r="I386" s="254"/>
      <c r="J386" s="256"/>
      <c r="K386" s="256"/>
      <c r="L386" s="256"/>
      <c r="M386" s="257"/>
      <c r="N386" s="258"/>
      <c r="O386" s="259"/>
      <c r="P386" s="259"/>
    </row>
    <row r="387" spans="1:16" x14ac:dyDescent="0.2">
      <c r="A387" s="252"/>
      <c r="B387" s="253"/>
      <c r="C387" s="254"/>
      <c r="D387" s="254"/>
      <c r="E387" s="254"/>
      <c r="F387" s="254"/>
      <c r="G387" s="254"/>
      <c r="H387" s="255"/>
      <c r="I387" s="254"/>
      <c r="J387" s="256"/>
      <c r="K387" s="256"/>
      <c r="L387" s="256"/>
      <c r="M387" s="257"/>
      <c r="N387" s="258"/>
      <c r="O387" s="259"/>
      <c r="P387" s="259"/>
    </row>
    <row r="388" spans="1:16" x14ac:dyDescent="0.2">
      <c r="A388" s="252"/>
      <c r="B388" s="253"/>
      <c r="C388" s="254"/>
      <c r="D388" s="254"/>
      <c r="E388" s="254"/>
      <c r="F388" s="254"/>
      <c r="G388" s="254"/>
      <c r="H388" s="255"/>
      <c r="I388" s="254"/>
      <c r="J388" s="256"/>
      <c r="K388" s="256"/>
      <c r="L388" s="256"/>
      <c r="M388" s="257"/>
      <c r="N388" s="258"/>
      <c r="O388" s="259"/>
      <c r="P388" s="259"/>
    </row>
    <row r="389" spans="1:16" x14ac:dyDescent="0.2">
      <c r="A389" s="252"/>
      <c r="B389" s="253"/>
      <c r="C389" s="254"/>
      <c r="D389" s="254"/>
      <c r="E389" s="254"/>
      <c r="F389" s="254"/>
      <c r="G389" s="254"/>
      <c r="H389" s="255"/>
      <c r="I389" s="254"/>
      <c r="J389" s="256"/>
      <c r="K389" s="256"/>
      <c r="L389" s="256"/>
      <c r="M389" s="257"/>
      <c r="N389" s="258"/>
      <c r="O389" s="259"/>
      <c r="P389" s="259"/>
    </row>
    <row r="390" spans="1:16" x14ac:dyDescent="0.2">
      <c r="A390" s="252"/>
      <c r="B390" s="253"/>
      <c r="C390" s="254"/>
      <c r="D390" s="254"/>
      <c r="E390" s="254"/>
      <c r="F390" s="254"/>
      <c r="G390" s="254"/>
      <c r="H390" s="255"/>
      <c r="I390" s="254"/>
      <c r="J390" s="256"/>
      <c r="K390" s="256"/>
      <c r="L390" s="256"/>
      <c r="M390" s="257"/>
      <c r="N390" s="258"/>
      <c r="O390" s="259"/>
      <c r="P390" s="259"/>
    </row>
    <row r="391" spans="1:16" x14ac:dyDescent="0.2">
      <c r="A391" s="252"/>
      <c r="B391" s="253"/>
      <c r="C391" s="254"/>
      <c r="D391" s="254"/>
      <c r="E391" s="254"/>
      <c r="F391" s="254"/>
      <c r="G391" s="254"/>
      <c r="H391" s="255"/>
      <c r="I391" s="254"/>
      <c r="J391" s="256"/>
      <c r="K391" s="256"/>
      <c r="L391" s="256"/>
      <c r="M391" s="257"/>
      <c r="N391" s="258"/>
      <c r="O391" s="259"/>
      <c r="P391" s="259"/>
    </row>
    <row r="392" spans="1:16" x14ac:dyDescent="0.2">
      <c r="A392" s="252"/>
      <c r="B392" s="253"/>
      <c r="C392" s="254"/>
      <c r="D392" s="254"/>
      <c r="E392" s="254"/>
      <c r="F392" s="254"/>
      <c r="G392" s="254"/>
      <c r="H392" s="255"/>
      <c r="I392" s="254"/>
      <c r="J392" s="256"/>
      <c r="K392" s="256"/>
      <c r="L392" s="256"/>
      <c r="M392" s="257"/>
      <c r="N392" s="258"/>
      <c r="O392" s="259"/>
      <c r="P392" s="259"/>
    </row>
    <row r="393" spans="1:16" x14ac:dyDescent="0.2">
      <c r="A393" s="252"/>
      <c r="B393" s="253"/>
      <c r="C393" s="254"/>
      <c r="D393" s="254"/>
      <c r="E393" s="254"/>
      <c r="F393" s="254"/>
      <c r="G393" s="254"/>
      <c r="H393" s="255"/>
      <c r="I393" s="254"/>
      <c r="J393" s="256"/>
      <c r="K393" s="256"/>
      <c r="L393" s="256"/>
      <c r="M393" s="257"/>
      <c r="N393" s="258"/>
      <c r="O393" s="259"/>
      <c r="P393" s="259"/>
    </row>
    <row r="394" spans="1:16" x14ac:dyDescent="0.2">
      <c r="A394" s="252"/>
      <c r="B394" s="253"/>
      <c r="C394" s="254"/>
      <c r="D394" s="254"/>
      <c r="E394" s="254"/>
      <c r="F394" s="254"/>
      <c r="G394" s="254"/>
      <c r="H394" s="255"/>
      <c r="I394" s="254"/>
      <c r="J394" s="256"/>
      <c r="K394" s="256"/>
      <c r="L394" s="256"/>
      <c r="M394" s="257"/>
      <c r="N394" s="258"/>
      <c r="O394" s="259"/>
      <c r="P394" s="259"/>
    </row>
    <row r="395" spans="1:16" x14ac:dyDescent="0.2">
      <c r="A395" s="252"/>
      <c r="B395" s="253"/>
      <c r="C395" s="254"/>
      <c r="D395" s="254"/>
      <c r="E395" s="254"/>
      <c r="F395" s="254"/>
      <c r="G395" s="254"/>
      <c r="H395" s="255"/>
      <c r="I395" s="254"/>
      <c r="J395" s="256"/>
      <c r="K395" s="256"/>
      <c r="L395" s="256"/>
      <c r="M395" s="257"/>
      <c r="N395" s="258"/>
      <c r="O395" s="259"/>
      <c r="P395" s="259"/>
    </row>
    <row r="396" spans="1:16" x14ac:dyDescent="0.2">
      <c r="A396" s="252"/>
      <c r="B396" s="253"/>
      <c r="C396" s="254"/>
      <c r="D396" s="254"/>
      <c r="E396" s="254"/>
      <c r="F396" s="254"/>
      <c r="G396" s="254"/>
      <c r="H396" s="255"/>
      <c r="I396" s="254"/>
      <c r="J396" s="256"/>
      <c r="K396" s="256"/>
      <c r="L396" s="256"/>
      <c r="M396" s="257"/>
      <c r="N396" s="258"/>
      <c r="O396" s="259"/>
      <c r="P396" s="259"/>
    </row>
    <row r="397" spans="1:16" x14ac:dyDescent="0.2">
      <c r="A397" s="252"/>
      <c r="B397" s="253"/>
      <c r="C397" s="254"/>
      <c r="D397" s="254"/>
      <c r="E397" s="254"/>
      <c r="F397" s="254"/>
      <c r="G397" s="254"/>
      <c r="H397" s="255"/>
      <c r="I397" s="254"/>
      <c r="J397" s="256"/>
      <c r="K397" s="256"/>
      <c r="L397" s="256"/>
      <c r="M397" s="257"/>
      <c r="N397" s="258"/>
      <c r="O397" s="259"/>
      <c r="P397" s="259"/>
    </row>
    <row r="398" spans="1:16" x14ac:dyDescent="0.2">
      <c r="A398" s="252"/>
      <c r="B398" s="253"/>
      <c r="C398" s="254"/>
      <c r="D398" s="254"/>
      <c r="E398" s="254"/>
      <c r="F398" s="254"/>
      <c r="G398" s="254"/>
      <c r="H398" s="255"/>
      <c r="I398" s="254"/>
      <c r="J398" s="256"/>
      <c r="K398" s="256"/>
      <c r="L398" s="256"/>
      <c r="M398" s="257"/>
      <c r="N398" s="258"/>
      <c r="O398" s="259"/>
      <c r="P398" s="259"/>
    </row>
    <row r="399" spans="1:16" x14ac:dyDescent="0.2">
      <c r="A399" s="252"/>
      <c r="B399" s="253"/>
      <c r="C399" s="254"/>
      <c r="D399" s="254"/>
      <c r="E399" s="254"/>
      <c r="F399" s="254"/>
      <c r="G399" s="254"/>
      <c r="H399" s="255"/>
      <c r="I399" s="254"/>
      <c r="J399" s="256"/>
      <c r="K399" s="256"/>
      <c r="L399" s="256"/>
      <c r="M399" s="257"/>
      <c r="N399" s="258"/>
      <c r="O399" s="259"/>
      <c r="P399" s="259"/>
    </row>
    <row r="400" spans="1:16" x14ac:dyDescent="0.2">
      <c r="A400" s="252"/>
      <c r="B400" s="253"/>
      <c r="C400" s="254"/>
      <c r="D400" s="254"/>
      <c r="E400" s="254"/>
      <c r="F400" s="254"/>
      <c r="G400" s="254"/>
      <c r="H400" s="255"/>
      <c r="I400" s="254"/>
      <c r="J400" s="256"/>
      <c r="K400" s="256"/>
      <c r="L400" s="256"/>
      <c r="M400" s="257"/>
      <c r="N400" s="258"/>
      <c r="O400" s="259"/>
      <c r="P400" s="259"/>
    </row>
    <row r="401" spans="1:16" x14ac:dyDescent="0.2">
      <c r="A401" s="252"/>
      <c r="B401" s="253"/>
      <c r="C401" s="254"/>
      <c r="D401" s="254"/>
      <c r="E401" s="254"/>
      <c r="F401" s="254"/>
      <c r="G401" s="254"/>
      <c r="H401" s="255"/>
      <c r="I401" s="254"/>
      <c r="J401" s="256"/>
      <c r="K401" s="256"/>
      <c r="L401" s="256"/>
      <c r="M401" s="257"/>
      <c r="N401" s="258"/>
      <c r="O401" s="259"/>
      <c r="P401" s="259"/>
    </row>
    <row r="402" spans="1:16" x14ac:dyDescent="0.2">
      <c r="A402" s="252"/>
      <c r="B402" s="253"/>
      <c r="C402" s="254"/>
      <c r="D402" s="254"/>
      <c r="E402" s="254"/>
      <c r="F402" s="254"/>
      <c r="G402" s="254"/>
      <c r="H402" s="255"/>
      <c r="I402" s="254"/>
      <c r="J402" s="256"/>
      <c r="K402" s="256"/>
      <c r="L402" s="256"/>
      <c r="M402" s="257"/>
      <c r="N402" s="258"/>
      <c r="O402" s="259"/>
      <c r="P402" s="259"/>
    </row>
    <row r="403" spans="1:16" x14ac:dyDescent="0.2">
      <c r="A403" s="252"/>
      <c r="B403" s="253"/>
      <c r="C403" s="254"/>
      <c r="D403" s="254"/>
      <c r="E403" s="254"/>
      <c r="F403" s="254"/>
      <c r="G403" s="254"/>
      <c r="H403" s="255"/>
      <c r="I403" s="254"/>
      <c r="J403" s="256"/>
      <c r="K403" s="256"/>
      <c r="L403" s="256"/>
      <c r="M403" s="257"/>
      <c r="N403" s="258"/>
      <c r="O403" s="259"/>
      <c r="P403" s="259"/>
    </row>
    <row r="404" spans="1:16" x14ac:dyDescent="0.2">
      <c r="A404" s="252"/>
      <c r="B404" s="253"/>
      <c r="C404" s="254"/>
      <c r="D404" s="254"/>
      <c r="E404" s="254"/>
      <c r="F404" s="254"/>
      <c r="G404" s="254"/>
      <c r="H404" s="255"/>
      <c r="I404" s="254"/>
      <c r="J404" s="256"/>
      <c r="K404" s="256"/>
      <c r="L404" s="256"/>
      <c r="M404" s="257"/>
      <c r="N404" s="258"/>
      <c r="O404" s="259"/>
      <c r="P404" s="259"/>
    </row>
    <row r="405" spans="1:16" x14ac:dyDescent="0.2">
      <c r="A405" s="252"/>
      <c r="B405" s="253"/>
      <c r="C405" s="254"/>
      <c r="D405" s="254"/>
      <c r="E405" s="254"/>
      <c r="F405" s="254"/>
      <c r="G405" s="254"/>
      <c r="H405" s="255"/>
      <c r="I405" s="254"/>
      <c r="J405" s="256"/>
      <c r="K405" s="256"/>
      <c r="L405" s="256"/>
      <c r="M405" s="257"/>
      <c r="N405" s="258"/>
      <c r="O405" s="259"/>
      <c r="P405" s="259"/>
    </row>
    <row r="406" spans="1:16" x14ac:dyDescent="0.2">
      <c r="A406" s="252"/>
      <c r="B406" s="253"/>
      <c r="C406" s="254"/>
      <c r="D406" s="254"/>
      <c r="E406" s="254"/>
      <c r="F406" s="254"/>
      <c r="G406" s="254"/>
      <c r="H406" s="255"/>
      <c r="I406" s="254"/>
      <c r="J406" s="256"/>
      <c r="K406" s="256"/>
      <c r="L406" s="256"/>
      <c r="M406" s="257"/>
      <c r="N406" s="258"/>
      <c r="O406" s="259"/>
      <c r="P406" s="259"/>
    </row>
    <row r="407" spans="1:16" x14ac:dyDescent="0.2">
      <c r="A407" s="252"/>
      <c r="B407" s="253"/>
      <c r="C407" s="254"/>
      <c r="D407" s="254"/>
      <c r="E407" s="254"/>
      <c r="F407" s="254"/>
      <c r="G407" s="254"/>
      <c r="H407" s="255"/>
      <c r="I407" s="254"/>
      <c r="J407" s="256"/>
      <c r="K407" s="256"/>
      <c r="L407" s="256"/>
      <c r="M407" s="257"/>
      <c r="N407" s="258"/>
      <c r="O407" s="259"/>
      <c r="P407" s="259"/>
    </row>
    <row r="408" spans="1:16" x14ac:dyDescent="0.2">
      <c r="A408" s="252"/>
      <c r="B408" s="253"/>
      <c r="C408" s="254"/>
      <c r="D408" s="254"/>
      <c r="E408" s="254"/>
      <c r="F408" s="254"/>
      <c r="G408" s="254"/>
      <c r="H408" s="255"/>
      <c r="I408" s="254"/>
      <c r="J408" s="256"/>
      <c r="K408" s="256"/>
      <c r="L408" s="256"/>
      <c r="M408" s="257"/>
      <c r="N408" s="258"/>
      <c r="O408" s="259"/>
      <c r="P408" s="259"/>
    </row>
    <row r="409" spans="1:16" x14ac:dyDescent="0.2">
      <c r="A409" s="252"/>
      <c r="B409" s="253"/>
      <c r="C409" s="254"/>
      <c r="D409" s="254"/>
      <c r="E409" s="254"/>
      <c r="F409" s="254"/>
      <c r="G409" s="254"/>
      <c r="H409" s="255"/>
      <c r="I409" s="254"/>
      <c r="J409" s="256"/>
      <c r="K409" s="256"/>
      <c r="L409" s="256"/>
      <c r="M409" s="257"/>
      <c r="N409" s="258"/>
      <c r="O409" s="259"/>
      <c r="P409" s="259"/>
    </row>
    <row r="410" spans="1:16" x14ac:dyDescent="0.2">
      <c r="A410" s="252"/>
      <c r="B410" s="253"/>
      <c r="C410" s="254"/>
      <c r="D410" s="254"/>
      <c r="E410" s="254"/>
      <c r="F410" s="254"/>
      <c r="G410" s="254"/>
      <c r="H410" s="255"/>
      <c r="I410" s="254"/>
      <c r="J410" s="256"/>
      <c r="K410" s="256"/>
      <c r="L410" s="256"/>
      <c r="M410" s="257"/>
      <c r="N410" s="258"/>
      <c r="O410" s="259"/>
      <c r="P410" s="259"/>
    </row>
    <row r="411" spans="1:16" x14ac:dyDescent="0.2">
      <c r="A411" s="252"/>
      <c r="B411" s="253"/>
      <c r="C411" s="254"/>
      <c r="D411" s="254"/>
      <c r="E411" s="254"/>
      <c r="F411" s="254"/>
      <c r="G411" s="254"/>
      <c r="H411" s="255"/>
      <c r="I411" s="254"/>
      <c r="J411" s="256"/>
      <c r="K411" s="256"/>
      <c r="L411" s="256"/>
      <c r="M411" s="257"/>
      <c r="N411" s="258"/>
      <c r="O411" s="259"/>
      <c r="P411" s="259"/>
    </row>
    <row r="412" spans="1:16" x14ac:dyDescent="0.2">
      <c r="A412" s="252"/>
      <c r="B412" s="253"/>
      <c r="C412" s="254"/>
      <c r="D412" s="254"/>
      <c r="E412" s="254"/>
      <c r="F412" s="254"/>
      <c r="G412" s="254"/>
      <c r="H412" s="255"/>
      <c r="I412" s="254"/>
      <c r="J412" s="256"/>
      <c r="K412" s="256"/>
      <c r="L412" s="256"/>
      <c r="M412" s="257"/>
      <c r="N412" s="258"/>
      <c r="O412" s="259"/>
      <c r="P412" s="259"/>
    </row>
    <row r="413" spans="1:16" x14ac:dyDescent="0.2">
      <c r="A413" s="252"/>
      <c r="B413" s="253"/>
      <c r="C413" s="254"/>
      <c r="D413" s="254"/>
      <c r="E413" s="254"/>
      <c r="F413" s="254"/>
      <c r="G413" s="254"/>
      <c r="H413" s="255"/>
      <c r="I413" s="254"/>
      <c r="J413" s="256"/>
      <c r="K413" s="256"/>
      <c r="L413" s="256"/>
      <c r="M413" s="257"/>
      <c r="N413" s="258"/>
      <c r="O413" s="259"/>
      <c r="P413" s="259"/>
    </row>
    <row r="414" spans="1:16" x14ac:dyDescent="0.2">
      <c r="A414" s="252"/>
      <c r="B414" s="253"/>
      <c r="C414" s="254"/>
      <c r="D414" s="254"/>
      <c r="E414" s="254"/>
      <c r="F414" s="254"/>
      <c r="G414" s="254"/>
      <c r="H414" s="255"/>
      <c r="I414" s="254"/>
      <c r="J414" s="256"/>
      <c r="K414" s="256"/>
      <c r="L414" s="256"/>
      <c r="M414" s="257"/>
      <c r="N414" s="258"/>
      <c r="O414" s="259"/>
      <c r="P414" s="259"/>
    </row>
    <row r="415" spans="1:16" x14ac:dyDescent="0.2">
      <c r="A415" s="252"/>
      <c r="B415" s="253"/>
      <c r="C415" s="254"/>
      <c r="D415" s="254"/>
      <c r="E415" s="254"/>
      <c r="F415" s="254"/>
      <c r="G415" s="254"/>
      <c r="H415" s="255"/>
      <c r="I415" s="254"/>
      <c r="J415" s="256"/>
      <c r="K415" s="256"/>
      <c r="L415" s="256"/>
      <c r="M415" s="257"/>
      <c r="N415" s="258"/>
      <c r="O415" s="259"/>
      <c r="P415" s="259"/>
    </row>
    <row r="416" spans="1:16" x14ac:dyDescent="0.2">
      <c r="A416" s="252"/>
      <c r="B416" s="253"/>
      <c r="C416" s="254"/>
      <c r="D416" s="254"/>
      <c r="E416" s="254"/>
      <c r="F416" s="254"/>
      <c r="G416" s="254"/>
      <c r="H416" s="255"/>
      <c r="I416" s="254"/>
      <c r="J416" s="256"/>
      <c r="K416" s="256"/>
      <c r="L416" s="256"/>
      <c r="M416" s="257"/>
      <c r="N416" s="258"/>
      <c r="O416" s="259"/>
      <c r="P416" s="259"/>
    </row>
    <row r="417" spans="1:16" x14ac:dyDescent="0.2">
      <c r="A417" s="252"/>
      <c r="B417" s="253"/>
      <c r="C417" s="254"/>
      <c r="D417" s="254"/>
      <c r="E417" s="254"/>
      <c r="F417" s="254"/>
      <c r="G417" s="254"/>
      <c r="H417" s="255"/>
      <c r="I417" s="254"/>
      <c r="J417" s="256"/>
      <c r="K417" s="256"/>
      <c r="L417" s="256"/>
      <c r="M417" s="257"/>
      <c r="N417" s="258"/>
      <c r="O417" s="259"/>
      <c r="P417" s="259"/>
    </row>
    <row r="418" spans="1:16" x14ac:dyDescent="0.2">
      <c r="A418" s="252"/>
      <c r="B418" s="253"/>
      <c r="C418" s="254"/>
      <c r="D418" s="254"/>
      <c r="E418" s="254"/>
      <c r="F418" s="254"/>
      <c r="G418" s="254"/>
      <c r="H418" s="255"/>
      <c r="I418" s="254"/>
      <c r="J418" s="256"/>
      <c r="K418" s="256"/>
      <c r="L418" s="256"/>
      <c r="M418" s="257"/>
      <c r="N418" s="258"/>
      <c r="O418" s="259"/>
      <c r="P418" s="259"/>
    </row>
    <row r="419" spans="1:16" x14ac:dyDescent="0.2">
      <c r="A419" s="252"/>
      <c r="B419" s="253"/>
      <c r="C419" s="254"/>
      <c r="D419" s="254"/>
      <c r="E419" s="254"/>
      <c r="F419" s="254"/>
      <c r="G419" s="254"/>
      <c r="H419" s="255"/>
      <c r="I419" s="254"/>
      <c r="J419" s="256"/>
      <c r="K419" s="256"/>
      <c r="L419" s="256"/>
      <c r="M419" s="257"/>
      <c r="N419" s="258"/>
      <c r="O419" s="259"/>
      <c r="P419" s="259"/>
    </row>
    <row r="420" spans="1:16" x14ac:dyDescent="0.2">
      <c r="A420" s="252"/>
      <c r="B420" s="253"/>
      <c r="C420" s="254"/>
      <c r="D420" s="254"/>
      <c r="E420" s="254"/>
      <c r="F420" s="254"/>
      <c r="G420" s="254"/>
      <c r="H420" s="255"/>
      <c r="I420" s="254"/>
      <c r="J420" s="256"/>
      <c r="K420" s="256"/>
      <c r="L420" s="256"/>
      <c r="M420" s="257"/>
      <c r="N420" s="258"/>
      <c r="O420" s="259"/>
      <c r="P420" s="259"/>
    </row>
    <row r="421" spans="1:16" x14ac:dyDescent="0.2">
      <c r="A421" s="252"/>
      <c r="B421" s="253"/>
      <c r="C421" s="254"/>
      <c r="D421" s="254"/>
      <c r="E421" s="254"/>
      <c r="F421" s="254"/>
      <c r="G421" s="254"/>
      <c r="H421" s="255"/>
      <c r="I421" s="254"/>
      <c r="J421" s="256"/>
      <c r="K421" s="256"/>
      <c r="L421" s="256"/>
      <c r="M421" s="257"/>
      <c r="N421" s="258"/>
      <c r="O421" s="259"/>
      <c r="P421" s="259"/>
    </row>
    <row r="422" spans="1:16" x14ac:dyDescent="0.2">
      <c r="A422" s="252"/>
      <c r="B422" s="253"/>
      <c r="C422" s="254"/>
      <c r="D422" s="254"/>
      <c r="E422" s="254"/>
      <c r="F422" s="254"/>
      <c r="G422" s="254"/>
      <c r="H422" s="255"/>
      <c r="I422" s="254"/>
      <c r="J422" s="256"/>
      <c r="K422" s="256"/>
      <c r="L422" s="256"/>
      <c r="M422" s="257"/>
      <c r="N422" s="258"/>
      <c r="O422" s="259"/>
      <c r="P422" s="259"/>
    </row>
    <row r="423" spans="1:16" x14ac:dyDescent="0.2">
      <c r="A423" s="252"/>
      <c r="B423" s="253"/>
      <c r="C423" s="254"/>
      <c r="D423" s="254"/>
      <c r="E423" s="254"/>
      <c r="F423" s="254"/>
      <c r="G423" s="254"/>
      <c r="H423" s="255"/>
      <c r="I423" s="254"/>
      <c r="J423" s="256"/>
      <c r="K423" s="256"/>
      <c r="L423" s="256"/>
      <c r="M423" s="257"/>
      <c r="N423" s="258"/>
      <c r="O423" s="259"/>
      <c r="P423" s="259"/>
    </row>
    <row r="424" spans="1:16" x14ac:dyDescent="0.2">
      <c r="A424" s="252"/>
      <c r="B424" s="253"/>
      <c r="C424" s="254"/>
      <c r="D424" s="254"/>
      <c r="E424" s="254"/>
      <c r="F424" s="254"/>
      <c r="G424" s="254"/>
      <c r="H424" s="255"/>
      <c r="I424" s="254"/>
      <c r="J424" s="256"/>
      <c r="K424" s="256"/>
      <c r="L424" s="256"/>
      <c r="M424" s="257"/>
      <c r="N424" s="258"/>
      <c r="O424" s="259"/>
      <c r="P424" s="259"/>
    </row>
    <row r="425" spans="1:16" x14ac:dyDescent="0.2">
      <c r="A425" s="252"/>
      <c r="B425" s="253"/>
      <c r="C425" s="254"/>
      <c r="D425" s="254"/>
      <c r="E425" s="254"/>
      <c r="F425" s="254"/>
      <c r="G425" s="254"/>
      <c r="H425" s="255"/>
      <c r="I425" s="254"/>
      <c r="J425" s="256"/>
      <c r="K425" s="256"/>
      <c r="L425" s="256"/>
      <c r="M425" s="257"/>
      <c r="N425" s="258"/>
      <c r="O425" s="259"/>
      <c r="P425" s="259"/>
    </row>
    <row r="426" spans="1:16" x14ac:dyDescent="0.2">
      <c r="A426" s="252"/>
      <c r="B426" s="253"/>
      <c r="C426" s="254"/>
      <c r="D426" s="254"/>
      <c r="E426" s="254"/>
      <c r="F426" s="254"/>
      <c r="G426" s="254"/>
      <c r="H426" s="255"/>
      <c r="I426" s="254"/>
      <c r="J426" s="256"/>
      <c r="K426" s="256"/>
      <c r="L426" s="256"/>
      <c r="M426" s="257"/>
      <c r="N426" s="258"/>
      <c r="O426" s="259"/>
      <c r="P426" s="259"/>
    </row>
    <row r="427" spans="1:16" x14ac:dyDescent="0.2">
      <c r="A427" s="252"/>
      <c r="B427" s="253"/>
      <c r="C427" s="254"/>
      <c r="D427" s="254"/>
      <c r="E427" s="254"/>
      <c r="F427" s="254"/>
      <c r="G427" s="254"/>
      <c r="H427" s="255"/>
      <c r="I427" s="254"/>
      <c r="J427" s="256"/>
      <c r="K427" s="256"/>
      <c r="L427" s="256"/>
      <c r="M427" s="257"/>
      <c r="N427" s="258"/>
      <c r="O427" s="259"/>
      <c r="P427" s="259"/>
    </row>
    <row r="428" spans="1:16" x14ac:dyDescent="0.2">
      <c r="A428" s="252"/>
      <c r="B428" s="253"/>
      <c r="C428" s="254"/>
      <c r="D428" s="254"/>
      <c r="E428" s="254"/>
      <c r="F428" s="254"/>
      <c r="G428" s="254"/>
      <c r="H428" s="255"/>
      <c r="I428" s="254"/>
      <c r="J428" s="256"/>
      <c r="K428" s="256"/>
      <c r="L428" s="256"/>
      <c r="M428" s="257"/>
      <c r="N428" s="258"/>
      <c r="O428" s="259"/>
      <c r="P428" s="259"/>
    </row>
    <row r="429" spans="1:16" x14ac:dyDescent="0.2">
      <c r="A429" s="252"/>
      <c r="B429" s="253"/>
      <c r="C429" s="254"/>
      <c r="D429" s="254"/>
      <c r="E429" s="254"/>
      <c r="F429" s="254"/>
      <c r="G429" s="254"/>
      <c r="H429" s="255"/>
      <c r="I429" s="254"/>
      <c r="J429" s="256"/>
      <c r="K429" s="256"/>
      <c r="L429" s="256"/>
      <c r="M429" s="257"/>
      <c r="N429" s="258"/>
      <c r="O429" s="259"/>
      <c r="P429" s="259"/>
    </row>
    <row r="430" spans="1:16" x14ac:dyDescent="0.2">
      <c r="A430" s="252"/>
      <c r="B430" s="253"/>
      <c r="C430" s="254"/>
      <c r="D430" s="254"/>
      <c r="E430" s="254"/>
      <c r="F430" s="254"/>
      <c r="G430" s="254"/>
      <c r="H430" s="255"/>
      <c r="I430" s="254"/>
      <c r="J430" s="256"/>
      <c r="K430" s="256"/>
      <c r="L430" s="256"/>
      <c r="M430" s="257"/>
      <c r="N430" s="258"/>
      <c r="O430" s="259"/>
      <c r="P430" s="259"/>
    </row>
    <row r="431" spans="1:16" x14ac:dyDescent="0.2">
      <c r="A431" s="252"/>
      <c r="B431" s="253"/>
      <c r="C431" s="254"/>
      <c r="D431" s="254"/>
      <c r="E431" s="254"/>
      <c r="F431" s="254"/>
      <c r="G431" s="254"/>
      <c r="H431" s="255"/>
      <c r="I431" s="254"/>
      <c r="J431" s="256"/>
      <c r="K431" s="256"/>
      <c r="L431" s="256"/>
      <c r="M431" s="257"/>
      <c r="N431" s="258"/>
      <c r="O431" s="259"/>
      <c r="P431" s="259"/>
    </row>
    <row r="432" spans="1:16" x14ac:dyDescent="0.2">
      <c r="A432" s="252"/>
      <c r="B432" s="253"/>
      <c r="C432" s="254"/>
      <c r="D432" s="254"/>
      <c r="E432" s="254"/>
      <c r="F432" s="254"/>
      <c r="G432" s="254"/>
      <c r="H432" s="255"/>
      <c r="I432" s="254"/>
      <c r="J432" s="256"/>
      <c r="K432" s="256"/>
      <c r="L432" s="256"/>
      <c r="M432" s="257"/>
      <c r="N432" s="258"/>
      <c r="O432" s="259"/>
      <c r="P432" s="259"/>
    </row>
    <row r="433" spans="1:16" x14ac:dyDescent="0.2">
      <c r="A433" s="252"/>
      <c r="B433" s="253"/>
      <c r="C433" s="254"/>
      <c r="D433" s="254"/>
      <c r="E433" s="254"/>
      <c r="F433" s="254"/>
      <c r="G433" s="254"/>
      <c r="H433" s="255"/>
      <c r="I433" s="254"/>
      <c r="J433" s="256"/>
      <c r="K433" s="256"/>
      <c r="L433" s="256"/>
      <c r="M433" s="257"/>
      <c r="N433" s="258"/>
      <c r="O433" s="259"/>
      <c r="P433" s="259"/>
    </row>
    <row r="434" spans="1:16" x14ac:dyDescent="0.2">
      <c r="A434" s="252"/>
      <c r="B434" s="253"/>
      <c r="C434" s="254"/>
      <c r="D434" s="254"/>
      <c r="E434" s="254"/>
      <c r="F434" s="254"/>
      <c r="G434" s="254"/>
      <c r="H434" s="255"/>
      <c r="I434" s="254"/>
      <c r="J434" s="256"/>
      <c r="K434" s="256"/>
      <c r="L434" s="256"/>
      <c r="M434" s="257"/>
      <c r="N434" s="258"/>
      <c r="O434" s="259"/>
      <c r="P434" s="259"/>
    </row>
    <row r="435" spans="1:16" x14ac:dyDescent="0.2">
      <c r="A435" s="252"/>
      <c r="B435" s="253"/>
      <c r="C435" s="254"/>
      <c r="D435" s="254"/>
      <c r="E435" s="254"/>
      <c r="F435" s="254"/>
      <c r="G435" s="254"/>
      <c r="H435" s="255"/>
      <c r="I435" s="254"/>
      <c r="J435" s="256"/>
      <c r="K435" s="256"/>
      <c r="L435" s="256"/>
      <c r="M435" s="257"/>
      <c r="N435" s="258"/>
      <c r="O435" s="259"/>
      <c r="P435" s="259"/>
    </row>
    <row r="436" spans="1:16" x14ac:dyDescent="0.2">
      <c r="A436" s="252"/>
      <c r="B436" s="253"/>
      <c r="C436" s="254"/>
      <c r="D436" s="254"/>
      <c r="E436" s="254"/>
      <c r="F436" s="254"/>
      <c r="G436" s="254"/>
      <c r="H436" s="255"/>
      <c r="I436" s="254"/>
      <c r="J436" s="256"/>
      <c r="K436" s="256"/>
      <c r="L436" s="256"/>
      <c r="M436" s="257"/>
      <c r="N436" s="258"/>
      <c r="O436" s="259"/>
      <c r="P436" s="259"/>
    </row>
    <row r="437" spans="1:16" x14ac:dyDescent="0.2">
      <c r="A437" s="252"/>
      <c r="B437" s="253"/>
      <c r="C437" s="254"/>
      <c r="D437" s="254"/>
      <c r="E437" s="254"/>
      <c r="F437" s="254"/>
      <c r="G437" s="254"/>
      <c r="H437" s="255"/>
      <c r="I437" s="254"/>
      <c r="J437" s="256"/>
      <c r="K437" s="256"/>
      <c r="L437" s="256"/>
      <c r="M437" s="257"/>
      <c r="N437" s="258"/>
      <c r="O437" s="259"/>
      <c r="P437" s="259"/>
    </row>
    <row r="438" spans="1:16" x14ac:dyDescent="0.2">
      <c r="A438" s="252"/>
      <c r="B438" s="253"/>
      <c r="C438" s="254"/>
      <c r="D438" s="254"/>
      <c r="E438" s="254"/>
      <c r="F438" s="254"/>
      <c r="G438" s="254"/>
      <c r="H438" s="255"/>
      <c r="I438" s="254"/>
      <c r="J438" s="256"/>
      <c r="K438" s="256"/>
      <c r="L438" s="256"/>
      <c r="M438" s="257"/>
      <c r="N438" s="258"/>
      <c r="O438" s="259"/>
      <c r="P438" s="259"/>
    </row>
    <row r="439" spans="1:16" x14ac:dyDescent="0.2">
      <c r="A439" s="252"/>
      <c r="B439" s="253"/>
      <c r="C439" s="254"/>
      <c r="D439" s="254"/>
      <c r="E439" s="254"/>
      <c r="F439" s="254"/>
      <c r="G439" s="254"/>
      <c r="H439" s="255"/>
      <c r="I439" s="254"/>
      <c r="J439" s="256"/>
      <c r="K439" s="256"/>
      <c r="L439" s="256"/>
      <c r="M439" s="257"/>
      <c r="N439" s="258"/>
      <c r="O439" s="259"/>
      <c r="P439" s="259"/>
    </row>
    <row r="440" spans="1:16" x14ac:dyDescent="0.2">
      <c r="A440" s="252"/>
      <c r="B440" s="253"/>
      <c r="C440" s="254"/>
      <c r="D440" s="254"/>
      <c r="E440" s="254"/>
      <c r="F440" s="254"/>
      <c r="G440" s="254"/>
      <c r="H440" s="255"/>
      <c r="I440" s="254"/>
      <c r="J440" s="256"/>
      <c r="K440" s="256"/>
      <c r="L440" s="256"/>
      <c r="M440" s="257"/>
      <c r="N440" s="258"/>
      <c r="O440" s="259"/>
      <c r="P440" s="259"/>
    </row>
    <row r="441" spans="1:16" x14ac:dyDescent="0.2">
      <c r="A441" s="252"/>
      <c r="B441" s="253"/>
      <c r="C441" s="254"/>
      <c r="D441" s="254"/>
      <c r="E441" s="254"/>
      <c r="F441" s="254"/>
      <c r="G441" s="254"/>
      <c r="H441" s="255"/>
      <c r="I441" s="254"/>
      <c r="J441" s="256"/>
      <c r="K441" s="256"/>
      <c r="L441" s="256"/>
      <c r="M441" s="257"/>
      <c r="N441" s="258"/>
      <c r="O441" s="259"/>
      <c r="P441" s="259"/>
    </row>
    <row r="442" spans="1:16" x14ac:dyDescent="0.2">
      <c r="A442" s="252"/>
      <c r="B442" s="253"/>
      <c r="C442" s="254"/>
      <c r="D442" s="254"/>
      <c r="E442" s="254"/>
      <c r="F442" s="254"/>
      <c r="G442" s="254"/>
      <c r="H442" s="255"/>
      <c r="I442" s="254"/>
      <c r="J442" s="256"/>
      <c r="K442" s="256"/>
      <c r="L442" s="256"/>
      <c r="M442" s="257"/>
      <c r="N442" s="258"/>
      <c r="O442" s="259"/>
      <c r="P442" s="259"/>
    </row>
    <row r="443" spans="1:16" x14ac:dyDescent="0.2">
      <c r="A443" s="252"/>
      <c r="B443" s="253"/>
      <c r="C443" s="254"/>
      <c r="D443" s="254"/>
      <c r="E443" s="254"/>
      <c r="F443" s="254"/>
      <c r="G443" s="254"/>
      <c r="H443" s="255"/>
      <c r="I443" s="254"/>
      <c r="J443" s="256"/>
      <c r="K443" s="256"/>
      <c r="L443" s="256"/>
      <c r="M443" s="257"/>
      <c r="N443" s="258"/>
      <c r="O443" s="259"/>
      <c r="P443" s="259"/>
    </row>
    <row r="444" spans="1:16" x14ac:dyDescent="0.2">
      <c r="A444" s="252"/>
      <c r="B444" s="253"/>
      <c r="C444" s="254"/>
      <c r="D444" s="254"/>
      <c r="E444" s="254"/>
      <c r="F444" s="254"/>
      <c r="G444" s="254"/>
      <c r="H444" s="255"/>
      <c r="I444" s="254"/>
      <c r="J444" s="256"/>
      <c r="K444" s="256"/>
      <c r="L444" s="256"/>
      <c r="M444" s="257"/>
      <c r="N444" s="258"/>
      <c r="O444" s="259"/>
      <c r="P444" s="259"/>
    </row>
    <row r="445" spans="1:16" x14ac:dyDescent="0.2">
      <c r="A445" s="252"/>
      <c r="B445" s="253"/>
      <c r="C445" s="254"/>
      <c r="D445" s="254"/>
      <c r="E445" s="254"/>
      <c r="F445" s="254"/>
      <c r="G445" s="254"/>
      <c r="H445" s="255"/>
      <c r="I445" s="254"/>
      <c r="J445" s="256"/>
      <c r="K445" s="256"/>
      <c r="L445" s="256"/>
      <c r="M445" s="257"/>
      <c r="N445" s="258"/>
      <c r="O445" s="259"/>
      <c r="P445" s="259"/>
    </row>
    <row r="446" spans="1:16" x14ac:dyDescent="0.2">
      <c r="A446" s="252"/>
      <c r="B446" s="253"/>
      <c r="C446" s="254"/>
      <c r="D446" s="254"/>
      <c r="E446" s="254"/>
      <c r="F446" s="254"/>
      <c r="G446" s="254"/>
      <c r="H446" s="255"/>
      <c r="I446" s="254"/>
      <c r="J446" s="256"/>
      <c r="K446" s="256"/>
      <c r="L446" s="256"/>
      <c r="M446" s="257"/>
      <c r="N446" s="258"/>
      <c r="O446" s="259"/>
      <c r="P446" s="259"/>
    </row>
    <row r="447" spans="1:16" x14ac:dyDescent="0.2">
      <c r="A447" s="252"/>
      <c r="B447" s="253"/>
      <c r="C447" s="254"/>
      <c r="D447" s="254"/>
      <c r="E447" s="254"/>
      <c r="F447" s="254"/>
      <c r="G447" s="254"/>
      <c r="H447" s="255"/>
      <c r="I447" s="254"/>
      <c r="J447" s="256"/>
      <c r="K447" s="256"/>
      <c r="L447" s="256"/>
      <c r="M447" s="257"/>
      <c r="N447" s="258"/>
      <c r="O447" s="259"/>
      <c r="P447" s="259"/>
    </row>
    <row r="448" spans="1:16" x14ac:dyDescent="0.2">
      <c r="A448" s="252"/>
      <c r="B448" s="253"/>
      <c r="C448" s="254"/>
      <c r="D448" s="254"/>
      <c r="E448" s="254"/>
      <c r="F448" s="254"/>
      <c r="G448" s="254"/>
      <c r="H448" s="255"/>
      <c r="I448" s="254"/>
      <c r="J448" s="256"/>
      <c r="K448" s="256"/>
      <c r="L448" s="256"/>
      <c r="M448" s="257"/>
      <c r="N448" s="258"/>
      <c r="O448" s="259"/>
      <c r="P448" s="259"/>
    </row>
    <row r="449" spans="1:16" x14ac:dyDescent="0.2">
      <c r="A449" s="252"/>
      <c r="B449" s="253"/>
      <c r="C449" s="254"/>
      <c r="D449" s="254"/>
      <c r="E449" s="254"/>
      <c r="F449" s="254"/>
      <c r="G449" s="254"/>
      <c r="H449" s="255"/>
      <c r="I449" s="254"/>
      <c r="J449" s="256"/>
      <c r="K449" s="256"/>
      <c r="L449" s="256"/>
      <c r="M449" s="257"/>
      <c r="N449" s="258"/>
      <c r="O449" s="259"/>
      <c r="P449" s="259"/>
    </row>
    <row r="450" spans="1:16" x14ac:dyDescent="0.2">
      <c r="A450" s="252"/>
      <c r="B450" s="253"/>
      <c r="C450" s="254"/>
      <c r="D450" s="254"/>
      <c r="E450" s="254"/>
      <c r="F450" s="254"/>
      <c r="G450" s="254"/>
      <c r="H450" s="255"/>
      <c r="I450" s="254"/>
      <c r="J450" s="256"/>
      <c r="K450" s="256"/>
      <c r="L450" s="256"/>
      <c r="M450" s="257"/>
      <c r="N450" s="258"/>
      <c r="O450" s="259"/>
      <c r="P450" s="259"/>
    </row>
    <row r="451" spans="1:16" x14ac:dyDescent="0.2">
      <c r="A451" s="252"/>
      <c r="B451" s="253"/>
      <c r="C451" s="254"/>
      <c r="D451" s="254"/>
      <c r="E451" s="254"/>
      <c r="F451" s="254"/>
      <c r="G451" s="254"/>
      <c r="H451" s="255"/>
      <c r="I451" s="254"/>
      <c r="J451" s="256"/>
      <c r="K451" s="256"/>
      <c r="L451" s="256"/>
      <c r="M451" s="257"/>
      <c r="N451" s="258"/>
      <c r="O451" s="259"/>
      <c r="P451" s="259"/>
    </row>
    <row r="452" spans="1:16" x14ac:dyDescent="0.2">
      <c r="A452" s="252"/>
      <c r="B452" s="253"/>
      <c r="C452" s="254"/>
      <c r="D452" s="254"/>
      <c r="E452" s="254"/>
      <c r="F452" s="254"/>
      <c r="G452" s="254"/>
      <c r="H452" s="255"/>
      <c r="I452" s="254"/>
      <c r="J452" s="256"/>
      <c r="K452" s="256"/>
      <c r="L452" s="256"/>
      <c r="M452" s="257"/>
      <c r="N452" s="258"/>
      <c r="O452" s="259"/>
      <c r="P452" s="259"/>
    </row>
    <row r="453" spans="1:16" x14ac:dyDescent="0.2">
      <c r="A453" s="252"/>
      <c r="B453" s="253"/>
      <c r="C453" s="254"/>
      <c r="D453" s="254"/>
      <c r="E453" s="254"/>
      <c r="F453" s="254"/>
      <c r="G453" s="254"/>
      <c r="H453" s="255"/>
      <c r="I453" s="254"/>
      <c r="J453" s="256"/>
      <c r="K453" s="256"/>
      <c r="L453" s="256"/>
      <c r="M453" s="257"/>
      <c r="N453" s="258"/>
      <c r="O453" s="259"/>
      <c r="P453" s="259"/>
    </row>
    <row r="454" spans="1:16" x14ac:dyDescent="0.2">
      <c r="A454" s="252"/>
      <c r="B454" s="253"/>
      <c r="C454" s="254"/>
      <c r="D454" s="254"/>
      <c r="E454" s="254"/>
      <c r="F454" s="254"/>
      <c r="G454" s="254"/>
      <c r="H454" s="255"/>
      <c r="I454" s="254"/>
      <c r="J454" s="256"/>
      <c r="K454" s="256"/>
      <c r="L454" s="256"/>
      <c r="M454" s="257"/>
      <c r="N454" s="258"/>
      <c r="O454" s="259"/>
      <c r="P454" s="259"/>
    </row>
    <row r="455" spans="1:16" x14ac:dyDescent="0.2">
      <c r="A455" s="252"/>
      <c r="B455" s="253"/>
      <c r="C455" s="254"/>
      <c r="D455" s="254"/>
      <c r="E455" s="254"/>
      <c r="F455" s="254"/>
      <c r="G455" s="254"/>
      <c r="H455" s="255"/>
      <c r="I455" s="254"/>
      <c r="J455" s="256"/>
      <c r="K455" s="256"/>
      <c r="L455" s="256"/>
      <c r="M455" s="257"/>
      <c r="N455" s="258"/>
      <c r="O455" s="259"/>
      <c r="P455" s="259"/>
    </row>
    <row r="456" spans="1:16" x14ac:dyDescent="0.2">
      <c r="A456" s="252"/>
      <c r="B456" s="253"/>
      <c r="C456" s="254"/>
      <c r="D456" s="254"/>
      <c r="E456" s="254"/>
      <c r="F456" s="254"/>
      <c r="G456" s="254"/>
      <c r="H456" s="255"/>
      <c r="I456" s="254"/>
      <c r="J456" s="256"/>
      <c r="K456" s="256"/>
      <c r="L456" s="256"/>
      <c r="M456" s="257"/>
      <c r="N456" s="258"/>
      <c r="O456" s="259"/>
      <c r="P456" s="259"/>
    </row>
    <row r="457" spans="1:16" x14ac:dyDescent="0.2">
      <c r="A457" s="252"/>
      <c r="B457" s="253"/>
      <c r="C457" s="254"/>
      <c r="D457" s="254"/>
      <c r="E457" s="254"/>
      <c r="F457" s="254"/>
      <c r="G457" s="254"/>
      <c r="H457" s="255"/>
      <c r="I457" s="254"/>
      <c r="J457" s="256"/>
      <c r="K457" s="256"/>
      <c r="L457" s="256"/>
      <c r="M457" s="257"/>
      <c r="N457" s="258"/>
      <c r="O457" s="259"/>
      <c r="P457" s="259"/>
    </row>
    <row r="458" spans="1:16" x14ac:dyDescent="0.2">
      <c r="A458" s="252"/>
      <c r="B458" s="253"/>
      <c r="C458" s="254"/>
      <c r="D458" s="254"/>
      <c r="E458" s="254"/>
      <c r="F458" s="254"/>
      <c r="G458" s="254"/>
      <c r="H458" s="255"/>
      <c r="I458" s="254"/>
      <c r="J458" s="256"/>
      <c r="K458" s="256"/>
      <c r="L458" s="256"/>
      <c r="M458" s="257"/>
      <c r="N458" s="258"/>
      <c r="O458" s="259"/>
      <c r="P458" s="259"/>
    </row>
    <row r="459" spans="1:16" x14ac:dyDescent="0.2">
      <c r="A459" s="252"/>
      <c r="B459" s="253"/>
      <c r="C459" s="254"/>
      <c r="D459" s="254"/>
      <c r="E459" s="254"/>
      <c r="F459" s="254"/>
      <c r="G459" s="254"/>
      <c r="H459" s="255"/>
      <c r="I459" s="254"/>
      <c r="J459" s="256"/>
      <c r="K459" s="256"/>
      <c r="L459" s="256"/>
      <c r="M459" s="257"/>
      <c r="N459" s="258"/>
      <c r="O459" s="259"/>
      <c r="P459" s="259"/>
    </row>
    <row r="460" spans="1:16" x14ac:dyDescent="0.2">
      <c r="A460" s="252"/>
      <c r="B460" s="253"/>
      <c r="C460" s="254"/>
      <c r="D460" s="254"/>
      <c r="E460" s="254"/>
      <c r="F460" s="254"/>
      <c r="G460" s="254"/>
      <c r="H460" s="255"/>
      <c r="I460" s="254"/>
      <c r="J460" s="256"/>
      <c r="K460" s="256"/>
      <c r="L460" s="256"/>
      <c r="M460" s="257"/>
      <c r="N460" s="258"/>
      <c r="O460" s="259"/>
      <c r="P460" s="259"/>
    </row>
    <row r="461" spans="1:16" x14ac:dyDescent="0.2">
      <c r="A461" s="252"/>
      <c r="B461" s="253"/>
      <c r="C461" s="254"/>
      <c r="D461" s="254"/>
      <c r="E461" s="254"/>
      <c r="F461" s="254"/>
      <c r="G461" s="254"/>
      <c r="H461" s="255"/>
      <c r="I461" s="254"/>
      <c r="J461" s="256"/>
      <c r="K461" s="256"/>
      <c r="L461" s="256"/>
      <c r="M461" s="257"/>
      <c r="N461" s="258"/>
      <c r="O461" s="259"/>
      <c r="P461" s="259"/>
    </row>
    <row r="462" spans="1:16" x14ac:dyDescent="0.2">
      <c r="A462" s="252"/>
      <c r="B462" s="253"/>
      <c r="C462" s="254"/>
      <c r="D462" s="254"/>
      <c r="E462" s="254"/>
      <c r="F462" s="254"/>
      <c r="G462" s="254"/>
      <c r="H462" s="255"/>
      <c r="I462" s="254"/>
      <c r="J462" s="256"/>
      <c r="K462" s="256"/>
      <c r="L462" s="256"/>
      <c r="M462" s="257"/>
      <c r="N462" s="258"/>
      <c r="O462" s="259"/>
      <c r="P462" s="259"/>
    </row>
    <row r="463" spans="1:16" x14ac:dyDescent="0.2">
      <c r="A463" s="252"/>
      <c r="B463" s="253"/>
      <c r="C463" s="254"/>
      <c r="D463" s="254"/>
      <c r="E463" s="254"/>
      <c r="F463" s="254"/>
      <c r="G463" s="254"/>
      <c r="H463" s="255"/>
      <c r="I463" s="254"/>
      <c r="J463" s="256"/>
      <c r="K463" s="256"/>
      <c r="L463" s="256"/>
      <c r="M463" s="257"/>
      <c r="N463" s="258"/>
      <c r="O463" s="259"/>
      <c r="P463" s="259"/>
    </row>
    <row r="464" spans="1:16" x14ac:dyDescent="0.2">
      <c r="A464" s="252"/>
      <c r="B464" s="253"/>
      <c r="C464" s="254"/>
      <c r="D464" s="254"/>
      <c r="E464" s="254"/>
      <c r="F464" s="254"/>
      <c r="G464" s="254"/>
      <c r="H464" s="255"/>
      <c r="I464" s="254"/>
      <c r="J464" s="256"/>
      <c r="K464" s="256"/>
      <c r="L464" s="256"/>
      <c r="M464" s="257"/>
      <c r="N464" s="258"/>
      <c r="O464" s="259"/>
      <c r="P464" s="259"/>
    </row>
    <row r="465" spans="1:16" x14ac:dyDescent="0.2">
      <c r="A465" s="252"/>
      <c r="B465" s="253"/>
      <c r="C465" s="254"/>
      <c r="D465" s="254"/>
      <c r="E465" s="254"/>
      <c r="F465" s="254"/>
      <c r="G465" s="254"/>
      <c r="H465" s="255"/>
      <c r="I465" s="254"/>
      <c r="J465" s="256"/>
      <c r="K465" s="256"/>
      <c r="L465" s="256"/>
      <c r="M465" s="257"/>
      <c r="N465" s="258"/>
      <c r="O465" s="259"/>
      <c r="P465" s="259"/>
    </row>
    <row r="466" spans="1:16" x14ac:dyDescent="0.2">
      <c r="A466" s="252"/>
      <c r="B466" s="253"/>
      <c r="C466" s="254"/>
      <c r="D466" s="254"/>
      <c r="E466" s="254"/>
      <c r="F466" s="254"/>
      <c r="G466" s="254"/>
      <c r="H466" s="255"/>
      <c r="I466" s="254"/>
      <c r="J466" s="256"/>
      <c r="K466" s="256"/>
      <c r="L466" s="256"/>
      <c r="M466" s="257"/>
      <c r="N466" s="258"/>
      <c r="O466" s="259"/>
      <c r="P466" s="259"/>
    </row>
    <row r="467" spans="1:16" x14ac:dyDescent="0.2">
      <c r="A467" s="252"/>
      <c r="B467" s="253"/>
      <c r="C467" s="254"/>
      <c r="D467" s="254"/>
      <c r="E467" s="254"/>
      <c r="F467" s="254"/>
      <c r="G467" s="254"/>
      <c r="H467" s="255"/>
      <c r="I467" s="254"/>
      <c r="J467" s="256"/>
      <c r="K467" s="256"/>
      <c r="L467" s="256"/>
      <c r="M467" s="257"/>
      <c r="N467" s="258"/>
      <c r="O467" s="259"/>
      <c r="P467" s="259"/>
    </row>
    <row r="468" spans="1:16" x14ac:dyDescent="0.2">
      <c r="A468" s="252"/>
      <c r="B468" s="253"/>
      <c r="C468" s="254"/>
      <c r="D468" s="254"/>
      <c r="E468" s="254"/>
      <c r="F468" s="254"/>
      <c r="G468" s="254"/>
      <c r="H468" s="255"/>
      <c r="I468" s="254"/>
      <c r="J468" s="256"/>
      <c r="K468" s="256"/>
      <c r="L468" s="256"/>
      <c r="M468" s="257"/>
      <c r="N468" s="258"/>
      <c r="O468" s="259"/>
      <c r="P468" s="259"/>
    </row>
    <row r="469" spans="1:16" x14ac:dyDescent="0.2">
      <c r="A469" s="252"/>
      <c r="B469" s="253"/>
      <c r="C469" s="254"/>
      <c r="D469" s="254"/>
      <c r="E469" s="254"/>
      <c r="F469" s="254"/>
      <c r="G469" s="254"/>
      <c r="H469" s="255"/>
      <c r="I469" s="254"/>
      <c r="J469" s="256"/>
      <c r="K469" s="256"/>
      <c r="L469" s="256"/>
      <c r="M469" s="257"/>
      <c r="N469" s="258"/>
      <c r="O469" s="259"/>
      <c r="P469" s="259"/>
    </row>
    <row r="470" spans="1:16" x14ac:dyDescent="0.2">
      <c r="A470" s="252"/>
      <c r="B470" s="253"/>
      <c r="C470" s="254"/>
      <c r="D470" s="254"/>
      <c r="E470" s="254"/>
      <c r="F470" s="254"/>
      <c r="G470" s="254"/>
      <c r="H470" s="255"/>
      <c r="I470" s="254"/>
      <c r="J470" s="256"/>
      <c r="K470" s="256"/>
      <c r="L470" s="256"/>
      <c r="M470" s="257"/>
      <c r="N470" s="258"/>
      <c r="O470" s="259"/>
      <c r="P470" s="259"/>
    </row>
    <row r="471" spans="1:16" x14ac:dyDescent="0.2">
      <c r="A471" s="252"/>
      <c r="B471" s="253"/>
      <c r="C471" s="254"/>
      <c r="D471" s="254"/>
      <c r="E471" s="254"/>
      <c r="F471" s="254"/>
      <c r="G471" s="254"/>
      <c r="H471" s="255"/>
      <c r="I471" s="254"/>
      <c r="J471" s="256"/>
      <c r="K471" s="256"/>
      <c r="L471" s="256"/>
      <c r="M471" s="257"/>
      <c r="N471" s="258"/>
      <c r="O471" s="259"/>
      <c r="P471" s="259"/>
    </row>
    <row r="472" spans="1:16" x14ac:dyDescent="0.2">
      <c r="A472" s="252"/>
      <c r="B472" s="253"/>
      <c r="C472" s="254"/>
      <c r="D472" s="254"/>
      <c r="E472" s="254"/>
      <c r="F472" s="254"/>
      <c r="G472" s="254"/>
      <c r="H472" s="255"/>
      <c r="I472" s="254"/>
      <c r="J472" s="256"/>
      <c r="K472" s="256"/>
      <c r="L472" s="256"/>
      <c r="M472" s="257"/>
      <c r="N472" s="258"/>
      <c r="O472" s="259"/>
      <c r="P472" s="259"/>
    </row>
    <row r="473" spans="1:16" x14ac:dyDescent="0.2">
      <c r="A473" s="252"/>
      <c r="B473" s="253"/>
      <c r="C473" s="254"/>
      <c r="D473" s="254"/>
      <c r="E473" s="254"/>
      <c r="F473" s="254"/>
      <c r="G473" s="254"/>
      <c r="H473" s="255"/>
      <c r="I473" s="254"/>
      <c r="J473" s="256"/>
      <c r="K473" s="256"/>
      <c r="L473" s="256"/>
      <c r="M473" s="257"/>
      <c r="N473" s="258"/>
      <c r="O473" s="259"/>
      <c r="P473" s="259"/>
    </row>
    <row r="474" spans="1:16" x14ac:dyDescent="0.2">
      <c r="A474" s="252"/>
      <c r="B474" s="253"/>
      <c r="C474" s="254"/>
      <c r="D474" s="254"/>
      <c r="E474" s="254"/>
      <c r="F474" s="254"/>
      <c r="G474" s="254"/>
      <c r="H474" s="255"/>
      <c r="I474" s="254"/>
      <c r="J474" s="256"/>
      <c r="K474" s="256"/>
      <c r="L474" s="256"/>
      <c r="M474" s="257"/>
      <c r="N474" s="258"/>
      <c r="O474" s="259"/>
      <c r="P474" s="259"/>
    </row>
    <row r="475" spans="1:16" x14ac:dyDescent="0.2">
      <c r="A475" s="252"/>
      <c r="B475" s="253"/>
      <c r="C475" s="254"/>
      <c r="D475" s="254"/>
      <c r="E475" s="254"/>
      <c r="F475" s="254"/>
      <c r="G475" s="254"/>
      <c r="H475" s="255"/>
      <c r="I475" s="254"/>
      <c r="J475" s="256"/>
      <c r="K475" s="256"/>
      <c r="L475" s="256"/>
      <c r="M475" s="257"/>
      <c r="N475" s="258"/>
      <c r="O475" s="259"/>
      <c r="P475" s="259"/>
    </row>
    <row r="476" spans="1:16" x14ac:dyDescent="0.2">
      <c r="A476" s="252"/>
      <c r="B476" s="253"/>
      <c r="C476" s="254"/>
      <c r="D476" s="254"/>
      <c r="E476" s="254"/>
      <c r="F476" s="254"/>
      <c r="G476" s="254"/>
      <c r="H476" s="255"/>
      <c r="I476" s="254"/>
      <c r="J476" s="256"/>
      <c r="K476" s="256"/>
      <c r="L476" s="256"/>
      <c r="M476" s="257"/>
      <c r="N476" s="258"/>
      <c r="O476" s="259"/>
      <c r="P476" s="259"/>
    </row>
    <row r="477" spans="1:16" x14ac:dyDescent="0.2">
      <c r="A477" s="252"/>
      <c r="B477" s="253"/>
      <c r="C477" s="254"/>
      <c r="D477" s="254"/>
      <c r="E477" s="254"/>
      <c r="F477" s="254"/>
      <c r="G477" s="254"/>
      <c r="H477" s="255"/>
      <c r="I477" s="254"/>
      <c r="J477" s="256"/>
      <c r="K477" s="256"/>
      <c r="L477" s="256"/>
      <c r="M477" s="257"/>
      <c r="N477" s="258"/>
      <c r="O477" s="259"/>
      <c r="P477" s="259"/>
    </row>
    <row r="478" spans="1:16" x14ac:dyDescent="0.2">
      <c r="A478" s="252"/>
      <c r="B478" s="253"/>
      <c r="C478" s="254"/>
      <c r="D478" s="254"/>
      <c r="E478" s="254"/>
      <c r="F478" s="254"/>
      <c r="G478" s="254"/>
      <c r="H478" s="255"/>
      <c r="I478" s="254"/>
      <c r="J478" s="256"/>
      <c r="K478" s="256"/>
      <c r="L478" s="256"/>
      <c r="M478" s="257"/>
      <c r="N478" s="258"/>
      <c r="O478" s="259"/>
      <c r="P478" s="259"/>
    </row>
    <row r="479" spans="1:16" x14ac:dyDescent="0.2">
      <c r="A479" s="252"/>
      <c r="B479" s="253"/>
      <c r="C479" s="254"/>
      <c r="D479" s="254"/>
      <c r="E479" s="254"/>
      <c r="F479" s="254"/>
      <c r="G479" s="254"/>
      <c r="H479" s="255"/>
      <c r="I479" s="254"/>
      <c r="J479" s="256"/>
      <c r="K479" s="256"/>
      <c r="L479" s="256"/>
      <c r="M479" s="257"/>
      <c r="N479" s="258"/>
      <c r="O479" s="259"/>
      <c r="P479" s="259"/>
    </row>
    <row r="480" spans="1:16" x14ac:dyDescent="0.2">
      <c r="A480" s="252"/>
      <c r="B480" s="253"/>
      <c r="C480" s="254"/>
      <c r="D480" s="254"/>
      <c r="E480" s="254"/>
      <c r="F480" s="254"/>
      <c r="G480" s="254"/>
      <c r="H480" s="255"/>
      <c r="I480" s="254"/>
      <c r="J480" s="256"/>
      <c r="K480" s="256"/>
      <c r="L480" s="256"/>
      <c r="M480" s="257"/>
      <c r="N480" s="258"/>
      <c r="O480" s="259"/>
      <c r="P480" s="259"/>
    </row>
    <row r="481" spans="1:16" x14ac:dyDescent="0.2">
      <c r="A481" s="252"/>
      <c r="B481" s="253"/>
      <c r="C481" s="254"/>
      <c r="D481" s="254"/>
      <c r="E481" s="254"/>
      <c r="F481" s="254"/>
      <c r="G481" s="254"/>
      <c r="H481" s="255"/>
      <c r="I481" s="254"/>
      <c r="J481" s="256"/>
      <c r="K481" s="256"/>
      <c r="L481" s="256"/>
      <c r="M481" s="257"/>
      <c r="N481" s="258"/>
      <c r="O481" s="259"/>
      <c r="P481" s="259"/>
    </row>
    <row r="482" spans="1:16" x14ac:dyDescent="0.2">
      <c r="A482" s="252"/>
      <c r="B482" s="253"/>
      <c r="C482" s="254"/>
      <c r="D482" s="254"/>
      <c r="E482" s="254"/>
      <c r="F482" s="254"/>
      <c r="G482" s="254"/>
      <c r="H482" s="255"/>
      <c r="I482" s="254"/>
      <c r="J482" s="256"/>
      <c r="K482" s="256"/>
      <c r="L482" s="256"/>
      <c r="M482" s="257"/>
      <c r="N482" s="258"/>
      <c r="O482" s="259"/>
      <c r="P482" s="259"/>
    </row>
    <row r="483" spans="1:16" x14ac:dyDescent="0.2">
      <c r="A483" s="252"/>
      <c r="B483" s="253"/>
      <c r="C483" s="254"/>
      <c r="D483" s="254"/>
      <c r="E483" s="254"/>
      <c r="F483" s="254"/>
      <c r="G483" s="254"/>
      <c r="H483" s="255"/>
      <c r="I483" s="254"/>
      <c r="J483" s="256"/>
      <c r="K483" s="256"/>
      <c r="L483" s="256"/>
      <c r="M483" s="257"/>
      <c r="N483" s="258"/>
      <c r="O483" s="259"/>
      <c r="P483" s="259"/>
    </row>
    <row r="484" spans="1:16" x14ac:dyDescent="0.2">
      <c r="A484" s="252"/>
      <c r="B484" s="253"/>
      <c r="C484" s="254"/>
      <c r="D484" s="254"/>
      <c r="E484" s="254"/>
      <c r="F484" s="254"/>
      <c r="G484" s="254"/>
      <c r="H484" s="255"/>
      <c r="I484" s="254"/>
      <c r="J484" s="256"/>
      <c r="K484" s="256"/>
      <c r="L484" s="256"/>
      <c r="M484" s="257"/>
      <c r="N484" s="258"/>
      <c r="O484" s="259"/>
      <c r="P484" s="259"/>
    </row>
    <row r="485" spans="1:16" x14ac:dyDescent="0.2">
      <c r="A485" s="252"/>
      <c r="B485" s="253"/>
      <c r="C485" s="254"/>
      <c r="D485" s="254"/>
      <c r="E485" s="254"/>
      <c r="F485" s="254"/>
      <c r="G485" s="254"/>
      <c r="H485" s="255"/>
      <c r="I485" s="254"/>
      <c r="J485" s="256"/>
      <c r="K485" s="256"/>
      <c r="L485" s="256"/>
      <c r="M485" s="257"/>
      <c r="N485" s="258"/>
      <c r="O485" s="259"/>
      <c r="P485" s="259"/>
    </row>
    <row r="486" spans="1:16" x14ac:dyDescent="0.2">
      <c r="A486" s="252"/>
      <c r="B486" s="253"/>
      <c r="C486" s="254"/>
      <c r="D486" s="254"/>
      <c r="E486" s="254"/>
      <c r="F486" s="254"/>
      <c r="G486" s="254"/>
      <c r="H486" s="255"/>
      <c r="I486" s="254"/>
      <c r="J486" s="256"/>
      <c r="K486" s="256"/>
      <c r="L486" s="256"/>
      <c r="M486" s="257"/>
      <c r="N486" s="258"/>
      <c r="O486" s="259"/>
      <c r="P486" s="259"/>
    </row>
    <row r="487" spans="1:16" x14ac:dyDescent="0.2">
      <c r="A487" s="252"/>
      <c r="B487" s="253"/>
      <c r="C487" s="254"/>
      <c r="D487" s="254"/>
      <c r="E487" s="254"/>
      <c r="F487" s="254"/>
      <c r="G487" s="254"/>
      <c r="H487" s="255"/>
      <c r="I487" s="254"/>
      <c r="J487" s="256"/>
      <c r="K487" s="256"/>
      <c r="L487" s="256"/>
      <c r="M487" s="257"/>
      <c r="N487" s="258"/>
      <c r="O487" s="259"/>
      <c r="P487" s="259"/>
    </row>
    <row r="488" spans="1:16" x14ac:dyDescent="0.2">
      <c r="A488" s="252"/>
      <c r="B488" s="253"/>
      <c r="C488" s="254"/>
      <c r="D488" s="254"/>
      <c r="E488" s="254"/>
      <c r="F488" s="254"/>
      <c r="G488" s="254"/>
      <c r="H488" s="255"/>
      <c r="I488" s="254"/>
      <c r="J488" s="256"/>
      <c r="K488" s="256"/>
      <c r="L488" s="256"/>
      <c r="M488" s="257"/>
      <c r="N488" s="258"/>
      <c r="O488" s="259"/>
      <c r="P488" s="259"/>
    </row>
    <row r="489" spans="1:16" x14ac:dyDescent="0.2">
      <c r="A489" s="252"/>
      <c r="B489" s="253"/>
      <c r="C489" s="254"/>
      <c r="D489" s="254"/>
      <c r="E489" s="254"/>
      <c r="F489" s="254"/>
      <c r="G489" s="254"/>
      <c r="H489" s="255"/>
      <c r="I489" s="254"/>
      <c r="J489" s="256"/>
      <c r="K489" s="256"/>
      <c r="L489" s="256"/>
      <c r="M489" s="257"/>
      <c r="N489" s="258"/>
      <c r="O489" s="259"/>
      <c r="P489" s="259"/>
    </row>
    <row r="490" spans="1:16" x14ac:dyDescent="0.2">
      <c r="A490" s="252"/>
      <c r="B490" s="253"/>
      <c r="C490" s="254"/>
      <c r="D490" s="254"/>
      <c r="E490" s="254"/>
      <c r="F490" s="254"/>
      <c r="G490" s="254"/>
      <c r="H490" s="255"/>
      <c r="I490" s="254"/>
      <c r="J490" s="256"/>
      <c r="K490" s="256"/>
      <c r="L490" s="256"/>
      <c r="M490" s="257"/>
      <c r="N490" s="258"/>
      <c r="O490" s="259"/>
      <c r="P490" s="259"/>
    </row>
    <row r="491" spans="1:16" x14ac:dyDescent="0.2">
      <c r="A491" s="252"/>
      <c r="B491" s="253"/>
      <c r="C491" s="254"/>
      <c r="D491" s="254"/>
      <c r="E491" s="254"/>
      <c r="F491" s="254"/>
      <c r="G491" s="254"/>
      <c r="H491" s="255"/>
      <c r="I491" s="254"/>
      <c r="J491" s="256"/>
      <c r="K491" s="256"/>
      <c r="L491" s="256"/>
      <c r="M491" s="257"/>
      <c r="N491" s="258"/>
      <c r="O491" s="259"/>
      <c r="P491" s="259"/>
    </row>
    <row r="492" spans="1:16" x14ac:dyDescent="0.2">
      <c r="A492" s="252"/>
      <c r="B492" s="253"/>
      <c r="C492" s="254"/>
      <c r="D492" s="254"/>
      <c r="E492" s="254"/>
      <c r="F492" s="254"/>
      <c r="G492" s="254"/>
      <c r="H492" s="255"/>
      <c r="I492" s="254"/>
      <c r="J492" s="256"/>
      <c r="K492" s="256"/>
      <c r="L492" s="256"/>
      <c r="M492" s="257"/>
      <c r="N492" s="258"/>
      <c r="O492" s="259"/>
      <c r="P492" s="259"/>
    </row>
    <row r="493" spans="1:16" x14ac:dyDescent="0.2">
      <c r="A493" s="252"/>
      <c r="B493" s="253"/>
      <c r="C493" s="254"/>
      <c r="D493" s="254"/>
      <c r="E493" s="254"/>
      <c r="F493" s="254"/>
      <c r="G493" s="254"/>
      <c r="H493" s="255"/>
      <c r="I493" s="254"/>
      <c r="J493" s="256"/>
      <c r="K493" s="256"/>
      <c r="L493" s="256"/>
      <c r="M493" s="257"/>
      <c r="N493" s="258"/>
      <c r="O493" s="259"/>
      <c r="P493" s="259"/>
    </row>
    <row r="494" spans="1:16" x14ac:dyDescent="0.2">
      <c r="A494" s="252"/>
      <c r="B494" s="253"/>
      <c r="C494" s="254"/>
      <c r="D494" s="254"/>
      <c r="E494" s="254"/>
      <c r="F494" s="254"/>
      <c r="G494" s="254"/>
      <c r="H494" s="255"/>
      <c r="I494" s="254"/>
      <c r="J494" s="256"/>
      <c r="K494" s="256"/>
      <c r="L494" s="256"/>
      <c r="M494" s="257"/>
      <c r="N494" s="258"/>
      <c r="O494" s="259"/>
      <c r="P494" s="259"/>
    </row>
    <row r="495" spans="1:16" x14ac:dyDescent="0.2">
      <c r="A495" s="252"/>
      <c r="B495" s="253"/>
      <c r="C495" s="254"/>
      <c r="D495" s="254"/>
      <c r="E495" s="254"/>
      <c r="F495" s="254"/>
      <c r="G495" s="254"/>
      <c r="H495" s="255"/>
      <c r="I495" s="254"/>
      <c r="J495" s="256"/>
      <c r="K495" s="256"/>
      <c r="L495" s="256"/>
      <c r="M495" s="257"/>
      <c r="N495" s="258"/>
      <c r="O495" s="259"/>
      <c r="P495" s="259"/>
    </row>
    <row r="496" spans="1:16" x14ac:dyDescent="0.2">
      <c r="A496" s="252"/>
      <c r="B496" s="253"/>
      <c r="C496" s="254"/>
      <c r="D496" s="254"/>
      <c r="E496" s="254"/>
      <c r="F496" s="254"/>
      <c r="G496" s="254"/>
      <c r="H496" s="255"/>
      <c r="I496" s="254"/>
      <c r="J496" s="256"/>
      <c r="K496" s="256"/>
      <c r="L496" s="256"/>
      <c r="M496" s="257"/>
      <c r="N496" s="258"/>
      <c r="O496" s="259"/>
      <c r="P496" s="259"/>
    </row>
    <row r="497" spans="1:16" x14ac:dyDescent="0.2">
      <c r="A497" s="252"/>
      <c r="B497" s="253"/>
      <c r="C497" s="254"/>
      <c r="D497" s="254"/>
      <c r="E497" s="254"/>
      <c r="F497" s="254"/>
      <c r="G497" s="254"/>
      <c r="H497" s="255"/>
      <c r="I497" s="254"/>
      <c r="J497" s="256"/>
      <c r="K497" s="256"/>
      <c r="L497" s="256"/>
      <c r="M497" s="257"/>
      <c r="N497" s="258"/>
      <c r="O497" s="259"/>
      <c r="P497" s="259"/>
    </row>
    <row r="498" spans="1:16" x14ac:dyDescent="0.2">
      <c r="A498" s="252"/>
      <c r="B498" s="253"/>
      <c r="C498" s="254"/>
      <c r="D498" s="254"/>
      <c r="E498" s="254"/>
      <c r="F498" s="254"/>
      <c r="G498" s="254"/>
      <c r="H498" s="255"/>
      <c r="I498" s="254"/>
      <c r="J498" s="256"/>
      <c r="K498" s="256"/>
      <c r="L498" s="256"/>
      <c r="M498" s="257"/>
      <c r="N498" s="258"/>
      <c r="O498" s="259"/>
      <c r="P498" s="259"/>
    </row>
    <row r="499" spans="1:16" x14ac:dyDescent="0.2">
      <c r="A499" s="252"/>
      <c r="B499" s="253"/>
      <c r="C499" s="254"/>
      <c r="D499" s="254"/>
      <c r="E499" s="254"/>
      <c r="F499" s="254"/>
      <c r="G499" s="254"/>
      <c r="H499" s="255"/>
      <c r="I499" s="254"/>
      <c r="J499" s="256"/>
      <c r="K499" s="256"/>
      <c r="L499" s="256"/>
      <c r="M499" s="257"/>
      <c r="N499" s="258"/>
      <c r="O499" s="259"/>
      <c r="P499" s="259"/>
    </row>
    <row r="500" spans="1:16" x14ac:dyDescent="0.2">
      <c r="A500" s="252"/>
      <c r="B500" s="253"/>
      <c r="C500" s="254"/>
      <c r="D500" s="254"/>
      <c r="E500" s="254"/>
      <c r="F500" s="254"/>
      <c r="G500" s="254"/>
      <c r="H500" s="255"/>
      <c r="I500" s="254"/>
      <c r="J500" s="256"/>
      <c r="K500" s="256"/>
      <c r="L500" s="256"/>
      <c r="M500" s="257"/>
      <c r="N500" s="258"/>
      <c r="O500" s="259"/>
      <c r="P500" s="259"/>
    </row>
    <row r="501" spans="1:16" x14ac:dyDescent="0.2">
      <c r="A501" s="252"/>
      <c r="B501" s="253"/>
      <c r="C501" s="254"/>
      <c r="D501" s="254"/>
      <c r="E501" s="254"/>
      <c r="F501" s="254"/>
      <c r="G501" s="254"/>
      <c r="H501" s="255"/>
      <c r="I501" s="254"/>
      <c r="J501" s="256"/>
      <c r="K501" s="256"/>
      <c r="L501" s="256"/>
      <c r="M501" s="257"/>
      <c r="N501" s="258"/>
      <c r="O501" s="259"/>
      <c r="P501" s="259"/>
    </row>
    <row r="502" spans="1:16" x14ac:dyDescent="0.2">
      <c r="A502" s="252"/>
      <c r="B502" s="253"/>
      <c r="C502" s="254"/>
      <c r="D502" s="254"/>
      <c r="E502" s="254"/>
      <c r="F502" s="254"/>
      <c r="G502" s="254"/>
      <c r="H502" s="255"/>
      <c r="I502" s="254"/>
      <c r="J502" s="256"/>
      <c r="K502" s="256"/>
      <c r="L502" s="256"/>
      <c r="M502" s="257"/>
      <c r="N502" s="258"/>
      <c r="O502" s="259"/>
      <c r="P502" s="259"/>
    </row>
    <row r="503" spans="1:16" x14ac:dyDescent="0.2">
      <c r="A503" s="252"/>
      <c r="B503" s="253"/>
      <c r="C503" s="254"/>
      <c r="D503" s="254"/>
      <c r="E503" s="254"/>
      <c r="F503" s="254"/>
      <c r="G503" s="254"/>
      <c r="H503" s="255"/>
      <c r="I503" s="254"/>
      <c r="J503" s="256"/>
      <c r="K503" s="256"/>
      <c r="L503" s="256"/>
      <c r="M503" s="257"/>
      <c r="N503" s="258"/>
      <c r="O503" s="259"/>
      <c r="P503" s="259"/>
    </row>
    <row r="504" spans="1:16" x14ac:dyDescent="0.2">
      <c r="A504" s="252"/>
      <c r="B504" s="253"/>
      <c r="C504" s="254"/>
      <c r="D504" s="254"/>
      <c r="E504" s="254"/>
      <c r="F504" s="254"/>
      <c r="G504" s="254"/>
      <c r="H504" s="255"/>
      <c r="I504" s="254"/>
      <c r="J504" s="256"/>
      <c r="K504" s="256"/>
      <c r="L504" s="256"/>
      <c r="M504" s="257"/>
      <c r="N504" s="258"/>
      <c r="O504" s="259"/>
      <c r="P504" s="259"/>
    </row>
    <row r="505" spans="1:16" x14ac:dyDescent="0.2">
      <c r="A505" s="252"/>
      <c r="B505" s="253"/>
      <c r="C505" s="254"/>
      <c r="D505" s="254"/>
      <c r="E505" s="254"/>
      <c r="F505" s="254"/>
      <c r="G505" s="254"/>
      <c r="H505" s="255"/>
      <c r="I505" s="254"/>
      <c r="J505" s="256"/>
      <c r="K505" s="256"/>
      <c r="L505" s="256"/>
      <c r="M505" s="257"/>
      <c r="N505" s="258"/>
      <c r="O505" s="259"/>
      <c r="P505" s="259"/>
    </row>
    <row r="506" spans="1:16" x14ac:dyDescent="0.2">
      <c r="A506" s="252"/>
      <c r="B506" s="253"/>
      <c r="C506" s="254"/>
      <c r="D506" s="254"/>
      <c r="E506" s="254"/>
      <c r="F506" s="254"/>
      <c r="G506" s="254"/>
      <c r="H506" s="255"/>
      <c r="I506" s="254"/>
      <c r="J506" s="256"/>
      <c r="K506" s="256"/>
      <c r="L506" s="256"/>
      <c r="M506" s="257"/>
      <c r="N506" s="258"/>
      <c r="O506" s="259"/>
      <c r="P506" s="259"/>
    </row>
    <row r="507" spans="1:16" x14ac:dyDescent="0.2">
      <c r="A507" s="252"/>
      <c r="B507" s="253"/>
      <c r="C507" s="254"/>
      <c r="D507" s="254"/>
      <c r="E507" s="254"/>
      <c r="F507" s="254"/>
      <c r="G507" s="254"/>
      <c r="H507" s="255"/>
      <c r="I507" s="254"/>
      <c r="J507" s="256"/>
      <c r="K507" s="256"/>
      <c r="L507" s="256"/>
      <c r="M507" s="257"/>
      <c r="N507" s="258"/>
      <c r="O507" s="259"/>
      <c r="P507" s="259"/>
    </row>
    <row r="508" spans="1:16" x14ac:dyDescent="0.2">
      <c r="A508" s="252"/>
      <c r="B508" s="253"/>
      <c r="C508" s="254"/>
      <c r="D508" s="254"/>
      <c r="E508" s="254"/>
      <c r="F508" s="254"/>
      <c r="G508" s="254"/>
      <c r="H508" s="255"/>
      <c r="I508" s="254"/>
      <c r="J508" s="256"/>
      <c r="K508" s="256"/>
      <c r="L508" s="256"/>
      <c r="M508" s="257"/>
      <c r="N508" s="258"/>
      <c r="O508" s="259"/>
      <c r="P508" s="259"/>
    </row>
    <row r="509" spans="1:16" x14ac:dyDescent="0.2">
      <c r="A509" s="252"/>
      <c r="B509" s="253"/>
      <c r="C509" s="254"/>
      <c r="D509" s="254"/>
      <c r="E509" s="254"/>
      <c r="F509" s="254"/>
      <c r="G509" s="254"/>
      <c r="H509" s="255"/>
      <c r="I509" s="254"/>
      <c r="J509" s="256"/>
      <c r="K509" s="256"/>
      <c r="L509" s="256"/>
      <c r="M509" s="257"/>
      <c r="N509" s="258"/>
      <c r="O509" s="259"/>
      <c r="P509" s="259"/>
    </row>
    <row r="510" spans="1:16" x14ac:dyDescent="0.2">
      <c r="A510" s="252"/>
      <c r="B510" s="253"/>
      <c r="C510" s="254"/>
      <c r="D510" s="254"/>
      <c r="E510" s="254"/>
      <c r="F510" s="254"/>
      <c r="G510" s="254"/>
      <c r="H510" s="255"/>
      <c r="I510" s="254"/>
      <c r="J510" s="256"/>
      <c r="K510" s="256"/>
      <c r="L510" s="256"/>
      <c r="M510" s="257"/>
      <c r="N510" s="258"/>
      <c r="O510" s="259"/>
      <c r="P510" s="259"/>
    </row>
    <row r="511" spans="1:16" x14ac:dyDescent="0.2">
      <c r="A511" s="252"/>
      <c r="B511" s="253"/>
      <c r="C511" s="254"/>
      <c r="D511" s="254"/>
      <c r="E511" s="254"/>
      <c r="F511" s="254"/>
      <c r="G511" s="254"/>
      <c r="H511" s="255"/>
      <c r="I511" s="254"/>
      <c r="J511" s="256"/>
      <c r="K511" s="256"/>
      <c r="L511" s="256"/>
      <c r="M511" s="257"/>
      <c r="N511" s="258"/>
      <c r="O511" s="259"/>
      <c r="P511" s="259"/>
    </row>
    <row r="512" spans="1:16" x14ac:dyDescent="0.2">
      <c r="A512" s="252"/>
      <c r="B512" s="253"/>
      <c r="C512" s="254"/>
      <c r="D512" s="254"/>
      <c r="E512" s="254"/>
      <c r="F512" s="254"/>
      <c r="G512" s="254"/>
      <c r="H512" s="255"/>
      <c r="I512" s="254"/>
      <c r="J512" s="256"/>
      <c r="K512" s="256"/>
      <c r="L512" s="256"/>
      <c r="M512" s="257"/>
      <c r="N512" s="258"/>
      <c r="O512" s="259"/>
      <c r="P512" s="259"/>
    </row>
    <row r="513" spans="1:16" x14ac:dyDescent="0.2">
      <c r="A513" s="252"/>
      <c r="B513" s="253"/>
      <c r="C513" s="254"/>
      <c r="D513" s="254"/>
      <c r="E513" s="254"/>
      <c r="F513" s="254"/>
      <c r="G513" s="254"/>
      <c r="H513" s="255"/>
      <c r="I513" s="254"/>
      <c r="J513" s="256"/>
      <c r="K513" s="256"/>
      <c r="L513" s="256"/>
      <c r="M513" s="257"/>
      <c r="N513" s="258"/>
      <c r="O513" s="259"/>
      <c r="P513" s="259"/>
    </row>
    <row r="514" spans="1:16" x14ac:dyDescent="0.2">
      <c r="A514" s="252"/>
      <c r="B514" s="253"/>
      <c r="C514" s="254"/>
      <c r="D514" s="254"/>
      <c r="E514" s="254"/>
      <c r="F514" s="254"/>
      <c r="G514" s="254"/>
      <c r="H514" s="255"/>
      <c r="I514" s="254"/>
      <c r="J514" s="256"/>
      <c r="K514" s="256"/>
      <c r="L514" s="256"/>
      <c r="M514" s="257"/>
      <c r="N514" s="258"/>
      <c r="O514" s="259"/>
      <c r="P514" s="259"/>
    </row>
    <row r="515" spans="1:16" x14ac:dyDescent="0.2">
      <c r="A515" s="252"/>
      <c r="B515" s="253"/>
      <c r="C515" s="254"/>
      <c r="D515" s="254"/>
      <c r="E515" s="254"/>
      <c r="F515" s="254"/>
      <c r="G515" s="254"/>
      <c r="H515" s="255"/>
      <c r="I515" s="254"/>
      <c r="J515" s="256"/>
      <c r="K515" s="256"/>
      <c r="L515" s="256"/>
      <c r="M515" s="257"/>
      <c r="N515" s="258"/>
      <c r="O515" s="259"/>
      <c r="P515" s="259"/>
    </row>
    <row r="516" spans="1:16" x14ac:dyDescent="0.2">
      <c r="A516" s="252"/>
      <c r="B516" s="253"/>
      <c r="C516" s="254"/>
      <c r="D516" s="254"/>
      <c r="E516" s="254"/>
      <c r="F516" s="254"/>
      <c r="G516" s="254"/>
      <c r="H516" s="255"/>
      <c r="I516" s="254"/>
      <c r="J516" s="256"/>
      <c r="K516" s="256"/>
      <c r="L516" s="256"/>
      <c r="M516" s="257"/>
      <c r="N516" s="258"/>
      <c r="O516" s="259"/>
      <c r="P516" s="259"/>
    </row>
    <row r="517" spans="1:16" x14ac:dyDescent="0.2">
      <c r="A517" s="252"/>
      <c r="B517" s="253"/>
      <c r="C517" s="254"/>
      <c r="D517" s="254"/>
      <c r="E517" s="254"/>
      <c r="F517" s="254"/>
      <c r="G517" s="254"/>
      <c r="H517" s="255"/>
      <c r="I517" s="254"/>
      <c r="J517" s="256"/>
      <c r="K517" s="256"/>
      <c r="L517" s="256"/>
      <c r="M517" s="257"/>
      <c r="N517" s="258"/>
      <c r="O517" s="259"/>
      <c r="P517" s="259"/>
    </row>
    <row r="518" spans="1:16" x14ac:dyDescent="0.2">
      <c r="A518" s="252"/>
      <c r="B518" s="253"/>
      <c r="C518" s="254"/>
      <c r="D518" s="254"/>
      <c r="E518" s="254"/>
      <c r="F518" s="254"/>
      <c r="G518" s="254"/>
      <c r="H518" s="255"/>
      <c r="I518" s="254"/>
      <c r="J518" s="256"/>
      <c r="K518" s="256"/>
      <c r="L518" s="256"/>
      <c r="M518" s="257"/>
      <c r="N518" s="258"/>
      <c r="O518" s="259"/>
      <c r="P518" s="259"/>
    </row>
    <row r="519" spans="1:16" x14ac:dyDescent="0.2">
      <c r="A519" s="252"/>
      <c r="B519" s="253"/>
      <c r="C519" s="254"/>
      <c r="D519" s="254"/>
      <c r="E519" s="254"/>
      <c r="F519" s="254"/>
      <c r="G519" s="254"/>
      <c r="H519" s="255"/>
      <c r="I519" s="254"/>
      <c r="J519" s="256"/>
      <c r="K519" s="256"/>
      <c r="L519" s="256"/>
      <c r="M519" s="257"/>
      <c r="N519" s="258"/>
      <c r="O519" s="259"/>
      <c r="P519" s="259"/>
    </row>
    <row r="520" spans="1:16" x14ac:dyDescent="0.2">
      <c r="A520" s="252"/>
      <c r="B520" s="253"/>
      <c r="C520" s="254"/>
      <c r="D520" s="254"/>
      <c r="E520" s="254"/>
      <c r="F520" s="254"/>
      <c r="G520" s="254"/>
      <c r="H520" s="255"/>
      <c r="I520" s="254"/>
      <c r="J520" s="256"/>
      <c r="K520" s="256"/>
      <c r="L520" s="256"/>
      <c r="M520" s="257"/>
      <c r="N520" s="258"/>
      <c r="O520" s="259"/>
      <c r="P520" s="259"/>
    </row>
    <row r="521" spans="1:16" x14ac:dyDescent="0.2">
      <c r="A521" s="252"/>
      <c r="B521" s="253"/>
      <c r="C521" s="254"/>
      <c r="D521" s="254"/>
      <c r="E521" s="254"/>
      <c r="F521" s="254"/>
      <c r="G521" s="254"/>
      <c r="H521" s="255"/>
      <c r="I521" s="254"/>
      <c r="J521" s="256"/>
      <c r="K521" s="256"/>
      <c r="L521" s="256"/>
      <c r="M521" s="257"/>
      <c r="N521" s="258"/>
      <c r="O521" s="259"/>
      <c r="P521" s="259"/>
    </row>
    <row r="522" spans="1:16" x14ac:dyDescent="0.2">
      <c r="A522" s="252"/>
      <c r="B522" s="253"/>
      <c r="C522" s="254"/>
      <c r="D522" s="254"/>
      <c r="E522" s="254"/>
      <c r="F522" s="254"/>
      <c r="G522" s="254"/>
      <c r="H522" s="255"/>
      <c r="I522" s="254"/>
      <c r="J522" s="256"/>
      <c r="K522" s="256"/>
      <c r="L522" s="256"/>
      <c r="M522" s="257"/>
      <c r="N522" s="258"/>
      <c r="O522" s="259"/>
      <c r="P522" s="259"/>
    </row>
    <row r="523" spans="1:16" x14ac:dyDescent="0.2">
      <c r="A523" s="252"/>
      <c r="B523" s="253"/>
      <c r="C523" s="254"/>
      <c r="D523" s="254"/>
      <c r="E523" s="254"/>
      <c r="F523" s="254"/>
      <c r="G523" s="254"/>
      <c r="H523" s="255"/>
      <c r="I523" s="254"/>
      <c r="J523" s="256"/>
      <c r="K523" s="256"/>
      <c r="L523" s="256"/>
      <c r="M523" s="257"/>
      <c r="N523" s="258"/>
      <c r="O523" s="259"/>
      <c r="P523" s="259"/>
    </row>
    <row r="524" spans="1:16" x14ac:dyDescent="0.2">
      <c r="A524" s="252"/>
      <c r="B524" s="253"/>
      <c r="C524" s="254"/>
      <c r="D524" s="254"/>
      <c r="E524" s="254"/>
      <c r="F524" s="254"/>
      <c r="G524" s="254"/>
      <c r="H524" s="255"/>
      <c r="I524" s="254"/>
      <c r="J524" s="256"/>
      <c r="K524" s="256"/>
      <c r="L524" s="256"/>
      <c r="M524" s="257"/>
      <c r="N524" s="258"/>
      <c r="O524" s="259"/>
      <c r="P524" s="259"/>
    </row>
    <row r="525" spans="1:16" x14ac:dyDescent="0.2">
      <c r="A525" s="252"/>
      <c r="B525" s="253"/>
      <c r="C525" s="254"/>
      <c r="D525" s="254"/>
      <c r="E525" s="254"/>
      <c r="F525" s="254"/>
      <c r="G525" s="254"/>
      <c r="H525" s="255"/>
      <c r="I525" s="254"/>
      <c r="J525" s="256"/>
      <c r="K525" s="256"/>
      <c r="L525" s="256"/>
      <c r="M525" s="257"/>
      <c r="N525" s="258"/>
      <c r="O525" s="259"/>
      <c r="P525" s="259"/>
    </row>
    <row r="526" spans="1:16" x14ac:dyDescent="0.2">
      <c r="A526" s="252"/>
      <c r="B526" s="253"/>
      <c r="C526" s="254"/>
      <c r="D526" s="254"/>
      <c r="E526" s="254"/>
      <c r="F526" s="254"/>
      <c r="G526" s="254"/>
      <c r="H526" s="255"/>
      <c r="I526" s="254"/>
      <c r="J526" s="256"/>
      <c r="K526" s="256"/>
      <c r="L526" s="256"/>
      <c r="M526" s="257"/>
      <c r="N526" s="258"/>
      <c r="O526" s="259"/>
      <c r="P526" s="259"/>
    </row>
    <row r="527" spans="1:16" x14ac:dyDescent="0.2">
      <c r="A527" s="252"/>
      <c r="B527" s="253"/>
      <c r="C527" s="254"/>
      <c r="D527" s="254"/>
      <c r="E527" s="254"/>
      <c r="F527" s="254"/>
      <c r="G527" s="254"/>
      <c r="H527" s="255"/>
      <c r="I527" s="254"/>
      <c r="J527" s="256"/>
      <c r="K527" s="256"/>
      <c r="L527" s="256"/>
      <c r="M527" s="257"/>
      <c r="N527" s="258"/>
      <c r="O527" s="259"/>
      <c r="P527" s="259"/>
    </row>
    <row r="528" spans="1:16" x14ac:dyDescent="0.2">
      <c r="A528" s="252"/>
      <c r="B528" s="253"/>
      <c r="C528" s="254"/>
      <c r="D528" s="254"/>
      <c r="E528" s="254"/>
      <c r="F528" s="254"/>
      <c r="G528" s="254"/>
      <c r="H528" s="255"/>
      <c r="I528" s="254"/>
      <c r="J528" s="256"/>
      <c r="K528" s="256"/>
      <c r="L528" s="256"/>
      <c r="M528" s="257"/>
      <c r="N528" s="258"/>
      <c r="O528" s="259"/>
      <c r="P528" s="259"/>
    </row>
    <row r="529" spans="1:16" x14ac:dyDescent="0.2">
      <c r="A529" s="252"/>
      <c r="B529" s="253"/>
      <c r="C529" s="254"/>
      <c r="D529" s="254"/>
      <c r="E529" s="254"/>
      <c r="F529" s="254"/>
      <c r="G529" s="254"/>
      <c r="H529" s="255"/>
      <c r="I529" s="254"/>
      <c r="J529" s="256"/>
      <c r="K529" s="256"/>
      <c r="L529" s="256"/>
      <c r="M529" s="257"/>
      <c r="N529" s="258"/>
      <c r="O529" s="259"/>
      <c r="P529" s="259"/>
    </row>
    <row r="530" spans="1:16" x14ac:dyDescent="0.2">
      <c r="A530" s="252"/>
      <c r="B530" s="253"/>
      <c r="C530" s="254"/>
      <c r="D530" s="254"/>
      <c r="E530" s="254"/>
      <c r="F530" s="254"/>
      <c r="G530" s="254"/>
      <c r="H530" s="255"/>
      <c r="I530" s="254"/>
      <c r="J530" s="256"/>
      <c r="K530" s="256"/>
      <c r="L530" s="256"/>
      <c r="M530" s="257"/>
      <c r="N530" s="258"/>
      <c r="O530" s="259"/>
      <c r="P530" s="259"/>
    </row>
    <row r="531" spans="1:16" x14ac:dyDescent="0.2">
      <c r="A531" s="252"/>
      <c r="B531" s="253"/>
      <c r="C531" s="254"/>
      <c r="D531" s="254"/>
      <c r="E531" s="254"/>
      <c r="F531" s="254"/>
      <c r="G531" s="254"/>
      <c r="H531" s="255"/>
      <c r="I531" s="254"/>
      <c r="J531" s="256"/>
      <c r="K531" s="256"/>
      <c r="L531" s="256"/>
      <c r="M531" s="257"/>
      <c r="N531" s="258"/>
      <c r="O531" s="259"/>
      <c r="P531" s="259"/>
    </row>
    <row r="532" spans="1:16" x14ac:dyDescent="0.2">
      <c r="A532" s="252"/>
      <c r="B532" s="253"/>
      <c r="C532" s="254"/>
      <c r="D532" s="254"/>
      <c r="E532" s="254"/>
      <c r="F532" s="254"/>
      <c r="G532" s="254"/>
      <c r="H532" s="255"/>
      <c r="I532" s="254"/>
      <c r="J532" s="256"/>
      <c r="K532" s="256"/>
      <c r="L532" s="256"/>
      <c r="M532" s="257"/>
      <c r="N532" s="258"/>
      <c r="O532" s="259"/>
      <c r="P532" s="259"/>
    </row>
    <row r="533" spans="1:16" x14ac:dyDescent="0.2">
      <c r="A533" s="252"/>
      <c r="B533" s="253"/>
      <c r="C533" s="254"/>
      <c r="D533" s="254"/>
      <c r="E533" s="254"/>
      <c r="F533" s="254"/>
      <c r="G533" s="254"/>
      <c r="H533" s="255"/>
      <c r="I533" s="254"/>
      <c r="J533" s="256"/>
      <c r="K533" s="256"/>
      <c r="L533" s="256"/>
      <c r="M533" s="257"/>
      <c r="N533" s="258"/>
      <c r="O533" s="259"/>
      <c r="P533" s="259"/>
    </row>
  </sheetData>
  <conditionalFormatting sqref="A1:P10055">
    <cfRule type="expression" dxfId="87" priority="1">
      <formula>($D2&lt;&gt;$D1)</formula>
    </cfRule>
    <cfRule type="expression" dxfId="86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535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ColWidth="9.140625" defaultRowHeight="11.25" outlineLevelRow="1" x14ac:dyDescent="0.2"/>
  <cols>
    <col min="1" max="3" width="14.7109375" style="251" customWidth="1"/>
    <col min="4" max="4" width="16.140625" style="251" bestFit="1" customWidth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53" t="s">
        <v>330</v>
      </c>
      <c r="B1" s="453" t="s">
        <v>331</v>
      </c>
      <c r="C1" s="454" t="s">
        <v>332</v>
      </c>
      <c r="D1" s="454" t="s">
        <v>333</v>
      </c>
      <c r="E1" s="454" t="s">
        <v>334</v>
      </c>
      <c r="F1" s="454" t="s">
        <v>335</v>
      </c>
      <c r="G1" s="454" t="s">
        <v>336</v>
      </c>
      <c r="H1" s="454" t="s">
        <v>337</v>
      </c>
      <c r="I1" s="454" t="s">
        <v>338</v>
      </c>
      <c r="J1" s="454" t="s">
        <v>339</v>
      </c>
      <c r="K1" s="454" t="s">
        <v>340</v>
      </c>
      <c r="L1" s="454" t="s">
        <v>341</v>
      </c>
      <c r="M1" s="454" t="s">
        <v>342</v>
      </c>
      <c r="N1" s="454" t="s">
        <v>343</v>
      </c>
      <c r="O1" s="454" t="s">
        <v>344</v>
      </c>
      <c r="P1" s="454" t="s">
        <v>345</v>
      </c>
    </row>
    <row r="2" spans="1:16" x14ac:dyDescent="0.2">
      <c r="A2" s="788">
        <f t="shared" ref="A2:A59" ca="1" si="0">+TODAY()</f>
        <v>44417</v>
      </c>
      <c r="B2" s="789" t="s">
        <v>848</v>
      </c>
      <c r="C2" s="790" t="s">
        <v>347</v>
      </c>
      <c r="D2" s="790" t="s">
        <v>348</v>
      </c>
      <c r="E2" s="790" t="s">
        <v>349</v>
      </c>
      <c r="F2" s="790">
        <v>2022</v>
      </c>
      <c r="G2" s="790" t="s">
        <v>355</v>
      </c>
      <c r="H2" s="791">
        <v>0</v>
      </c>
      <c r="I2" s="790" t="s">
        <v>351</v>
      </c>
      <c r="J2" s="792">
        <v>67</v>
      </c>
      <c r="K2" s="792">
        <v>0</v>
      </c>
      <c r="L2" s="792">
        <v>0</v>
      </c>
      <c r="M2" s="793">
        <f t="shared" ref="M2:M126" si="1">+EOMONTH(LEFT($G2,FIND(" -",$G2)-1)&amp;"-"&amp;$F2,IF($C2="Oil",0,0))</f>
        <v>44592</v>
      </c>
      <c r="N2" s="794">
        <f t="shared" ref="N2:N126" si="2">+EOMONTH(RIGHT($G2,FIND("- ",$G2)-2)&amp;"-"&amp;$F2,IF($C2="Oil",0,0))</f>
        <v>44651</v>
      </c>
      <c r="O2" s="795">
        <f t="shared" ref="O2:O126" si="3">+ROUND((N2-M2)/30.4+1,0)</f>
        <v>3</v>
      </c>
      <c r="P2" s="795">
        <f t="shared" ref="P2:P126" si="4">+O2*H2</f>
        <v>0</v>
      </c>
    </row>
    <row r="3" spans="1:16" x14ac:dyDescent="0.2">
      <c r="A3" s="788">
        <f t="shared" ca="1" si="0"/>
        <v>44417</v>
      </c>
      <c r="B3" s="789" t="s">
        <v>848</v>
      </c>
      <c r="C3" s="790" t="s">
        <v>347</v>
      </c>
      <c r="D3" s="790" t="s">
        <v>348</v>
      </c>
      <c r="E3" s="790" t="s">
        <v>349</v>
      </c>
      <c r="F3" s="790">
        <v>2022</v>
      </c>
      <c r="G3" s="790" t="s">
        <v>358</v>
      </c>
      <c r="H3" s="791">
        <v>0</v>
      </c>
      <c r="I3" s="790" t="s">
        <v>351</v>
      </c>
      <c r="J3" s="792">
        <v>65</v>
      </c>
      <c r="K3" s="792">
        <v>0</v>
      </c>
      <c r="L3" s="792">
        <v>0</v>
      </c>
      <c r="M3" s="793">
        <f t="shared" si="1"/>
        <v>44681</v>
      </c>
      <c r="N3" s="794">
        <f t="shared" si="2"/>
        <v>44742</v>
      </c>
      <c r="O3" s="795">
        <f t="shared" si="3"/>
        <v>3</v>
      </c>
      <c r="P3" s="795">
        <f t="shared" si="4"/>
        <v>0</v>
      </c>
    </row>
    <row r="4" spans="1:16" hidden="1" outlineLevel="1" x14ac:dyDescent="0.2">
      <c r="A4" s="788">
        <f t="shared" ca="1" si="0"/>
        <v>44417</v>
      </c>
      <c r="B4" s="789" t="s">
        <v>848</v>
      </c>
      <c r="C4" s="790" t="s">
        <v>347</v>
      </c>
      <c r="D4" s="790" t="s">
        <v>348</v>
      </c>
      <c r="E4" s="790" t="s">
        <v>349</v>
      </c>
      <c r="F4" s="790">
        <v>2022</v>
      </c>
      <c r="G4" s="790" t="s">
        <v>357</v>
      </c>
      <c r="H4" s="791">
        <v>0</v>
      </c>
      <c r="I4" s="790" t="s">
        <v>351</v>
      </c>
      <c r="J4" s="792">
        <v>64</v>
      </c>
      <c r="K4" s="792">
        <v>0</v>
      </c>
      <c r="L4" s="792">
        <v>0</v>
      </c>
      <c r="M4" s="793">
        <f t="shared" si="1"/>
        <v>44773</v>
      </c>
      <c r="N4" s="794">
        <f t="shared" si="2"/>
        <v>44834</v>
      </c>
      <c r="O4" s="795">
        <f t="shared" si="3"/>
        <v>3</v>
      </c>
      <c r="P4" s="795">
        <f t="shared" si="4"/>
        <v>0</v>
      </c>
    </row>
    <row r="5" spans="1:16" hidden="1" outlineLevel="1" x14ac:dyDescent="0.2">
      <c r="A5" s="788">
        <f t="shared" ca="1" si="0"/>
        <v>44417</v>
      </c>
      <c r="B5" s="789" t="s">
        <v>848</v>
      </c>
      <c r="C5" s="790" t="s">
        <v>347</v>
      </c>
      <c r="D5" s="790" t="s">
        <v>348</v>
      </c>
      <c r="E5" s="790" t="s">
        <v>349</v>
      </c>
      <c r="F5" s="790">
        <v>2022</v>
      </c>
      <c r="G5" s="790" t="s">
        <v>363</v>
      </c>
      <c r="H5" s="791">
        <v>0</v>
      </c>
      <c r="I5" s="790" t="s">
        <v>351</v>
      </c>
      <c r="J5" s="792">
        <v>62</v>
      </c>
      <c r="K5" s="792">
        <v>0</v>
      </c>
      <c r="L5" s="792">
        <v>0</v>
      </c>
      <c r="M5" s="793">
        <f t="shared" si="1"/>
        <v>44865</v>
      </c>
      <c r="N5" s="794">
        <f t="shared" si="2"/>
        <v>44926</v>
      </c>
      <c r="O5" s="795">
        <f t="shared" si="3"/>
        <v>3</v>
      </c>
      <c r="P5" s="795">
        <f t="shared" si="4"/>
        <v>0</v>
      </c>
    </row>
    <row r="6" spans="1:16" hidden="1" outlineLevel="1" x14ac:dyDescent="0.2">
      <c r="A6" s="788">
        <f t="shared" ca="1" si="0"/>
        <v>44417</v>
      </c>
      <c r="B6" s="789" t="s">
        <v>848</v>
      </c>
      <c r="C6" s="790" t="s">
        <v>347</v>
      </c>
      <c r="D6" s="790" t="s">
        <v>348</v>
      </c>
      <c r="E6" s="790" t="s">
        <v>349</v>
      </c>
      <c r="F6" s="790">
        <v>2023</v>
      </c>
      <c r="G6" s="790" t="s">
        <v>355</v>
      </c>
      <c r="H6" s="791">
        <v>0</v>
      </c>
      <c r="I6" s="790" t="s">
        <v>351</v>
      </c>
      <c r="J6" s="792">
        <v>61</v>
      </c>
      <c r="K6" s="792">
        <v>0</v>
      </c>
      <c r="L6" s="792">
        <v>0</v>
      </c>
      <c r="M6" s="793">
        <f t="shared" si="1"/>
        <v>44957</v>
      </c>
      <c r="N6" s="794">
        <f t="shared" si="2"/>
        <v>45016</v>
      </c>
      <c r="O6" s="795">
        <f t="shared" si="3"/>
        <v>3</v>
      </c>
      <c r="P6" s="795">
        <f t="shared" si="4"/>
        <v>0</v>
      </c>
    </row>
    <row r="7" spans="1:16" hidden="1" outlineLevel="1" x14ac:dyDescent="0.2">
      <c r="A7" s="788">
        <f t="shared" ca="1" si="0"/>
        <v>44417</v>
      </c>
      <c r="B7" s="789" t="s">
        <v>848</v>
      </c>
      <c r="C7" s="790" t="s">
        <v>347</v>
      </c>
      <c r="D7" s="790" t="s">
        <v>348</v>
      </c>
      <c r="E7" s="790" t="s">
        <v>349</v>
      </c>
      <c r="F7" s="790">
        <v>2023</v>
      </c>
      <c r="G7" s="790" t="s">
        <v>358</v>
      </c>
      <c r="H7" s="791">
        <v>0</v>
      </c>
      <c r="I7" s="790" t="s">
        <v>351</v>
      </c>
      <c r="J7" s="792">
        <v>60</v>
      </c>
      <c r="K7" s="792">
        <v>0</v>
      </c>
      <c r="L7" s="792">
        <v>0</v>
      </c>
      <c r="M7" s="793">
        <f t="shared" si="1"/>
        <v>45046</v>
      </c>
      <c r="N7" s="794">
        <f t="shared" si="2"/>
        <v>45107</v>
      </c>
      <c r="O7" s="795">
        <f t="shared" si="3"/>
        <v>3</v>
      </c>
      <c r="P7" s="795">
        <f t="shared" si="4"/>
        <v>0</v>
      </c>
    </row>
    <row r="8" spans="1:16" hidden="1" outlineLevel="1" x14ac:dyDescent="0.2">
      <c r="A8" s="788">
        <f t="shared" ca="1" si="0"/>
        <v>44417</v>
      </c>
      <c r="B8" s="789" t="s">
        <v>848</v>
      </c>
      <c r="C8" s="790" t="s">
        <v>347</v>
      </c>
      <c r="D8" s="790" t="s">
        <v>348</v>
      </c>
      <c r="E8" s="790" t="s">
        <v>349</v>
      </c>
      <c r="F8" s="790">
        <v>2023</v>
      </c>
      <c r="G8" s="790" t="s">
        <v>357</v>
      </c>
      <c r="H8" s="791">
        <v>0</v>
      </c>
      <c r="I8" s="790" t="s">
        <v>351</v>
      </c>
      <c r="J8" s="792">
        <v>59</v>
      </c>
      <c r="K8" s="792">
        <v>0</v>
      </c>
      <c r="L8" s="792">
        <v>0</v>
      </c>
      <c r="M8" s="793">
        <f t="shared" si="1"/>
        <v>45138</v>
      </c>
      <c r="N8" s="794">
        <f t="shared" si="2"/>
        <v>45199</v>
      </c>
      <c r="O8" s="795">
        <f t="shared" si="3"/>
        <v>3</v>
      </c>
      <c r="P8" s="795">
        <f t="shared" si="4"/>
        <v>0</v>
      </c>
    </row>
    <row r="9" spans="1:16" hidden="1" outlineLevel="1" x14ac:dyDescent="0.2">
      <c r="A9" s="788">
        <f t="shared" ca="1" si="0"/>
        <v>44417</v>
      </c>
      <c r="B9" s="789" t="s">
        <v>848</v>
      </c>
      <c r="C9" s="790" t="s">
        <v>347</v>
      </c>
      <c r="D9" s="790" t="s">
        <v>348</v>
      </c>
      <c r="E9" s="790" t="s">
        <v>349</v>
      </c>
      <c r="F9" s="790">
        <v>2023</v>
      </c>
      <c r="G9" s="790" t="s">
        <v>363</v>
      </c>
      <c r="H9" s="791">
        <v>0</v>
      </c>
      <c r="I9" s="790" t="s">
        <v>351</v>
      </c>
      <c r="J9" s="792">
        <v>58</v>
      </c>
      <c r="K9" s="792">
        <v>0</v>
      </c>
      <c r="L9" s="792">
        <v>0</v>
      </c>
      <c r="M9" s="793">
        <f t="shared" si="1"/>
        <v>45230</v>
      </c>
      <c r="N9" s="794">
        <f t="shared" si="2"/>
        <v>45291</v>
      </c>
      <c r="O9" s="795">
        <f t="shared" si="3"/>
        <v>3</v>
      </c>
      <c r="P9" s="795">
        <f t="shared" si="4"/>
        <v>0</v>
      </c>
    </row>
    <row r="10" spans="1:16" hidden="1" outlineLevel="1" x14ac:dyDescent="0.2">
      <c r="A10" s="788">
        <f t="shared" ca="1" si="0"/>
        <v>44417</v>
      </c>
      <c r="B10" s="789" t="s">
        <v>848</v>
      </c>
      <c r="C10" s="790" t="s">
        <v>377</v>
      </c>
      <c r="D10" s="790" t="s">
        <v>381</v>
      </c>
      <c r="E10" s="790" t="s">
        <v>349</v>
      </c>
      <c r="F10" s="790">
        <v>2021</v>
      </c>
      <c r="G10" s="790" t="s">
        <v>363</v>
      </c>
      <c r="H10" s="791">
        <v>0</v>
      </c>
      <c r="I10" s="790" t="s">
        <v>379</v>
      </c>
      <c r="J10" s="792">
        <v>3.65</v>
      </c>
      <c r="K10" s="792">
        <v>0</v>
      </c>
      <c r="L10" s="792">
        <v>0</v>
      </c>
      <c r="M10" s="793">
        <f t="shared" si="1"/>
        <v>44500</v>
      </c>
      <c r="N10" s="794">
        <f t="shared" si="2"/>
        <v>44561</v>
      </c>
      <c r="O10" s="795">
        <f t="shared" si="3"/>
        <v>3</v>
      </c>
      <c r="P10" s="795">
        <f t="shared" si="4"/>
        <v>0</v>
      </c>
    </row>
    <row r="11" spans="1:16" hidden="1" outlineLevel="1" x14ac:dyDescent="0.2">
      <c r="A11" s="796">
        <f t="shared" ca="1" si="0"/>
        <v>44417</v>
      </c>
      <c r="B11" s="789" t="s">
        <v>848</v>
      </c>
      <c r="C11" s="790" t="s">
        <v>377</v>
      </c>
      <c r="D11" s="790" t="s">
        <v>381</v>
      </c>
      <c r="E11" s="790" t="s">
        <v>349</v>
      </c>
      <c r="F11" s="790">
        <v>2022</v>
      </c>
      <c r="G11" s="790" t="s">
        <v>355</v>
      </c>
      <c r="H11" s="791">
        <v>0</v>
      </c>
      <c r="I11" s="790" t="s">
        <v>379</v>
      </c>
      <c r="J11" s="792">
        <v>3.65</v>
      </c>
      <c r="K11" s="792">
        <v>0</v>
      </c>
      <c r="L11" s="792">
        <v>0</v>
      </c>
      <c r="M11" s="797">
        <f t="shared" si="1"/>
        <v>44592</v>
      </c>
      <c r="N11" s="794">
        <f t="shared" si="2"/>
        <v>44651</v>
      </c>
      <c r="O11" s="798">
        <f t="shared" si="3"/>
        <v>3</v>
      </c>
      <c r="P11" s="798">
        <f t="shared" si="4"/>
        <v>0</v>
      </c>
    </row>
    <row r="12" spans="1:16" hidden="1" outlineLevel="1" x14ac:dyDescent="0.2">
      <c r="A12" s="796">
        <f t="shared" ca="1" si="0"/>
        <v>44417</v>
      </c>
      <c r="B12" s="789" t="s">
        <v>848</v>
      </c>
      <c r="C12" s="790" t="s">
        <v>377</v>
      </c>
      <c r="D12" s="790" t="s">
        <v>381</v>
      </c>
      <c r="E12" s="790" t="s">
        <v>349</v>
      </c>
      <c r="F12" s="790">
        <v>2022</v>
      </c>
      <c r="G12" s="790" t="s">
        <v>358</v>
      </c>
      <c r="H12" s="791">
        <v>0</v>
      </c>
      <c r="I12" s="790" t="s">
        <v>379</v>
      </c>
      <c r="J12" s="792">
        <v>2.9</v>
      </c>
      <c r="K12" s="792">
        <v>0</v>
      </c>
      <c r="L12" s="792">
        <v>0</v>
      </c>
      <c r="M12" s="797">
        <f t="shared" si="1"/>
        <v>44681</v>
      </c>
      <c r="N12" s="794">
        <f t="shared" si="2"/>
        <v>44742</v>
      </c>
      <c r="O12" s="798">
        <f t="shared" si="3"/>
        <v>3</v>
      </c>
      <c r="P12" s="798">
        <f t="shared" si="4"/>
        <v>0</v>
      </c>
    </row>
    <row r="13" spans="1:16" hidden="1" outlineLevel="1" x14ac:dyDescent="0.2">
      <c r="A13" s="796">
        <f t="shared" ca="1" si="0"/>
        <v>44417</v>
      </c>
      <c r="B13" s="789" t="s">
        <v>848</v>
      </c>
      <c r="C13" s="790" t="s">
        <v>377</v>
      </c>
      <c r="D13" s="790" t="s">
        <v>381</v>
      </c>
      <c r="E13" s="790" t="s">
        <v>349</v>
      </c>
      <c r="F13" s="790">
        <v>2022</v>
      </c>
      <c r="G13" s="790" t="s">
        <v>357</v>
      </c>
      <c r="H13" s="791">
        <v>0</v>
      </c>
      <c r="I13" s="790" t="s">
        <v>379</v>
      </c>
      <c r="J13" s="792">
        <v>2.9</v>
      </c>
      <c r="K13" s="792">
        <v>0</v>
      </c>
      <c r="L13" s="792">
        <v>0</v>
      </c>
      <c r="M13" s="797">
        <f t="shared" si="1"/>
        <v>44773</v>
      </c>
      <c r="N13" s="794">
        <f t="shared" si="2"/>
        <v>44834</v>
      </c>
      <c r="O13" s="798">
        <f t="shared" si="3"/>
        <v>3</v>
      </c>
      <c r="P13" s="798">
        <f t="shared" si="4"/>
        <v>0</v>
      </c>
    </row>
    <row r="14" spans="1:16" hidden="1" outlineLevel="1" x14ac:dyDescent="0.2">
      <c r="A14" s="796">
        <f t="shared" ca="1" si="0"/>
        <v>44417</v>
      </c>
      <c r="B14" s="789" t="s">
        <v>848</v>
      </c>
      <c r="C14" s="790" t="s">
        <v>377</v>
      </c>
      <c r="D14" s="790" t="s">
        <v>381</v>
      </c>
      <c r="E14" s="790" t="s">
        <v>349</v>
      </c>
      <c r="F14" s="790">
        <v>2022</v>
      </c>
      <c r="G14" s="790" t="s">
        <v>363</v>
      </c>
      <c r="H14" s="791">
        <v>0</v>
      </c>
      <c r="I14" s="790" t="s">
        <v>379</v>
      </c>
      <c r="J14" s="792">
        <v>3</v>
      </c>
      <c r="K14" s="792">
        <v>0</v>
      </c>
      <c r="L14" s="792">
        <v>0</v>
      </c>
      <c r="M14" s="797">
        <f t="shared" si="1"/>
        <v>44865</v>
      </c>
      <c r="N14" s="794">
        <f t="shared" si="2"/>
        <v>44926</v>
      </c>
      <c r="O14" s="798">
        <f t="shared" si="3"/>
        <v>3</v>
      </c>
      <c r="P14" s="798">
        <f t="shared" si="4"/>
        <v>0</v>
      </c>
    </row>
    <row r="15" spans="1:16" hidden="1" outlineLevel="1" x14ac:dyDescent="0.2">
      <c r="A15" s="796">
        <f t="shared" ca="1" si="0"/>
        <v>44417</v>
      </c>
      <c r="B15" s="789" t="s">
        <v>848</v>
      </c>
      <c r="C15" s="790" t="s">
        <v>377</v>
      </c>
      <c r="D15" s="790" t="s">
        <v>381</v>
      </c>
      <c r="E15" s="790" t="s">
        <v>349</v>
      </c>
      <c r="F15" s="790">
        <v>2023</v>
      </c>
      <c r="G15" s="790" t="s">
        <v>355</v>
      </c>
      <c r="H15" s="791">
        <v>0</v>
      </c>
      <c r="I15" s="790" t="s">
        <v>379</v>
      </c>
      <c r="J15" s="792">
        <v>3.1</v>
      </c>
      <c r="K15" s="792">
        <v>0</v>
      </c>
      <c r="L15" s="792">
        <v>0</v>
      </c>
      <c r="M15" s="797">
        <f t="shared" si="1"/>
        <v>44957</v>
      </c>
      <c r="N15" s="794">
        <f t="shared" si="2"/>
        <v>45016</v>
      </c>
      <c r="O15" s="798">
        <f t="shared" si="3"/>
        <v>3</v>
      </c>
      <c r="P15" s="798">
        <f t="shared" si="4"/>
        <v>0</v>
      </c>
    </row>
    <row r="16" spans="1:16" hidden="1" outlineLevel="1" x14ac:dyDescent="0.2">
      <c r="A16" s="796">
        <f t="shared" ca="1" si="0"/>
        <v>44417</v>
      </c>
      <c r="B16" s="789" t="s">
        <v>848</v>
      </c>
      <c r="C16" s="790" t="s">
        <v>377</v>
      </c>
      <c r="D16" s="790" t="s">
        <v>381</v>
      </c>
      <c r="E16" s="790" t="s">
        <v>349</v>
      </c>
      <c r="F16" s="790">
        <v>2023</v>
      </c>
      <c r="G16" s="790" t="s">
        <v>358</v>
      </c>
      <c r="H16" s="791">
        <v>0</v>
      </c>
      <c r="I16" s="790" t="s">
        <v>379</v>
      </c>
      <c r="J16" s="792">
        <v>2.5499999999999998</v>
      </c>
      <c r="K16" s="792">
        <v>0</v>
      </c>
      <c r="L16" s="792">
        <v>0</v>
      </c>
      <c r="M16" s="797">
        <f t="shared" si="1"/>
        <v>45046</v>
      </c>
      <c r="N16" s="794">
        <f t="shared" si="2"/>
        <v>45107</v>
      </c>
      <c r="O16" s="798">
        <f t="shared" si="3"/>
        <v>3</v>
      </c>
      <c r="P16" s="798">
        <f t="shared" si="4"/>
        <v>0</v>
      </c>
    </row>
    <row r="17" spans="1:16" hidden="1" outlineLevel="1" x14ac:dyDescent="0.2">
      <c r="A17" s="788">
        <f t="shared" ca="1" si="0"/>
        <v>44417</v>
      </c>
      <c r="B17" s="789" t="s">
        <v>848</v>
      </c>
      <c r="C17" s="790" t="s">
        <v>377</v>
      </c>
      <c r="D17" s="790" t="s">
        <v>381</v>
      </c>
      <c r="E17" s="790" t="s">
        <v>349</v>
      </c>
      <c r="F17" s="790">
        <v>2023</v>
      </c>
      <c r="G17" s="790" t="s">
        <v>357</v>
      </c>
      <c r="H17" s="791">
        <v>0</v>
      </c>
      <c r="I17" s="790" t="s">
        <v>379</v>
      </c>
      <c r="J17" s="792">
        <v>2.6</v>
      </c>
      <c r="K17" s="792">
        <v>0</v>
      </c>
      <c r="L17" s="792">
        <v>0</v>
      </c>
      <c r="M17" s="793">
        <f t="shared" si="1"/>
        <v>45138</v>
      </c>
      <c r="N17" s="794">
        <f t="shared" si="2"/>
        <v>45199</v>
      </c>
      <c r="O17" s="795">
        <f t="shared" si="3"/>
        <v>3</v>
      </c>
      <c r="P17" s="795">
        <f t="shared" si="4"/>
        <v>0</v>
      </c>
    </row>
    <row r="18" spans="1:16" hidden="1" outlineLevel="1" x14ac:dyDescent="0.2">
      <c r="A18" s="788">
        <f t="shared" ca="1" si="0"/>
        <v>44417</v>
      </c>
      <c r="B18" s="789" t="s">
        <v>848</v>
      </c>
      <c r="C18" s="790" t="s">
        <v>377</v>
      </c>
      <c r="D18" s="790" t="s">
        <v>378</v>
      </c>
      <c r="E18" s="790" t="s">
        <v>349</v>
      </c>
      <c r="F18" s="790">
        <v>2023</v>
      </c>
      <c r="G18" s="790" t="s">
        <v>350</v>
      </c>
      <c r="H18" s="791">
        <v>0</v>
      </c>
      <c r="I18" s="790" t="s">
        <v>379</v>
      </c>
      <c r="J18" s="792">
        <v>-0.2</v>
      </c>
      <c r="K18" s="792">
        <v>0</v>
      </c>
      <c r="L18" s="792">
        <v>0</v>
      </c>
      <c r="M18" s="793">
        <f t="shared" si="1"/>
        <v>44957</v>
      </c>
      <c r="N18" s="794">
        <f t="shared" si="2"/>
        <v>45291</v>
      </c>
      <c r="O18" s="795">
        <f t="shared" si="3"/>
        <v>12</v>
      </c>
      <c r="P18" s="795">
        <f t="shared" si="4"/>
        <v>0</v>
      </c>
    </row>
    <row r="19" spans="1:16" hidden="1" outlineLevel="1" x14ac:dyDescent="0.2">
      <c r="A19" s="788">
        <f t="shared" ca="1" si="0"/>
        <v>44417</v>
      </c>
      <c r="B19" s="789" t="s">
        <v>848</v>
      </c>
      <c r="C19" s="790" t="s">
        <v>377</v>
      </c>
      <c r="D19" s="790" t="s">
        <v>378</v>
      </c>
      <c r="E19" s="790" t="s">
        <v>349</v>
      </c>
      <c r="F19" s="790">
        <v>2022</v>
      </c>
      <c r="G19" s="790" t="s">
        <v>350</v>
      </c>
      <c r="H19" s="791">
        <v>0</v>
      </c>
      <c r="I19" s="790" t="s">
        <v>379</v>
      </c>
      <c r="J19" s="792">
        <v>-0.25</v>
      </c>
      <c r="K19" s="792">
        <v>0</v>
      </c>
      <c r="L19" s="792">
        <v>0</v>
      </c>
      <c r="M19" s="793">
        <f t="shared" si="1"/>
        <v>44592</v>
      </c>
      <c r="N19" s="794">
        <f t="shared" si="2"/>
        <v>44926</v>
      </c>
      <c r="O19" s="795">
        <f t="shared" si="3"/>
        <v>12</v>
      </c>
      <c r="P19" s="795">
        <f t="shared" si="4"/>
        <v>0</v>
      </c>
    </row>
    <row r="20" spans="1:16" hidden="1" outlineLevel="1" x14ac:dyDescent="0.2">
      <c r="A20" s="788">
        <f t="shared" ca="1" si="0"/>
        <v>44417</v>
      </c>
      <c r="B20" s="789" t="s">
        <v>848</v>
      </c>
      <c r="C20" s="790" t="s">
        <v>360</v>
      </c>
      <c r="D20" s="790" t="s">
        <v>373</v>
      </c>
      <c r="E20" s="790" t="s">
        <v>349</v>
      </c>
      <c r="F20" s="790">
        <v>2023</v>
      </c>
      <c r="G20" s="790" t="s">
        <v>350</v>
      </c>
      <c r="H20" s="791">
        <v>0</v>
      </c>
      <c r="I20" s="790" t="s">
        <v>362</v>
      </c>
      <c r="J20" s="792">
        <v>0.21</v>
      </c>
      <c r="K20" s="792">
        <v>0</v>
      </c>
      <c r="L20" s="792">
        <v>0</v>
      </c>
      <c r="M20" s="793">
        <f t="shared" si="1"/>
        <v>44957</v>
      </c>
      <c r="N20" s="794">
        <f t="shared" si="2"/>
        <v>45291</v>
      </c>
      <c r="O20" s="795">
        <f t="shared" si="3"/>
        <v>12</v>
      </c>
      <c r="P20" s="795">
        <f t="shared" si="4"/>
        <v>0</v>
      </c>
    </row>
    <row r="21" spans="1:16" hidden="1" outlineLevel="1" x14ac:dyDescent="0.2">
      <c r="A21" s="799">
        <f t="shared" ca="1" si="0"/>
        <v>44417</v>
      </c>
      <c r="B21" s="789" t="s">
        <v>848</v>
      </c>
      <c r="C21" s="790" t="s">
        <v>360</v>
      </c>
      <c r="D21" s="790" t="s">
        <v>373</v>
      </c>
      <c r="E21" s="790" t="s">
        <v>349</v>
      </c>
      <c r="F21" s="790">
        <v>2023</v>
      </c>
      <c r="G21" s="790" t="s">
        <v>350</v>
      </c>
      <c r="H21" s="791">
        <v>0</v>
      </c>
      <c r="I21" s="790" t="s">
        <v>362</v>
      </c>
      <c r="J21" s="792">
        <v>0.21</v>
      </c>
      <c r="K21" s="792">
        <v>0</v>
      </c>
      <c r="L21" s="792">
        <v>0</v>
      </c>
      <c r="M21" s="800">
        <f t="shared" si="1"/>
        <v>44957</v>
      </c>
      <c r="N21" s="794">
        <f t="shared" si="2"/>
        <v>45291</v>
      </c>
      <c r="O21" s="801">
        <f t="shared" ref="O21:O27" si="5">+ROUND((N21-M21)/30.4+1,0)</f>
        <v>12</v>
      </c>
      <c r="P21" s="801">
        <f t="shared" ref="P21:P27" si="6">+O21*H21</f>
        <v>0</v>
      </c>
    </row>
    <row r="22" spans="1:16" hidden="1" outlineLevel="1" x14ac:dyDescent="0.2">
      <c r="A22" s="799">
        <f t="shared" ca="1" si="0"/>
        <v>44417</v>
      </c>
      <c r="B22" s="789" t="s">
        <v>848</v>
      </c>
      <c r="C22" s="790" t="s">
        <v>360</v>
      </c>
      <c r="D22" s="790" t="s">
        <v>373</v>
      </c>
      <c r="E22" s="790" t="s">
        <v>349</v>
      </c>
      <c r="F22" s="790">
        <v>2023</v>
      </c>
      <c r="G22" s="790" t="s">
        <v>350</v>
      </c>
      <c r="H22" s="791">
        <v>0</v>
      </c>
      <c r="I22" s="790" t="s">
        <v>362</v>
      </c>
      <c r="J22" s="792">
        <v>0.21</v>
      </c>
      <c r="K22" s="792">
        <v>0</v>
      </c>
      <c r="L22" s="792">
        <v>0</v>
      </c>
      <c r="M22" s="800">
        <f t="shared" si="1"/>
        <v>44957</v>
      </c>
      <c r="N22" s="794">
        <f t="shared" si="2"/>
        <v>45291</v>
      </c>
      <c r="O22" s="801">
        <f t="shared" si="5"/>
        <v>12</v>
      </c>
      <c r="P22" s="801">
        <f t="shared" si="6"/>
        <v>0</v>
      </c>
    </row>
    <row r="23" spans="1:16" hidden="1" outlineLevel="1" x14ac:dyDescent="0.2">
      <c r="A23" s="799">
        <f t="shared" ca="1" si="0"/>
        <v>44417</v>
      </c>
      <c r="B23" s="789" t="s">
        <v>848</v>
      </c>
      <c r="C23" s="790" t="s">
        <v>360</v>
      </c>
      <c r="D23" s="790" t="s">
        <v>373</v>
      </c>
      <c r="E23" s="790" t="s">
        <v>349</v>
      </c>
      <c r="F23" s="790">
        <v>2023</v>
      </c>
      <c r="G23" s="790" t="s">
        <v>350</v>
      </c>
      <c r="H23" s="791">
        <v>0</v>
      </c>
      <c r="I23" s="790" t="s">
        <v>362</v>
      </c>
      <c r="J23" s="792">
        <v>0.21</v>
      </c>
      <c r="K23" s="792">
        <v>0</v>
      </c>
      <c r="L23" s="792">
        <v>0</v>
      </c>
      <c r="M23" s="800">
        <f t="shared" si="1"/>
        <v>44957</v>
      </c>
      <c r="N23" s="794">
        <f t="shared" si="2"/>
        <v>45291</v>
      </c>
      <c r="O23" s="801">
        <f t="shared" si="5"/>
        <v>12</v>
      </c>
      <c r="P23" s="801">
        <f t="shared" si="6"/>
        <v>0</v>
      </c>
    </row>
    <row r="24" spans="1:16" hidden="1" outlineLevel="1" x14ac:dyDescent="0.2">
      <c r="A24" s="799">
        <f t="shared" ca="1" si="0"/>
        <v>44417</v>
      </c>
      <c r="B24" s="789" t="s">
        <v>848</v>
      </c>
      <c r="C24" s="790" t="s">
        <v>360</v>
      </c>
      <c r="D24" s="790" t="s">
        <v>373</v>
      </c>
      <c r="E24" s="790" t="s">
        <v>349</v>
      </c>
      <c r="F24" s="790">
        <v>2023</v>
      </c>
      <c r="G24" s="790" t="s">
        <v>350</v>
      </c>
      <c r="H24" s="791">
        <v>0</v>
      </c>
      <c r="I24" s="790" t="s">
        <v>362</v>
      </c>
      <c r="J24" s="792">
        <v>0.21</v>
      </c>
      <c r="K24" s="792">
        <v>0</v>
      </c>
      <c r="L24" s="792">
        <v>0</v>
      </c>
      <c r="M24" s="800">
        <f t="shared" si="1"/>
        <v>44957</v>
      </c>
      <c r="N24" s="794">
        <f t="shared" si="2"/>
        <v>45291</v>
      </c>
      <c r="O24" s="801">
        <f t="shared" si="5"/>
        <v>12</v>
      </c>
      <c r="P24" s="801">
        <f t="shared" si="6"/>
        <v>0</v>
      </c>
    </row>
    <row r="25" spans="1:16" hidden="1" outlineLevel="1" x14ac:dyDescent="0.2">
      <c r="A25" s="799">
        <f t="shared" ca="1" si="0"/>
        <v>44417</v>
      </c>
      <c r="B25" s="789" t="s">
        <v>848</v>
      </c>
      <c r="C25" s="790" t="s">
        <v>360</v>
      </c>
      <c r="D25" s="790" t="s">
        <v>373</v>
      </c>
      <c r="E25" s="790" t="s">
        <v>349</v>
      </c>
      <c r="F25" s="790">
        <v>2023</v>
      </c>
      <c r="G25" s="790" t="s">
        <v>350</v>
      </c>
      <c r="H25" s="791">
        <v>0</v>
      </c>
      <c r="I25" s="790" t="s">
        <v>362</v>
      </c>
      <c r="J25" s="792">
        <v>0.21</v>
      </c>
      <c r="K25" s="792">
        <v>0</v>
      </c>
      <c r="L25" s="792">
        <v>0</v>
      </c>
      <c r="M25" s="800">
        <f t="shared" si="1"/>
        <v>44957</v>
      </c>
      <c r="N25" s="794">
        <f t="shared" si="2"/>
        <v>45291</v>
      </c>
      <c r="O25" s="801">
        <f t="shared" si="5"/>
        <v>12</v>
      </c>
      <c r="P25" s="801">
        <f t="shared" si="6"/>
        <v>0</v>
      </c>
    </row>
    <row r="26" spans="1:16" hidden="1" outlineLevel="1" x14ac:dyDescent="0.2">
      <c r="A26" s="799">
        <f t="shared" ca="1" si="0"/>
        <v>44417</v>
      </c>
      <c r="B26" s="789" t="s">
        <v>848</v>
      </c>
      <c r="C26" s="790" t="s">
        <v>360</v>
      </c>
      <c r="D26" s="790" t="s">
        <v>373</v>
      </c>
      <c r="E26" s="790" t="s">
        <v>349</v>
      </c>
      <c r="F26" s="790">
        <v>2023</v>
      </c>
      <c r="G26" s="790" t="s">
        <v>350</v>
      </c>
      <c r="H26" s="791">
        <v>0</v>
      </c>
      <c r="I26" s="790" t="s">
        <v>362</v>
      </c>
      <c r="J26" s="792">
        <v>0.21</v>
      </c>
      <c r="K26" s="792">
        <v>0</v>
      </c>
      <c r="L26" s="792">
        <v>0</v>
      </c>
      <c r="M26" s="800">
        <f t="shared" si="1"/>
        <v>44957</v>
      </c>
      <c r="N26" s="794">
        <f t="shared" si="2"/>
        <v>45291</v>
      </c>
      <c r="O26" s="801">
        <f t="shared" si="5"/>
        <v>12</v>
      </c>
      <c r="P26" s="801">
        <f t="shared" si="6"/>
        <v>0</v>
      </c>
    </row>
    <row r="27" spans="1:16" hidden="1" outlineLevel="1" x14ac:dyDescent="0.2">
      <c r="A27" s="788">
        <f t="shared" ca="1" si="0"/>
        <v>44417</v>
      </c>
      <c r="B27" s="789" t="s">
        <v>848</v>
      </c>
      <c r="C27" s="790" t="s">
        <v>360</v>
      </c>
      <c r="D27" s="790" t="s">
        <v>373</v>
      </c>
      <c r="E27" s="790" t="s">
        <v>349</v>
      </c>
      <c r="F27" s="790">
        <v>2023</v>
      </c>
      <c r="G27" s="790" t="s">
        <v>350</v>
      </c>
      <c r="H27" s="791">
        <v>0</v>
      </c>
      <c r="I27" s="790" t="s">
        <v>362</v>
      </c>
      <c r="J27" s="792">
        <v>0.21</v>
      </c>
      <c r="K27" s="792">
        <v>0</v>
      </c>
      <c r="L27" s="792">
        <v>0</v>
      </c>
      <c r="M27" s="793">
        <f t="shared" si="1"/>
        <v>44957</v>
      </c>
      <c r="N27" s="794">
        <f t="shared" si="2"/>
        <v>45291</v>
      </c>
      <c r="O27" s="795">
        <f t="shared" si="5"/>
        <v>12</v>
      </c>
      <c r="P27" s="795">
        <f t="shared" si="6"/>
        <v>0</v>
      </c>
    </row>
    <row r="28" spans="1:16" hidden="1" outlineLevel="1" x14ac:dyDescent="0.2">
      <c r="A28" s="788">
        <f t="shared" ca="1" si="0"/>
        <v>44417</v>
      </c>
      <c r="B28" s="789" t="s">
        <v>848</v>
      </c>
      <c r="C28" s="790" t="s">
        <v>360</v>
      </c>
      <c r="D28" s="790" t="s">
        <v>364</v>
      </c>
      <c r="E28" s="790" t="s">
        <v>349</v>
      </c>
      <c r="F28" s="790">
        <v>2023</v>
      </c>
      <c r="G28" s="790" t="s">
        <v>350</v>
      </c>
      <c r="H28" s="791">
        <v>0</v>
      </c>
      <c r="I28" s="790" t="s">
        <v>362</v>
      </c>
      <c r="J28" s="792">
        <v>0.64</v>
      </c>
      <c r="K28" s="792">
        <v>0</v>
      </c>
      <c r="L28" s="792">
        <v>0</v>
      </c>
      <c r="M28" s="793">
        <f t="shared" si="1"/>
        <v>44957</v>
      </c>
      <c r="N28" s="794">
        <f t="shared" si="2"/>
        <v>45291</v>
      </c>
      <c r="O28" s="795">
        <f t="shared" si="3"/>
        <v>12</v>
      </c>
      <c r="P28" s="795">
        <f t="shared" si="4"/>
        <v>0</v>
      </c>
    </row>
    <row r="29" spans="1:16" hidden="1" outlineLevel="1" x14ac:dyDescent="0.2">
      <c r="A29" s="799">
        <f t="shared" ca="1" si="0"/>
        <v>44417</v>
      </c>
      <c r="B29" s="789" t="s">
        <v>848</v>
      </c>
      <c r="C29" s="790" t="s">
        <v>360</v>
      </c>
      <c r="D29" s="790" t="s">
        <v>364</v>
      </c>
      <c r="E29" s="790" t="s">
        <v>349</v>
      </c>
      <c r="F29" s="790">
        <v>2023</v>
      </c>
      <c r="G29" s="790" t="s">
        <v>350</v>
      </c>
      <c r="H29" s="791">
        <v>0</v>
      </c>
      <c r="I29" s="790" t="s">
        <v>362</v>
      </c>
      <c r="J29" s="792">
        <v>0.64</v>
      </c>
      <c r="K29" s="792">
        <v>0</v>
      </c>
      <c r="L29" s="792">
        <v>0</v>
      </c>
      <c r="M29" s="800">
        <f t="shared" si="1"/>
        <v>44957</v>
      </c>
      <c r="N29" s="794">
        <f t="shared" si="2"/>
        <v>45291</v>
      </c>
      <c r="O29" s="801">
        <f t="shared" ref="O29:O35" si="7">+ROUND((N29-M29)/30.4+1,0)</f>
        <v>12</v>
      </c>
      <c r="P29" s="801">
        <f t="shared" ref="P29:P35" si="8">+O29*H29</f>
        <v>0</v>
      </c>
    </row>
    <row r="30" spans="1:16" hidden="1" outlineLevel="1" x14ac:dyDescent="0.2">
      <c r="A30" s="799">
        <f t="shared" ca="1" si="0"/>
        <v>44417</v>
      </c>
      <c r="B30" s="789" t="s">
        <v>848</v>
      </c>
      <c r="C30" s="790" t="s">
        <v>360</v>
      </c>
      <c r="D30" s="790" t="s">
        <v>364</v>
      </c>
      <c r="E30" s="790" t="s">
        <v>349</v>
      </c>
      <c r="F30" s="790">
        <v>2023</v>
      </c>
      <c r="G30" s="790" t="s">
        <v>350</v>
      </c>
      <c r="H30" s="791">
        <v>0</v>
      </c>
      <c r="I30" s="790" t="s">
        <v>362</v>
      </c>
      <c r="J30" s="792">
        <v>0.64</v>
      </c>
      <c r="K30" s="792">
        <v>0</v>
      </c>
      <c r="L30" s="792">
        <v>0</v>
      </c>
      <c r="M30" s="800">
        <f t="shared" si="1"/>
        <v>44957</v>
      </c>
      <c r="N30" s="794">
        <f t="shared" si="2"/>
        <v>45291</v>
      </c>
      <c r="O30" s="801">
        <f t="shared" si="7"/>
        <v>12</v>
      </c>
      <c r="P30" s="801">
        <f t="shared" si="8"/>
        <v>0</v>
      </c>
    </row>
    <row r="31" spans="1:16" hidden="1" outlineLevel="1" x14ac:dyDescent="0.2">
      <c r="A31" s="799">
        <f t="shared" ca="1" si="0"/>
        <v>44417</v>
      </c>
      <c r="B31" s="789" t="s">
        <v>848</v>
      </c>
      <c r="C31" s="790" t="s">
        <v>360</v>
      </c>
      <c r="D31" s="790" t="s">
        <v>364</v>
      </c>
      <c r="E31" s="790" t="s">
        <v>349</v>
      </c>
      <c r="F31" s="790">
        <v>2023</v>
      </c>
      <c r="G31" s="790" t="s">
        <v>350</v>
      </c>
      <c r="H31" s="791">
        <v>0</v>
      </c>
      <c r="I31" s="790" t="s">
        <v>362</v>
      </c>
      <c r="J31" s="792">
        <v>0.64</v>
      </c>
      <c r="K31" s="792">
        <v>0</v>
      </c>
      <c r="L31" s="792">
        <v>0</v>
      </c>
      <c r="M31" s="800">
        <f t="shared" si="1"/>
        <v>44957</v>
      </c>
      <c r="N31" s="794">
        <f t="shared" si="2"/>
        <v>45291</v>
      </c>
      <c r="O31" s="801">
        <f t="shared" si="7"/>
        <v>12</v>
      </c>
      <c r="P31" s="801">
        <f t="shared" si="8"/>
        <v>0</v>
      </c>
    </row>
    <row r="32" spans="1:16" hidden="1" outlineLevel="1" x14ac:dyDescent="0.2">
      <c r="A32" s="799">
        <f t="shared" ca="1" si="0"/>
        <v>44417</v>
      </c>
      <c r="B32" s="789" t="s">
        <v>848</v>
      </c>
      <c r="C32" s="790" t="s">
        <v>360</v>
      </c>
      <c r="D32" s="790" t="s">
        <v>364</v>
      </c>
      <c r="E32" s="790" t="s">
        <v>349</v>
      </c>
      <c r="F32" s="790">
        <v>2023</v>
      </c>
      <c r="G32" s="790" t="s">
        <v>350</v>
      </c>
      <c r="H32" s="791">
        <v>0</v>
      </c>
      <c r="I32" s="790" t="s">
        <v>362</v>
      </c>
      <c r="J32" s="792">
        <v>0.64</v>
      </c>
      <c r="K32" s="792">
        <v>0</v>
      </c>
      <c r="L32" s="792">
        <v>0</v>
      </c>
      <c r="M32" s="800">
        <f t="shared" si="1"/>
        <v>44957</v>
      </c>
      <c r="N32" s="794">
        <f t="shared" si="2"/>
        <v>45291</v>
      </c>
      <c r="O32" s="801">
        <f t="shared" si="7"/>
        <v>12</v>
      </c>
      <c r="P32" s="801">
        <f t="shared" si="8"/>
        <v>0</v>
      </c>
    </row>
    <row r="33" spans="1:16" hidden="1" outlineLevel="1" x14ac:dyDescent="0.2">
      <c r="A33" s="799">
        <f t="shared" ca="1" si="0"/>
        <v>44417</v>
      </c>
      <c r="B33" s="789" t="s">
        <v>848</v>
      </c>
      <c r="C33" s="790" t="s">
        <v>360</v>
      </c>
      <c r="D33" s="790" t="s">
        <v>364</v>
      </c>
      <c r="E33" s="790" t="s">
        <v>349</v>
      </c>
      <c r="F33" s="790">
        <v>2023</v>
      </c>
      <c r="G33" s="790" t="s">
        <v>350</v>
      </c>
      <c r="H33" s="791">
        <v>0</v>
      </c>
      <c r="I33" s="790" t="s">
        <v>362</v>
      </c>
      <c r="J33" s="792">
        <v>0.64</v>
      </c>
      <c r="K33" s="792">
        <v>0</v>
      </c>
      <c r="L33" s="792">
        <v>0</v>
      </c>
      <c r="M33" s="800">
        <f t="shared" si="1"/>
        <v>44957</v>
      </c>
      <c r="N33" s="794">
        <f t="shared" si="2"/>
        <v>45291</v>
      </c>
      <c r="O33" s="801">
        <f t="shared" si="7"/>
        <v>12</v>
      </c>
      <c r="P33" s="801">
        <f t="shared" si="8"/>
        <v>0</v>
      </c>
    </row>
    <row r="34" spans="1:16" hidden="1" outlineLevel="1" x14ac:dyDescent="0.2">
      <c r="A34" s="799">
        <f t="shared" ca="1" si="0"/>
        <v>44417</v>
      </c>
      <c r="B34" s="789" t="s">
        <v>848</v>
      </c>
      <c r="C34" s="790" t="s">
        <v>360</v>
      </c>
      <c r="D34" s="790" t="s">
        <v>364</v>
      </c>
      <c r="E34" s="790" t="s">
        <v>349</v>
      </c>
      <c r="F34" s="790">
        <v>2023</v>
      </c>
      <c r="G34" s="790" t="s">
        <v>350</v>
      </c>
      <c r="H34" s="791">
        <v>0</v>
      </c>
      <c r="I34" s="790" t="s">
        <v>362</v>
      </c>
      <c r="J34" s="792">
        <v>0.64</v>
      </c>
      <c r="K34" s="792">
        <v>0</v>
      </c>
      <c r="L34" s="792">
        <v>0</v>
      </c>
      <c r="M34" s="800">
        <f t="shared" si="1"/>
        <v>44957</v>
      </c>
      <c r="N34" s="794">
        <f t="shared" si="2"/>
        <v>45291</v>
      </c>
      <c r="O34" s="801">
        <f t="shared" si="7"/>
        <v>12</v>
      </c>
      <c r="P34" s="801">
        <f t="shared" si="8"/>
        <v>0</v>
      </c>
    </row>
    <row r="35" spans="1:16" hidden="1" outlineLevel="1" x14ac:dyDescent="0.2">
      <c r="A35" s="788">
        <f t="shared" ca="1" si="0"/>
        <v>44417</v>
      </c>
      <c r="B35" s="789" t="s">
        <v>848</v>
      </c>
      <c r="C35" s="790" t="s">
        <v>360</v>
      </c>
      <c r="D35" s="790" t="s">
        <v>364</v>
      </c>
      <c r="E35" s="790" t="s">
        <v>349</v>
      </c>
      <c r="F35" s="790">
        <v>2023</v>
      </c>
      <c r="G35" s="790" t="s">
        <v>350</v>
      </c>
      <c r="H35" s="791">
        <v>0</v>
      </c>
      <c r="I35" s="790" t="s">
        <v>362</v>
      </c>
      <c r="J35" s="792">
        <v>0.64</v>
      </c>
      <c r="K35" s="792">
        <v>0</v>
      </c>
      <c r="L35" s="792">
        <v>0</v>
      </c>
      <c r="M35" s="793">
        <f t="shared" si="1"/>
        <v>44957</v>
      </c>
      <c r="N35" s="794">
        <f t="shared" si="2"/>
        <v>45291</v>
      </c>
      <c r="O35" s="795">
        <f t="shared" si="7"/>
        <v>12</v>
      </c>
      <c r="P35" s="795">
        <f t="shared" si="8"/>
        <v>0</v>
      </c>
    </row>
    <row r="36" spans="1:16" hidden="1" outlineLevel="1" x14ac:dyDescent="0.2">
      <c r="A36" s="788">
        <f t="shared" ca="1" si="0"/>
        <v>44417</v>
      </c>
      <c r="B36" s="789" t="s">
        <v>848</v>
      </c>
      <c r="C36" s="790" t="s">
        <v>360</v>
      </c>
      <c r="D36" s="790" t="s">
        <v>374</v>
      </c>
      <c r="E36" s="790" t="s">
        <v>349</v>
      </c>
      <c r="F36" s="790">
        <v>2023</v>
      </c>
      <c r="G36" s="790" t="s">
        <v>350</v>
      </c>
      <c r="H36" s="791">
        <v>0</v>
      </c>
      <c r="I36" s="790" t="s">
        <v>362</v>
      </c>
      <c r="J36" s="792">
        <v>0.75</v>
      </c>
      <c r="K36" s="792">
        <v>0</v>
      </c>
      <c r="L36" s="792">
        <v>0</v>
      </c>
      <c r="M36" s="793">
        <f t="shared" si="1"/>
        <v>44957</v>
      </c>
      <c r="N36" s="794">
        <f t="shared" si="2"/>
        <v>45291</v>
      </c>
      <c r="O36" s="795">
        <f t="shared" si="3"/>
        <v>12</v>
      </c>
      <c r="P36" s="795">
        <f t="shared" si="4"/>
        <v>0</v>
      </c>
    </row>
    <row r="37" spans="1:16" hidden="1" outlineLevel="1" x14ac:dyDescent="0.2">
      <c r="A37" s="799">
        <f t="shared" ca="1" si="0"/>
        <v>44417</v>
      </c>
      <c r="B37" s="789" t="s">
        <v>848</v>
      </c>
      <c r="C37" s="790" t="s">
        <v>360</v>
      </c>
      <c r="D37" s="790" t="s">
        <v>374</v>
      </c>
      <c r="E37" s="790" t="s">
        <v>349</v>
      </c>
      <c r="F37" s="790">
        <v>2023</v>
      </c>
      <c r="G37" s="790" t="s">
        <v>350</v>
      </c>
      <c r="H37" s="791">
        <v>0</v>
      </c>
      <c r="I37" s="790" t="s">
        <v>362</v>
      </c>
      <c r="J37" s="792">
        <v>0.75</v>
      </c>
      <c r="K37" s="792">
        <v>0</v>
      </c>
      <c r="L37" s="792">
        <v>0</v>
      </c>
      <c r="M37" s="800">
        <f t="shared" si="1"/>
        <v>44957</v>
      </c>
      <c r="N37" s="794">
        <f t="shared" si="2"/>
        <v>45291</v>
      </c>
      <c r="O37" s="801">
        <f t="shared" ref="O37:O43" si="9">+ROUND((N37-M37)/30.4+1,0)</f>
        <v>12</v>
      </c>
      <c r="P37" s="801">
        <f t="shared" ref="P37:P43" si="10">+O37*H37</f>
        <v>0</v>
      </c>
    </row>
    <row r="38" spans="1:16" hidden="1" outlineLevel="1" x14ac:dyDescent="0.2">
      <c r="A38" s="799">
        <f t="shared" ca="1" si="0"/>
        <v>44417</v>
      </c>
      <c r="B38" s="789" t="s">
        <v>848</v>
      </c>
      <c r="C38" s="790" t="s">
        <v>360</v>
      </c>
      <c r="D38" s="790" t="s">
        <v>374</v>
      </c>
      <c r="E38" s="790" t="s">
        <v>349</v>
      </c>
      <c r="F38" s="790">
        <v>2023</v>
      </c>
      <c r="G38" s="790" t="s">
        <v>350</v>
      </c>
      <c r="H38" s="791">
        <v>0</v>
      </c>
      <c r="I38" s="790" t="s">
        <v>362</v>
      </c>
      <c r="J38" s="792">
        <v>0.75</v>
      </c>
      <c r="K38" s="792">
        <v>0</v>
      </c>
      <c r="L38" s="792">
        <v>0</v>
      </c>
      <c r="M38" s="800">
        <f t="shared" si="1"/>
        <v>44957</v>
      </c>
      <c r="N38" s="794">
        <f t="shared" si="2"/>
        <v>45291</v>
      </c>
      <c r="O38" s="801">
        <f t="shared" si="9"/>
        <v>12</v>
      </c>
      <c r="P38" s="801">
        <f t="shared" si="10"/>
        <v>0</v>
      </c>
    </row>
    <row r="39" spans="1:16" hidden="1" outlineLevel="1" x14ac:dyDescent="0.2">
      <c r="A39" s="799">
        <f t="shared" ca="1" si="0"/>
        <v>44417</v>
      </c>
      <c r="B39" s="789" t="s">
        <v>848</v>
      </c>
      <c r="C39" s="790" t="s">
        <v>360</v>
      </c>
      <c r="D39" s="790" t="s">
        <v>374</v>
      </c>
      <c r="E39" s="790" t="s">
        <v>349</v>
      </c>
      <c r="F39" s="790">
        <v>2023</v>
      </c>
      <c r="G39" s="790" t="s">
        <v>350</v>
      </c>
      <c r="H39" s="791">
        <v>0</v>
      </c>
      <c r="I39" s="790" t="s">
        <v>362</v>
      </c>
      <c r="J39" s="792">
        <v>0.75</v>
      </c>
      <c r="K39" s="792">
        <v>0</v>
      </c>
      <c r="L39" s="792">
        <v>0</v>
      </c>
      <c r="M39" s="800">
        <f t="shared" si="1"/>
        <v>44957</v>
      </c>
      <c r="N39" s="794">
        <f t="shared" si="2"/>
        <v>45291</v>
      </c>
      <c r="O39" s="801">
        <f t="shared" si="9"/>
        <v>12</v>
      </c>
      <c r="P39" s="801">
        <f t="shared" si="10"/>
        <v>0</v>
      </c>
    </row>
    <row r="40" spans="1:16" hidden="1" outlineLevel="1" x14ac:dyDescent="0.2">
      <c r="A40" s="799">
        <f t="shared" ca="1" si="0"/>
        <v>44417</v>
      </c>
      <c r="B40" s="789" t="s">
        <v>848</v>
      </c>
      <c r="C40" s="790" t="s">
        <v>360</v>
      </c>
      <c r="D40" s="790" t="s">
        <v>374</v>
      </c>
      <c r="E40" s="790" t="s">
        <v>349</v>
      </c>
      <c r="F40" s="790">
        <v>2023</v>
      </c>
      <c r="G40" s="790" t="s">
        <v>350</v>
      </c>
      <c r="H40" s="791">
        <v>0</v>
      </c>
      <c r="I40" s="790" t="s">
        <v>362</v>
      </c>
      <c r="J40" s="792">
        <v>0.75</v>
      </c>
      <c r="K40" s="792">
        <v>0</v>
      </c>
      <c r="L40" s="792">
        <v>0</v>
      </c>
      <c r="M40" s="800">
        <f t="shared" si="1"/>
        <v>44957</v>
      </c>
      <c r="N40" s="794">
        <f t="shared" si="2"/>
        <v>45291</v>
      </c>
      <c r="O40" s="801">
        <f t="shared" si="9"/>
        <v>12</v>
      </c>
      <c r="P40" s="801">
        <f t="shared" si="10"/>
        <v>0</v>
      </c>
    </row>
    <row r="41" spans="1:16" hidden="1" outlineLevel="1" x14ac:dyDescent="0.2">
      <c r="A41" s="799">
        <f t="shared" ca="1" si="0"/>
        <v>44417</v>
      </c>
      <c r="B41" s="789" t="s">
        <v>848</v>
      </c>
      <c r="C41" s="790" t="s">
        <v>360</v>
      </c>
      <c r="D41" s="790" t="s">
        <v>374</v>
      </c>
      <c r="E41" s="790" t="s">
        <v>349</v>
      </c>
      <c r="F41" s="790">
        <v>2023</v>
      </c>
      <c r="G41" s="790" t="s">
        <v>350</v>
      </c>
      <c r="H41" s="791">
        <v>0</v>
      </c>
      <c r="I41" s="790" t="s">
        <v>362</v>
      </c>
      <c r="J41" s="792">
        <v>0.75</v>
      </c>
      <c r="K41" s="792">
        <v>0</v>
      </c>
      <c r="L41" s="792">
        <v>0</v>
      </c>
      <c r="M41" s="800">
        <f t="shared" si="1"/>
        <v>44957</v>
      </c>
      <c r="N41" s="794">
        <f t="shared" si="2"/>
        <v>45291</v>
      </c>
      <c r="O41" s="801">
        <f t="shared" si="9"/>
        <v>12</v>
      </c>
      <c r="P41" s="801">
        <f t="shared" si="10"/>
        <v>0</v>
      </c>
    </row>
    <row r="42" spans="1:16" hidden="1" outlineLevel="1" x14ac:dyDescent="0.2">
      <c r="A42" s="799">
        <f t="shared" ca="1" si="0"/>
        <v>44417</v>
      </c>
      <c r="B42" s="789" t="s">
        <v>848</v>
      </c>
      <c r="C42" s="790" t="s">
        <v>360</v>
      </c>
      <c r="D42" s="790" t="s">
        <v>374</v>
      </c>
      <c r="E42" s="790" t="s">
        <v>349</v>
      </c>
      <c r="F42" s="790">
        <v>2023</v>
      </c>
      <c r="G42" s="790" t="s">
        <v>350</v>
      </c>
      <c r="H42" s="791">
        <v>0</v>
      </c>
      <c r="I42" s="790" t="s">
        <v>362</v>
      </c>
      <c r="J42" s="792">
        <v>0.75</v>
      </c>
      <c r="K42" s="792">
        <v>0</v>
      </c>
      <c r="L42" s="792">
        <v>0</v>
      </c>
      <c r="M42" s="800">
        <f t="shared" si="1"/>
        <v>44957</v>
      </c>
      <c r="N42" s="794">
        <f t="shared" si="2"/>
        <v>45291</v>
      </c>
      <c r="O42" s="801">
        <f t="shared" si="9"/>
        <v>12</v>
      </c>
      <c r="P42" s="801">
        <f t="shared" si="10"/>
        <v>0</v>
      </c>
    </row>
    <row r="43" spans="1:16" hidden="1" outlineLevel="1" x14ac:dyDescent="0.2">
      <c r="A43" s="788">
        <f t="shared" ca="1" si="0"/>
        <v>44417</v>
      </c>
      <c r="B43" s="789" t="s">
        <v>848</v>
      </c>
      <c r="C43" s="790" t="s">
        <v>360</v>
      </c>
      <c r="D43" s="790" t="s">
        <v>374</v>
      </c>
      <c r="E43" s="790" t="s">
        <v>349</v>
      </c>
      <c r="F43" s="790">
        <v>2023</v>
      </c>
      <c r="G43" s="790" t="s">
        <v>350</v>
      </c>
      <c r="H43" s="791">
        <v>0</v>
      </c>
      <c r="I43" s="790" t="s">
        <v>362</v>
      </c>
      <c r="J43" s="792">
        <v>0.75</v>
      </c>
      <c r="K43" s="792">
        <v>0</v>
      </c>
      <c r="L43" s="792">
        <v>0</v>
      </c>
      <c r="M43" s="793">
        <f t="shared" si="1"/>
        <v>44957</v>
      </c>
      <c r="N43" s="794">
        <f t="shared" si="2"/>
        <v>45291</v>
      </c>
      <c r="O43" s="795">
        <f t="shared" si="9"/>
        <v>12</v>
      </c>
      <c r="P43" s="795">
        <f t="shared" si="10"/>
        <v>0</v>
      </c>
    </row>
    <row r="44" spans="1:16" hidden="1" outlineLevel="1" x14ac:dyDescent="0.2">
      <c r="A44" s="788">
        <f t="shared" ca="1" si="0"/>
        <v>44417</v>
      </c>
      <c r="B44" s="789" t="s">
        <v>848</v>
      </c>
      <c r="C44" s="790" t="s">
        <v>360</v>
      </c>
      <c r="D44" s="790" t="s">
        <v>375</v>
      </c>
      <c r="E44" s="790" t="s">
        <v>349</v>
      </c>
      <c r="F44" s="790">
        <v>2023</v>
      </c>
      <c r="G44" s="790" t="s">
        <v>350</v>
      </c>
      <c r="H44" s="791">
        <v>0</v>
      </c>
      <c r="I44" s="790" t="s">
        <v>362</v>
      </c>
      <c r="J44" s="792">
        <v>0.75</v>
      </c>
      <c r="K44" s="792">
        <v>0</v>
      </c>
      <c r="L44" s="792">
        <v>0</v>
      </c>
      <c r="M44" s="793">
        <f t="shared" si="1"/>
        <v>44957</v>
      </c>
      <c r="N44" s="794">
        <f t="shared" si="2"/>
        <v>45291</v>
      </c>
      <c r="O44" s="795">
        <f t="shared" si="3"/>
        <v>12</v>
      </c>
      <c r="P44" s="795">
        <f t="shared" si="4"/>
        <v>0</v>
      </c>
    </row>
    <row r="45" spans="1:16" hidden="1" outlineLevel="1" x14ac:dyDescent="0.2">
      <c r="A45" s="799">
        <f t="shared" ca="1" si="0"/>
        <v>44417</v>
      </c>
      <c r="B45" s="789" t="s">
        <v>848</v>
      </c>
      <c r="C45" s="790" t="s">
        <v>360</v>
      </c>
      <c r="D45" s="790" t="s">
        <v>375</v>
      </c>
      <c r="E45" s="790" t="s">
        <v>349</v>
      </c>
      <c r="F45" s="790">
        <v>2023</v>
      </c>
      <c r="G45" s="790" t="s">
        <v>350</v>
      </c>
      <c r="H45" s="791">
        <v>0</v>
      </c>
      <c r="I45" s="790" t="s">
        <v>362</v>
      </c>
      <c r="J45" s="792">
        <v>0.75</v>
      </c>
      <c r="K45" s="792">
        <v>0</v>
      </c>
      <c r="L45" s="792">
        <v>0</v>
      </c>
      <c r="M45" s="800">
        <f t="shared" si="1"/>
        <v>44957</v>
      </c>
      <c r="N45" s="794">
        <f t="shared" si="2"/>
        <v>45291</v>
      </c>
      <c r="O45" s="801">
        <f t="shared" ref="O45:O51" si="11">+ROUND((N45-M45)/30.4+1,0)</f>
        <v>12</v>
      </c>
      <c r="P45" s="801">
        <f t="shared" ref="P45:P51" si="12">+O45*H45</f>
        <v>0</v>
      </c>
    </row>
    <row r="46" spans="1:16" hidden="1" outlineLevel="1" x14ac:dyDescent="0.2">
      <c r="A46" s="799">
        <f t="shared" ca="1" si="0"/>
        <v>44417</v>
      </c>
      <c r="B46" s="789" t="s">
        <v>848</v>
      </c>
      <c r="C46" s="790" t="s">
        <v>360</v>
      </c>
      <c r="D46" s="790" t="s">
        <v>375</v>
      </c>
      <c r="E46" s="790" t="s">
        <v>349</v>
      </c>
      <c r="F46" s="790">
        <v>2023</v>
      </c>
      <c r="G46" s="790" t="s">
        <v>350</v>
      </c>
      <c r="H46" s="791">
        <v>0</v>
      </c>
      <c r="I46" s="790" t="s">
        <v>362</v>
      </c>
      <c r="J46" s="792">
        <v>0.75</v>
      </c>
      <c r="K46" s="792">
        <v>0</v>
      </c>
      <c r="L46" s="792">
        <v>0</v>
      </c>
      <c r="M46" s="800">
        <f t="shared" si="1"/>
        <v>44957</v>
      </c>
      <c r="N46" s="794">
        <f t="shared" si="2"/>
        <v>45291</v>
      </c>
      <c r="O46" s="801">
        <f t="shared" si="11"/>
        <v>12</v>
      </c>
      <c r="P46" s="801">
        <f t="shared" si="12"/>
        <v>0</v>
      </c>
    </row>
    <row r="47" spans="1:16" hidden="1" outlineLevel="1" x14ac:dyDescent="0.2">
      <c r="A47" s="799">
        <f t="shared" ca="1" si="0"/>
        <v>44417</v>
      </c>
      <c r="B47" s="789" t="s">
        <v>848</v>
      </c>
      <c r="C47" s="790" t="s">
        <v>360</v>
      </c>
      <c r="D47" s="790" t="s">
        <v>375</v>
      </c>
      <c r="E47" s="790" t="s">
        <v>349</v>
      </c>
      <c r="F47" s="790">
        <v>2023</v>
      </c>
      <c r="G47" s="790" t="s">
        <v>350</v>
      </c>
      <c r="H47" s="791">
        <v>0</v>
      </c>
      <c r="I47" s="790" t="s">
        <v>362</v>
      </c>
      <c r="J47" s="792">
        <v>0.75</v>
      </c>
      <c r="K47" s="792">
        <v>0</v>
      </c>
      <c r="L47" s="792">
        <v>0</v>
      </c>
      <c r="M47" s="800">
        <f t="shared" si="1"/>
        <v>44957</v>
      </c>
      <c r="N47" s="794">
        <f t="shared" si="2"/>
        <v>45291</v>
      </c>
      <c r="O47" s="801">
        <f t="shared" si="11"/>
        <v>12</v>
      </c>
      <c r="P47" s="801">
        <f t="shared" si="12"/>
        <v>0</v>
      </c>
    </row>
    <row r="48" spans="1:16" hidden="1" outlineLevel="1" x14ac:dyDescent="0.2">
      <c r="A48" s="799">
        <f t="shared" ca="1" si="0"/>
        <v>44417</v>
      </c>
      <c r="B48" s="789" t="s">
        <v>848</v>
      </c>
      <c r="C48" s="790" t="s">
        <v>360</v>
      </c>
      <c r="D48" s="790" t="s">
        <v>375</v>
      </c>
      <c r="E48" s="790" t="s">
        <v>349</v>
      </c>
      <c r="F48" s="790">
        <v>2023</v>
      </c>
      <c r="G48" s="790" t="s">
        <v>350</v>
      </c>
      <c r="H48" s="791">
        <v>0</v>
      </c>
      <c r="I48" s="790" t="s">
        <v>362</v>
      </c>
      <c r="J48" s="792">
        <v>0.75</v>
      </c>
      <c r="K48" s="792">
        <v>0</v>
      </c>
      <c r="L48" s="792">
        <v>0</v>
      </c>
      <c r="M48" s="800">
        <f t="shared" si="1"/>
        <v>44957</v>
      </c>
      <c r="N48" s="794">
        <f t="shared" si="2"/>
        <v>45291</v>
      </c>
      <c r="O48" s="801">
        <f t="shared" si="11"/>
        <v>12</v>
      </c>
      <c r="P48" s="801">
        <f t="shared" si="12"/>
        <v>0</v>
      </c>
    </row>
    <row r="49" spans="1:16" hidden="1" outlineLevel="1" x14ac:dyDescent="0.2">
      <c r="A49" s="799">
        <f t="shared" ca="1" si="0"/>
        <v>44417</v>
      </c>
      <c r="B49" s="789" t="s">
        <v>848</v>
      </c>
      <c r="C49" s="790" t="s">
        <v>360</v>
      </c>
      <c r="D49" s="790" t="s">
        <v>375</v>
      </c>
      <c r="E49" s="790" t="s">
        <v>349</v>
      </c>
      <c r="F49" s="790">
        <v>2023</v>
      </c>
      <c r="G49" s="790" t="s">
        <v>350</v>
      </c>
      <c r="H49" s="791">
        <v>0</v>
      </c>
      <c r="I49" s="790" t="s">
        <v>362</v>
      </c>
      <c r="J49" s="792">
        <v>0.75</v>
      </c>
      <c r="K49" s="792">
        <v>0</v>
      </c>
      <c r="L49" s="792">
        <v>0</v>
      </c>
      <c r="M49" s="800">
        <f t="shared" si="1"/>
        <v>44957</v>
      </c>
      <c r="N49" s="794">
        <f t="shared" si="2"/>
        <v>45291</v>
      </c>
      <c r="O49" s="801">
        <f t="shared" si="11"/>
        <v>12</v>
      </c>
      <c r="P49" s="801">
        <f t="shared" si="12"/>
        <v>0</v>
      </c>
    </row>
    <row r="50" spans="1:16" hidden="1" outlineLevel="1" x14ac:dyDescent="0.2">
      <c r="A50" s="799">
        <f t="shared" ca="1" si="0"/>
        <v>44417</v>
      </c>
      <c r="B50" s="789" t="s">
        <v>848</v>
      </c>
      <c r="C50" s="790" t="s">
        <v>360</v>
      </c>
      <c r="D50" s="790" t="s">
        <v>375</v>
      </c>
      <c r="E50" s="790" t="s">
        <v>349</v>
      </c>
      <c r="F50" s="790">
        <v>2023</v>
      </c>
      <c r="G50" s="790" t="s">
        <v>350</v>
      </c>
      <c r="H50" s="791">
        <v>0</v>
      </c>
      <c r="I50" s="790" t="s">
        <v>362</v>
      </c>
      <c r="J50" s="792">
        <v>0.75</v>
      </c>
      <c r="K50" s="792">
        <v>0</v>
      </c>
      <c r="L50" s="792">
        <v>0</v>
      </c>
      <c r="M50" s="800">
        <f t="shared" si="1"/>
        <v>44957</v>
      </c>
      <c r="N50" s="794">
        <f t="shared" si="2"/>
        <v>45291</v>
      </c>
      <c r="O50" s="801">
        <f t="shared" si="11"/>
        <v>12</v>
      </c>
      <c r="P50" s="801">
        <f t="shared" si="12"/>
        <v>0</v>
      </c>
    </row>
    <row r="51" spans="1:16" hidden="1" outlineLevel="1" x14ac:dyDescent="0.2">
      <c r="A51" s="788">
        <f t="shared" ca="1" si="0"/>
        <v>44417</v>
      </c>
      <c r="B51" s="789" t="s">
        <v>848</v>
      </c>
      <c r="C51" s="790" t="s">
        <v>360</v>
      </c>
      <c r="D51" s="790" t="s">
        <v>375</v>
      </c>
      <c r="E51" s="790" t="s">
        <v>349</v>
      </c>
      <c r="F51" s="790">
        <v>2023</v>
      </c>
      <c r="G51" s="790" t="s">
        <v>350</v>
      </c>
      <c r="H51" s="791">
        <v>0</v>
      </c>
      <c r="I51" s="790" t="s">
        <v>362</v>
      </c>
      <c r="J51" s="792">
        <v>0.75</v>
      </c>
      <c r="K51" s="792">
        <v>0</v>
      </c>
      <c r="L51" s="792">
        <v>0</v>
      </c>
      <c r="M51" s="793">
        <f t="shared" si="1"/>
        <v>44957</v>
      </c>
      <c r="N51" s="794">
        <f t="shared" si="2"/>
        <v>45291</v>
      </c>
      <c r="O51" s="795">
        <f t="shared" si="11"/>
        <v>12</v>
      </c>
      <c r="P51" s="795">
        <f t="shared" si="12"/>
        <v>0</v>
      </c>
    </row>
    <row r="52" spans="1:16" hidden="1" outlineLevel="1" x14ac:dyDescent="0.2">
      <c r="A52" s="788">
        <f t="shared" ca="1" si="0"/>
        <v>44417</v>
      </c>
      <c r="B52" s="789" t="s">
        <v>848</v>
      </c>
      <c r="C52" s="790" t="s">
        <v>360</v>
      </c>
      <c r="D52" s="790" t="s">
        <v>361</v>
      </c>
      <c r="E52" s="790" t="s">
        <v>349</v>
      </c>
      <c r="F52" s="790">
        <v>2023</v>
      </c>
      <c r="G52" s="790" t="s">
        <v>350</v>
      </c>
      <c r="H52" s="791">
        <v>0</v>
      </c>
      <c r="I52" s="790" t="s">
        <v>362</v>
      </c>
      <c r="J52" s="792">
        <v>1.1000000000000001</v>
      </c>
      <c r="K52" s="792">
        <v>0</v>
      </c>
      <c r="L52" s="792">
        <v>0</v>
      </c>
      <c r="M52" s="793">
        <f t="shared" si="1"/>
        <v>44957</v>
      </c>
      <c r="N52" s="794">
        <f t="shared" si="2"/>
        <v>45291</v>
      </c>
      <c r="O52" s="795">
        <f t="shared" si="3"/>
        <v>12</v>
      </c>
      <c r="P52" s="795">
        <f t="shared" si="4"/>
        <v>0</v>
      </c>
    </row>
    <row r="53" spans="1:16" hidden="1" outlineLevel="1" x14ac:dyDescent="0.2">
      <c r="A53" s="799">
        <f t="shared" ca="1" si="0"/>
        <v>44417</v>
      </c>
      <c r="B53" s="789" t="s">
        <v>848</v>
      </c>
      <c r="C53" s="790" t="s">
        <v>360</v>
      </c>
      <c r="D53" s="790" t="s">
        <v>361</v>
      </c>
      <c r="E53" s="790" t="s">
        <v>349</v>
      </c>
      <c r="F53" s="790">
        <v>2023</v>
      </c>
      <c r="G53" s="790" t="s">
        <v>350</v>
      </c>
      <c r="H53" s="791">
        <v>0</v>
      </c>
      <c r="I53" s="790" t="s">
        <v>362</v>
      </c>
      <c r="J53" s="792">
        <v>1.1000000000000001</v>
      </c>
      <c r="K53" s="792">
        <v>0</v>
      </c>
      <c r="L53" s="792">
        <v>0</v>
      </c>
      <c r="M53" s="800">
        <f t="shared" si="1"/>
        <v>44957</v>
      </c>
      <c r="N53" s="794">
        <f t="shared" si="2"/>
        <v>45291</v>
      </c>
      <c r="O53" s="801">
        <f t="shared" ref="O53:O72" si="13">+ROUND((N53-M53)/30.4+1,0)</f>
        <v>12</v>
      </c>
      <c r="P53" s="801">
        <f t="shared" ref="P53:P72" si="14">+O53*H53</f>
        <v>0</v>
      </c>
    </row>
    <row r="54" spans="1:16" hidden="1" outlineLevel="1" x14ac:dyDescent="0.2">
      <c r="A54" s="799">
        <f t="shared" ca="1" si="0"/>
        <v>44417</v>
      </c>
      <c r="B54" s="789" t="s">
        <v>848</v>
      </c>
      <c r="C54" s="790" t="s">
        <v>360</v>
      </c>
      <c r="D54" s="790" t="s">
        <v>361</v>
      </c>
      <c r="E54" s="790" t="s">
        <v>349</v>
      </c>
      <c r="F54" s="790">
        <v>2023</v>
      </c>
      <c r="G54" s="790" t="s">
        <v>350</v>
      </c>
      <c r="H54" s="791">
        <v>0</v>
      </c>
      <c r="I54" s="790" t="s">
        <v>362</v>
      </c>
      <c r="J54" s="792">
        <v>1.1000000000000001</v>
      </c>
      <c r="K54" s="792">
        <v>0</v>
      </c>
      <c r="L54" s="792">
        <v>0</v>
      </c>
      <c r="M54" s="800">
        <f t="shared" si="1"/>
        <v>44957</v>
      </c>
      <c r="N54" s="794">
        <f t="shared" si="2"/>
        <v>45291</v>
      </c>
      <c r="O54" s="801">
        <f t="shared" si="13"/>
        <v>12</v>
      </c>
      <c r="P54" s="801">
        <f t="shared" si="14"/>
        <v>0</v>
      </c>
    </row>
    <row r="55" spans="1:16" hidden="1" outlineLevel="1" x14ac:dyDescent="0.2">
      <c r="A55" s="799">
        <f t="shared" ca="1" si="0"/>
        <v>44417</v>
      </c>
      <c r="B55" s="789" t="s">
        <v>848</v>
      </c>
      <c r="C55" s="790" t="s">
        <v>360</v>
      </c>
      <c r="D55" s="790" t="s">
        <v>361</v>
      </c>
      <c r="E55" s="790" t="s">
        <v>349</v>
      </c>
      <c r="F55" s="790">
        <v>2023</v>
      </c>
      <c r="G55" s="790" t="s">
        <v>350</v>
      </c>
      <c r="H55" s="791">
        <v>0</v>
      </c>
      <c r="I55" s="790" t="s">
        <v>362</v>
      </c>
      <c r="J55" s="792">
        <v>1.1000000000000001</v>
      </c>
      <c r="K55" s="792">
        <v>0</v>
      </c>
      <c r="L55" s="792">
        <v>0</v>
      </c>
      <c r="M55" s="800">
        <f t="shared" si="1"/>
        <v>44957</v>
      </c>
      <c r="N55" s="794">
        <f t="shared" si="2"/>
        <v>45291</v>
      </c>
      <c r="O55" s="801">
        <f t="shared" si="13"/>
        <v>12</v>
      </c>
      <c r="P55" s="801">
        <f t="shared" si="14"/>
        <v>0</v>
      </c>
    </row>
    <row r="56" spans="1:16" hidden="1" outlineLevel="1" x14ac:dyDescent="0.2">
      <c r="A56" s="799">
        <f t="shared" ca="1" si="0"/>
        <v>44417</v>
      </c>
      <c r="B56" s="789" t="s">
        <v>848</v>
      </c>
      <c r="C56" s="790" t="s">
        <v>360</v>
      </c>
      <c r="D56" s="790" t="s">
        <v>361</v>
      </c>
      <c r="E56" s="790" t="s">
        <v>349</v>
      </c>
      <c r="F56" s="790">
        <v>2023</v>
      </c>
      <c r="G56" s="790" t="s">
        <v>350</v>
      </c>
      <c r="H56" s="791">
        <v>0</v>
      </c>
      <c r="I56" s="790" t="s">
        <v>362</v>
      </c>
      <c r="J56" s="792">
        <v>1.1000000000000001</v>
      </c>
      <c r="K56" s="792">
        <v>0</v>
      </c>
      <c r="L56" s="792">
        <v>0</v>
      </c>
      <c r="M56" s="800">
        <f t="shared" si="1"/>
        <v>44957</v>
      </c>
      <c r="N56" s="794">
        <f t="shared" si="2"/>
        <v>45291</v>
      </c>
      <c r="O56" s="801">
        <f t="shared" si="13"/>
        <v>12</v>
      </c>
      <c r="P56" s="801">
        <f t="shared" si="14"/>
        <v>0</v>
      </c>
    </row>
    <row r="57" spans="1:16" hidden="1" outlineLevel="1" x14ac:dyDescent="0.2">
      <c r="A57" s="799">
        <f t="shared" ca="1" si="0"/>
        <v>44417</v>
      </c>
      <c r="B57" s="789" t="s">
        <v>848</v>
      </c>
      <c r="C57" s="790" t="s">
        <v>360</v>
      </c>
      <c r="D57" s="790" t="s">
        <v>361</v>
      </c>
      <c r="E57" s="790" t="s">
        <v>349</v>
      </c>
      <c r="F57" s="790">
        <v>2023</v>
      </c>
      <c r="G57" s="790" t="s">
        <v>350</v>
      </c>
      <c r="H57" s="791">
        <v>0</v>
      </c>
      <c r="I57" s="790" t="s">
        <v>362</v>
      </c>
      <c r="J57" s="792">
        <v>1.1000000000000001</v>
      </c>
      <c r="K57" s="792">
        <v>0</v>
      </c>
      <c r="L57" s="792">
        <v>0</v>
      </c>
      <c r="M57" s="800">
        <f t="shared" si="1"/>
        <v>44957</v>
      </c>
      <c r="N57" s="794">
        <f t="shared" si="2"/>
        <v>45291</v>
      </c>
      <c r="O57" s="801">
        <f t="shared" si="13"/>
        <v>12</v>
      </c>
      <c r="P57" s="801">
        <f t="shared" si="14"/>
        <v>0</v>
      </c>
    </row>
    <row r="58" spans="1:16" hidden="1" outlineLevel="1" x14ac:dyDescent="0.2">
      <c r="A58" s="799">
        <f t="shared" ca="1" si="0"/>
        <v>44417</v>
      </c>
      <c r="B58" s="789" t="s">
        <v>848</v>
      </c>
      <c r="C58" s="790" t="s">
        <v>360</v>
      </c>
      <c r="D58" s="790" t="s">
        <v>361</v>
      </c>
      <c r="E58" s="790" t="s">
        <v>349</v>
      </c>
      <c r="F58" s="790">
        <v>2023</v>
      </c>
      <c r="G58" s="790" t="s">
        <v>350</v>
      </c>
      <c r="H58" s="791">
        <v>0</v>
      </c>
      <c r="I58" s="790" t="s">
        <v>362</v>
      </c>
      <c r="J58" s="792">
        <v>1.1000000000000001</v>
      </c>
      <c r="K58" s="792">
        <v>0</v>
      </c>
      <c r="L58" s="792">
        <v>0</v>
      </c>
      <c r="M58" s="800">
        <f t="shared" si="1"/>
        <v>44957</v>
      </c>
      <c r="N58" s="794">
        <f t="shared" si="2"/>
        <v>45291</v>
      </c>
      <c r="O58" s="801">
        <f t="shared" si="13"/>
        <v>12</v>
      </c>
      <c r="P58" s="801">
        <f t="shared" si="14"/>
        <v>0</v>
      </c>
    </row>
    <row r="59" spans="1:16" hidden="1" outlineLevel="1" x14ac:dyDescent="0.2">
      <c r="A59" s="788">
        <f t="shared" ca="1" si="0"/>
        <v>44417</v>
      </c>
      <c r="B59" s="789" t="s">
        <v>848</v>
      </c>
      <c r="C59" s="790" t="s">
        <v>360</v>
      </c>
      <c r="D59" s="790" t="s">
        <v>361</v>
      </c>
      <c r="E59" s="790" t="s">
        <v>349</v>
      </c>
      <c r="F59" s="790">
        <v>2023</v>
      </c>
      <c r="G59" s="790" t="s">
        <v>350</v>
      </c>
      <c r="H59" s="791">
        <v>0</v>
      </c>
      <c r="I59" s="790" t="s">
        <v>362</v>
      </c>
      <c r="J59" s="792">
        <v>1.1000000000000001</v>
      </c>
      <c r="K59" s="792">
        <v>0</v>
      </c>
      <c r="L59" s="792">
        <v>0</v>
      </c>
      <c r="M59" s="793">
        <f t="shared" si="1"/>
        <v>44957</v>
      </c>
      <c r="N59" s="794">
        <f t="shared" si="2"/>
        <v>45291</v>
      </c>
      <c r="O59" s="795">
        <f t="shared" si="13"/>
        <v>12</v>
      </c>
      <c r="P59" s="795">
        <f t="shared" si="14"/>
        <v>0</v>
      </c>
    </row>
    <row r="60" spans="1:16" collapsed="1" x14ac:dyDescent="0.2">
      <c r="A60" s="609">
        <v>44413</v>
      </c>
      <c r="B60" s="253" t="s">
        <v>346</v>
      </c>
      <c r="C60" s="254" t="s">
        <v>377</v>
      </c>
      <c r="D60" s="254" t="s">
        <v>381</v>
      </c>
      <c r="E60" s="254" t="s">
        <v>353</v>
      </c>
      <c r="F60" s="254">
        <v>2022</v>
      </c>
      <c r="G60" s="254" t="s">
        <v>352</v>
      </c>
      <c r="H60" s="255">
        <v>30000</v>
      </c>
      <c r="I60" s="254" t="s">
        <v>379</v>
      </c>
      <c r="J60" s="256">
        <v>2.5</v>
      </c>
      <c r="K60" s="256">
        <v>4.74</v>
      </c>
      <c r="L60" s="256">
        <v>0</v>
      </c>
      <c r="M60" s="610">
        <f t="shared" si="1"/>
        <v>44681</v>
      </c>
      <c r="N60" s="258">
        <f t="shared" si="2"/>
        <v>44926</v>
      </c>
      <c r="O60" s="611">
        <f t="shared" si="13"/>
        <v>9</v>
      </c>
      <c r="P60" s="611">
        <f t="shared" si="14"/>
        <v>270000</v>
      </c>
    </row>
    <row r="61" spans="1:16" x14ac:dyDescent="0.2">
      <c r="A61" s="609">
        <v>44413</v>
      </c>
      <c r="B61" s="253" t="s">
        <v>356</v>
      </c>
      <c r="C61" s="254" t="s">
        <v>347</v>
      </c>
      <c r="D61" s="254" t="s">
        <v>348</v>
      </c>
      <c r="E61" s="254" t="s">
        <v>353</v>
      </c>
      <c r="F61" s="254">
        <v>2022</v>
      </c>
      <c r="G61" s="254" t="s">
        <v>352</v>
      </c>
      <c r="H61" s="255">
        <v>8000</v>
      </c>
      <c r="I61" s="254" t="s">
        <v>351</v>
      </c>
      <c r="J61" s="256">
        <v>60</v>
      </c>
      <c r="K61" s="256">
        <v>65.25</v>
      </c>
      <c r="L61" s="256">
        <v>0</v>
      </c>
      <c r="M61" s="610">
        <f t="shared" si="1"/>
        <v>44681</v>
      </c>
      <c r="N61" s="258">
        <f t="shared" si="2"/>
        <v>44926</v>
      </c>
      <c r="O61" s="611">
        <f t="shared" ref="O61" si="15">+ROUND((N61-M61)/30.4+1,0)</f>
        <v>9</v>
      </c>
      <c r="P61" s="611">
        <f t="shared" ref="P61" si="16">+O61*H61</f>
        <v>72000</v>
      </c>
    </row>
    <row r="62" spans="1:16" x14ac:dyDescent="0.2">
      <c r="A62" s="802">
        <v>44406</v>
      </c>
      <c r="B62" s="803" t="s">
        <v>354</v>
      </c>
      <c r="C62" s="804" t="s">
        <v>377</v>
      </c>
      <c r="D62" s="804" t="s">
        <v>381</v>
      </c>
      <c r="E62" s="804" t="s">
        <v>353</v>
      </c>
      <c r="F62" s="804">
        <v>2023</v>
      </c>
      <c r="G62" s="804" t="s">
        <v>350</v>
      </c>
      <c r="H62" s="805">
        <v>30000</v>
      </c>
      <c r="I62" s="804" t="s">
        <v>379</v>
      </c>
      <c r="J62" s="256">
        <v>2.6</v>
      </c>
      <c r="K62" s="256">
        <v>3.37</v>
      </c>
      <c r="L62" s="256">
        <v>0</v>
      </c>
      <c r="M62" s="806">
        <f t="shared" si="1"/>
        <v>44957</v>
      </c>
      <c r="N62" s="807">
        <f t="shared" si="2"/>
        <v>45291</v>
      </c>
      <c r="O62" s="808">
        <f t="shared" ref="O62" si="17">+ROUND((N62-M62)/30.4+1,0)</f>
        <v>12</v>
      </c>
      <c r="P62" s="808">
        <f t="shared" ref="P62" si="18">+O62*H62</f>
        <v>360000</v>
      </c>
    </row>
    <row r="63" spans="1:16" x14ac:dyDescent="0.2">
      <c r="A63" s="609">
        <v>44406</v>
      </c>
      <c r="B63" s="253" t="s">
        <v>346</v>
      </c>
      <c r="C63" s="254" t="s">
        <v>377</v>
      </c>
      <c r="D63" s="254" t="s">
        <v>381</v>
      </c>
      <c r="E63" s="254" t="s">
        <v>353</v>
      </c>
      <c r="F63" s="254">
        <v>2022</v>
      </c>
      <c r="G63" s="254" t="s">
        <v>350</v>
      </c>
      <c r="H63" s="255">
        <v>30000</v>
      </c>
      <c r="I63" s="254" t="s">
        <v>379</v>
      </c>
      <c r="J63" s="256">
        <v>3</v>
      </c>
      <c r="K63" s="256">
        <v>4.3099999999999996</v>
      </c>
      <c r="L63" s="256">
        <v>0</v>
      </c>
      <c r="M63" s="610">
        <f t="shared" si="1"/>
        <v>44592</v>
      </c>
      <c r="N63" s="258">
        <f t="shared" si="2"/>
        <v>44926</v>
      </c>
      <c r="O63" s="611">
        <f t="shared" si="13"/>
        <v>12</v>
      </c>
      <c r="P63" s="611">
        <f t="shared" si="14"/>
        <v>360000</v>
      </c>
    </row>
    <row r="64" spans="1:16" x14ac:dyDescent="0.2">
      <c r="A64" s="609">
        <v>44406</v>
      </c>
      <c r="B64" s="253" t="s">
        <v>346</v>
      </c>
      <c r="C64" s="254" t="s">
        <v>377</v>
      </c>
      <c r="D64" s="254" t="s">
        <v>381</v>
      </c>
      <c r="E64" s="254" t="s">
        <v>353</v>
      </c>
      <c r="F64" s="254">
        <v>2021</v>
      </c>
      <c r="G64" s="254" t="s">
        <v>363</v>
      </c>
      <c r="H64" s="255">
        <v>30000</v>
      </c>
      <c r="I64" s="254" t="s">
        <v>379</v>
      </c>
      <c r="J64" s="256">
        <v>3</v>
      </c>
      <c r="K64" s="256">
        <v>7.0350000000000001</v>
      </c>
      <c r="L64" s="256">
        <v>0</v>
      </c>
      <c r="M64" s="610">
        <f t="shared" si="1"/>
        <v>44500</v>
      </c>
      <c r="N64" s="258">
        <f t="shared" si="2"/>
        <v>44561</v>
      </c>
      <c r="O64" s="611">
        <f t="shared" ref="O64" si="19">+ROUND((N64-M64)/30.4+1,0)</f>
        <v>3</v>
      </c>
      <c r="P64" s="611">
        <f t="shared" ref="P64" si="20">+O64*H64</f>
        <v>90000</v>
      </c>
    </row>
    <row r="65" spans="1:16" x14ac:dyDescent="0.2">
      <c r="A65" s="609">
        <v>44400</v>
      </c>
      <c r="B65" s="253" t="s">
        <v>356</v>
      </c>
      <c r="C65" s="254" t="s">
        <v>347</v>
      </c>
      <c r="D65" s="254" t="s">
        <v>348</v>
      </c>
      <c r="E65" s="254" t="s">
        <v>353</v>
      </c>
      <c r="F65" s="254">
        <v>2023</v>
      </c>
      <c r="G65" s="254" t="s">
        <v>350</v>
      </c>
      <c r="H65" s="255">
        <v>5000</v>
      </c>
      <c r="I65" s="254" t="s">
        <v>351</v>
      </c>
      <c r="J65" s="256">
        <v>50</v>
      </c>
      <c r="K65" s="256">
        <v>67.099999999999994</v>
      </c>
      <c r="L65" s="256">
        <v>0</v>
      </c>
      <c r="M65" s="610">
        <f t="shared" si="1"/>
        <v>44957</v>
      </c>
      <c r="N65" s="258">
        <f t="shared" si="2"/>
        <v>45291</v>
      </c>
      <c r="O65" s="611">
        <f t="shared" ref="O65" si="21">+ROUND((N65-M65)/30.4+1,0)</f>
        <v>12</v>
      </c>
      <c r="P65" s="611">
        <f t="shared" ref="P65" si="22">+O65*H65</f>
        <v>60000</v>
      </c>
    </row>
    <row r="66" spans="1:16" x14ac:dyDescent="0.2">
      <c r="A66" s="609">
        <v>44400</v>
      </c>
      <c r="B66" s="253" t="s">
        <v>356</v>
      </c>
      <c r="C66" s="254" t="s">
        <v>347</v>
      </c>
      <c r="D66" s="254" t="s">
        <v>348</v>
      </c>
      <c r="E66" s="254" t="s">
        <v>353</v>
      </c>
      <c r="F66" s="254">
        <v>2022</v>
      </c>
      <c r="G66" s="254" t="s">
        <v>358</v>
      </c>
      <c r="H66" s="255">
        <v>5000</v>
      </c>
      <c r="I66" s="254" t="s">
        <v>351</v>
      </c>
      <c r="J66" s="256">
        <v>55</v>
      </c>
      <c r="K66" s="256">
        <v>73.75</v>
      </c>
      <c r="L66" s="256">
        <v>0</v>
      </c>
      <c r="M66" s="610">
        <f t="shared" si="1"/>
        <v>44681</v>
      </c>
      <c r="N66" s="258">
        <f t="shared" si="2"/>
        <v>44742</v>
      </c>
      <c r="O66" s="611">
        <f t="shared" si="13"/>
        <v>3</v>
      </c>
      <c r="P66" s="611">
        <f t="shared" si="14"/>
        <v>15000</v>
      </c>
    </row>
    <row r="67" spans="1:16" x14ac:dyDescent="0.2">
      <c r="A67" s="609">
        <v>44398</v>
      </c>
      <c r="B67" s="253" t="s">
        <v>354</v>
      </c>
      <c r="C67" s="254" t="s">
        <v>347</v>
      </c>
      <c r="D67" s="254" t="s">
        <v>348</v>
      </c>
      <c r="E67" s="254" t="s">
        <v>353</v>
      </c>
      <c r="F67" s="254">
        <v>2024</v>
      </c>
      <c r="G67" s="254" t="s">
        <v>350</v>
      </c>
      <c r="H67" s="255">
        <v>5000</v>
      </c>
      <c r="I67" s="254" t="s">
        <v>351</v>
      </c>
      <c r="J67" s="256">
        <v>50</v>
      </c>
      <c r="K67" s="256">
        <v>59.05</v>
      </c>
      <c r="L67" s="256">
        <v>0</v>
      </c>
      <c r="M67" s="610">
        <f t="shared" si="1"/>
        <v>45322</v>
      </c>
      <c r="N67" s="258">
        <f t="shared" si="2"/>
        <v>45657</v>
      </c>
      <c r="O67" s="611">
        <f t="shared" ref="O67:O68" si="23">+ROUND((N67-M67)/30.4+1,0)</f>
        <v>12</v>
      </c>
      <c r="P67" s="611">
        <f t="shared" ref="P67:P68" si="24">+O67*H67</f>
        <v>60000</v>
      </c>
    </row>
    <row r="68" spans="1:16" x14ac:dyDescent="0.2">
      <c r="A68" s="609">
        <v>44398</v>
      </c>
      <c r="B68" s="253" t="s">
        <v>354</v>
      </c>
      <c r="C68" s="254" t="s">
        <v>347</v>
      </c>
      <c r="D68" s="254" t="s">
        <v>348</v>
      </c>
      <c r="E68" s="254" t="s">
        <v>353</v>
      </c>
      <c r="F68" s="254">
        <v>2023</v>
      </c>
      <c r="G68" s="254" t="s">
        <v>350</v>
      </c>
      <c r="H68" s="255">
        <v>5000</v>
      </c>
      <c r="I68" s="254" t="s">
        <v>351</v>
      </c>
      <c r="J68" s="256">
        <v>50</v>
      </c>
      <c r="K68" s="256">
        <v>65.599999999999994</v>
      </c>
      <c r="L68" s="256">
        <v>0</v>
      </c>
      <c r="M68" s="610">
        <f t="shared" si="1"/>
        <v>44957</v>
      </c>
      <c r="N68" s="258">
        <f t="shared" si="2"/>
        <v>45291</v>
      </c>
      <c r="O68" s="611">
        <f t="shared" si="23"/>
        <v>12</v>
      </c>
      <c r="P68" s="611">
        <f t="shared" si="24"/>
        <v>60000</v>
      </c>
    </row>
    <row r="69" spans="1:16" x14ac:dyDescent="0.2">
      <c r="A69" s="609">
        <v>44398</v>
      </c>
      <c r="B69" s="253" t="s">
        <v>354</v>
      </c>
      <c r="C69" s="254" t="s">
        <v>347</v>
      </c>
      <c r="D69" s="254" t="s">
        <v>348</v>
      </c>
      <c r="E69" s="254" t="s">
        <v>353</v>
      </c>
      <c r="F69" s="254">
        <v>2022</v>
      </c>
      <c r="G69" s="254" t="s">
        <v>359</v>
      </c>
      <c r="H69" s="255">
        <v>5000</v>
      </c>
      <c r="I69" s="254" t="s">
        <v>351</v>
      </c>
      <c r="J69" s="256">
        <v>50</v>
      </c>
      <c r="K69" s="256">
        <v>71.5</v>
      </c>
      <c r="L69" s="256">
        <v>0</v>
      </c>
      <c r="M69" s="610">
        <f t="shared" si="1"/>
        <v>44773</v>
      </c>
      <c r="N69" s="258">
        <f t="shared" si="2"/>
        <v>44926</v>
      </c>
      <c r="O69" s="611">
        <f t="shared" si="13"/>
        <v>6</v>
      </c>
      <c r="P69" s="611">
        <f t="shared" si="14"/>
        <v>30000</v>
      </c>
    </row>
    <row r="70" spans="1:16" x14ac:dyDescent="0.2">
      <c r="A70" s="609">
        <v>44396</v>
      </c>
      <c r="B70" s="253" t="s">
        <v>354</v>
      </c>
      <c r="C70" s="254" t="s">
        <v>377</v>
      </c>
      <c r="D70" s="254" t="s">
        <v>381</v>
      </c>
      <c r="E70" s="254" t="s">
        <v>353</v>
      </c>
      <c r="F70" s="254">
        <v>2023</v>
      </c>
      <c r="G70" s="254" t="s">
        <v>350</v>
      </c>
      <c r="H70" s="255">
        <v>60000</v>
      </c>
      <c r="I70" s="254" t="s">
        <v>379</v>
      </c>
      <c r="J70" s="256">
        <v>2.9</v>
      </c>
      <c r="K70" s="256">
        <v>3.2</v>
      </c>
      <c r="L70" s="256">
        <v>0</v>
      </c>
      <c r="M70" s="610">
        <f t="shared" si="1"/>
        <v>44957</v>
      </c>
      <c r="N70" s="258">
        <f t="shared" si="2"/>
        <v>45291</v>
      </c>
      <c r="O70" s="611">
        <f t="shared" ref="O70" si="25">+ROUND((N70-M70)/30.4+1,0)</f>
        <v>12</v>
      </c>
      <c r="P70" s="611">
        <f t="shared" ref="P70" si="26">+O70*H70</f>
        <v>720000</v>
      </c>
    </row>
    <row r="71" spans="1:16" x14ac:dyDescent="0.2">
      <c r="A71" s="609">
        <v>44396</v>
      </c>
      <c r="B71" s="253" t="s">
        <v>346</v>
      </c>
      <c r="C71" s="254" t="s">
        <v>377</v>
      </c>
      <c r="D71" s="254" t="s">
        <v>381</v>
      </c>
      <c r="E71" s="254" t="s">
        <v>353</v>
      </c>
      <c r="F71" s="254">
        <v>2022</v>
      </c>
      <c r="G71" s="254" t="s">
        <v>350</v>
      </c>
      <c r="H71" s="255">
        <v>60000</v>
      </c>
      <c r="I71" s="254" t="s">
        <v>379</v>
      </c>
      <c r="J71" s="256">
        <v>2.9</v>
      </c>
      <c r="K71" s="256">
        <v>3.65</v>
      </c>
      <c r="L71" s="256">
        <v>0</v>
      </c>
      <c r="M71" s="610">
        <f t="shared" si="1"/>
        <v>44592</v>
      </c>
      <c r="N71" s="258">
        <f t="shared" si="2"/>
        <v>44926</v>
      </c>
      <c r="O71" s="611">
        <f t="shared" ref="O71" si="27">+ROUND((N71-M71)/30.4+1,0)</f>
        <v>12</v>
      </c>
      <c r="P71" s="611">
        <f t="shared" ref="P71" si="28">+O71*H71</f>
        <v>720000</v>
      </c>
    </row>
    <row r="72" spans="1:16" x14ac:dyDescent="0.2">
      <c r="A72" s="609">
        <v>44396</v>
      </c>
      <c r="B72" s="253" t="s">
        <v>354</v>
      </c>
      <c r="C72" s="254" t="s">
        <v>377</v>
      </c>
      <c r="D72" s="254" t="s">
        <v>381</v>
      </c>
      <c r="E72" s="254" t="s">
        <v>353</v>
      </c>
      <c r="F72" s="254">
        <v>2021</v>
      </c>
      <c r="G72" s="254" t="s">
        <v>363</v>
      </c>
      <c r="H72" s="255">
        <v>30000</v>
      </c>
      <c r="I72" s="254" t="s">
        <v>379</v>
      </c>
      <c r="J72" s="256">
        <v>3.25</v>
      </c>
      <c r="K72" s="256">
        <v>5.0199999999999996</v>
      </c>
      <c r="L72" s="256">
        <v>0</v>
      </c>
      <c r="M72" s="610">
        <f t="shared" si="1"/>
        <v>44500</v>
      </c>
      <c r="N72" s="258">
        <f t="shared" si="2"/>
        <v>44561</v>
      </c>
      <c r="O72" s="611">
        <f t="shared" si="13"/>
        <v>3</v>
      </c>
      <c r="P72" s="611">
        <f t="shared" si="14"/>
        <v>90000</v>
      </c>
    </row>
    <row r="73" spans="1:16" x14ac:dyDescent="0.2">
      <c r="A73" s="609">
        <v>44393</v>
      </c>
      <c r="B73" s="253" t="s">
        <v>346</v>
      </c>
      <c r="C73" s="254" t="s">
        <v>360</v>
      </c>
      <c r="D73" s="254" t="s">
        <v>364</v>
      </c>
      <c r="E73" s="254" t="s">
        <v>349</v>
      </c>
      <c r="F73" s="254">
        <v>2022</v>
      </c>
      <c r="G73" s="254" t="s">
        <v>355</v>
      </c>
      <c r="H73" s="255">
        <v>714000</v>
      </c>
      <c r="I73" s="254" t="s">
        <v>362</v>
      </c>
      <c r="J73" s="256">
        <v>1.01875</v>
      </c>
      <c r="K73" s="256">
        <v>0</v>
      </c>
      <c r="L73" s="256">
        <v>0</v>
      </c>
      <c r="M73" s="610">
        <f t="shared" si="1"/>
        <v>44592</v>
      </c>
      <c r="N73" s="258">
        <f t="shared" si="2"/>
        <v>44651</v>
      </c>
      <c r="O73" s="611">
        <f t="shared" ref="O73" si="29">+ROUND((N73-M73)/30.4+1,0)</f>
        <v>3</v>
      </c>
      <c r="P73" s="611">
        <f t="shared" ref="P73" si="30">+O73*H73</f>
        <v>2142000</v>
      </c>
    </row>
    <row r="74" spans="1:16" x14ac:dyDescent="0.2">
      <c r="A74" s="609">
        <v>44327</v>
      </c>
      <c r="B74" s="253" t="s">
        <v>356</v>
      </c>
      <c r="C74" s="254" t="s">
        <v>347</v>
      </c>
      <c r="D74" s="254" t="s">
        <v>348</v>
      </c>
      <c r="E74" s="254" t="s">
        <v>353</v>
      </c>
      <c r="F74" s="254">
        <v>2023</v>
      </c>
      <c r="G74" s="254" t="s">
        <v>355</v>
      </c>
      <c r="H74" s="255">
        <v>12500</v>
      </c>
      <c r="I74" s="254" t="s">
        <v>351</v>
      </c>
      <c r="J74" s="256">
        <v>55</v>
      </c>
      <c r="K74" s="256">
        <v>59.3</v>
      </c>
      <c r="L74" s="256">
        <v>0</v>
      </c>
      <c r="M74" s="610">
        <f t="shared" si="1"/>
        <v>44957</v>
      </c>
      <c r="N74" s="258">
        <f t="shared" si="2"/>
        <v>45016</v>
      </c>
      <c r="O74" s="611">
        <f t="shared" si="3"/>
        <v>3</v>
      </c>
      <c r="P74" s="611">
        <f t="shared" si="4"/>
        <v>37500</v>
      </c>
    </row>
    <row r="75" spans="1:16" x14ac:dyDescent="0.2">
      <c r="A75" s="609">
        <v>44321</v>
      </c>
      <c r="B75" s="253" t="s">
        <v>346</v>
      </c>
      <c r="C75" s="254" t="s">
        <v>377</v>
      </c>
      <c r="D75" s="254" t="s">
        <v>381</v>
      </c>
      <c r="E75" s="254" t="s">
        <v>353</v>
      </c>
      <c r="F75" s="254">
        <v>2023</v>
      </c>
      <c r="G75" s="254" t="s">
        <v>355</v>
      </c>
      <c r="H75" s="255">
        <v>75000</v>
      </c>
      <c r="I75" s="254" t="s">
        <v>379</v>
      </c>
      <c r="J75" s="256">
        <v>2.25</v>
      </c>
      <c r="K75" s="256">
        <v>4.3</v>
      </c>
      <c r="L75" s="256">
        <v>0</v>
      </c>
      <c r="M75" s="610">
        <f t="shared" si="1"/>
        <v>44957</v>
      </c>
      <c r="N75" s="258">
        <f t="shared" si="2"/>
        <v>45016</v>
      </c>
      <c r="O75" s="611">
        <f t="shared" si="3"/>
        <v>3</v>
      </c>
      <c r="P75" s="611">
        <f t="shared" si="4"/>
        <v>225000</v>
      </c>
    </row>
    <row r="76" spans="1:16" x14ac:dyDescent="0.2">
      <c r="A76" s="609">
        <v>44306</v>
      </c>
      <c r="B76" s="253" t="s">
        <v>346</v>
      </c>
      <c r="C76" s="254" t="s">
        <v>377</v>
      </c>
      <c r="D76" s="254" t="s">
        <v>381</v>
      </c>
      <c r="E76" s="254" t="s">
        <v>353</v>
      </c>
      <c r="F76" s="254">
        <v>2021</v>
      </c>
      <c r="G76" s="254" t="s">
        <v>363</v>
      </c>
      <c r="H76" s="255">
        <v>70000</v>
      </c>
      <c r="I76" s="254" t="s">
        <v>379</v>
      </c>
      <c r="J76" s="256">
        <v>2.5</v>
      </c>
      <c r="K76" s="256">
        <v>3.67</v>
      </c>
      <c r="L76" s="256">
        <v>0</v>
      </c>
      <c r="M76" s="610">
        <f t="shared" si="1"/>
        <v>44500</v>
      </c>
      <c r="N76" s="258">
        <f t="shared" si="2"/>
        <v>44561</v>
      </c>
      <c r="O76" s="611">
        <f t="shared" si="3"/>
        <v>3</v>
      </c>
      <c r="P76" s="611">
        <f t="shared" si="4"/>
        <v>210000</v>
      </c>
    </row>
    <row r="77" spans="1:16" x14ac:dyDescent="0.2">
      <c r="A77" s="609">
        <v>44299</v>
      </c>
      <c r="B77" s="253" t="s">
        <v>354</v>
      </c>
      <c r="C77" s="254" t="s">
        <v>377</v>
      </c>
      <c r="D77" s="254" t="s">
        <v>381</v>
      </c>
      <c r="E77" s="254" t="s">
        <v>353</v>
      </c>
      <c r="F77" s="254">
        <v>2023</v>
      </c>
      <c r="G77" s="254" t="s">
        <v>350</v>
      </c>
      <c r="H77" s="255">
        <v>120000</v>
      </c>
      <c r="I77" s="254" t="s">
        <v>379</v>
      </c>
      <c r="J77" s="256">
        <v>2.25</v>
      </c>
      <c r="K77" s="256">
        <v>2.89</v>
      </c>
      <c r="L77" s="256">
        <v>0</v>
      </c>
      <c r="M77" s="610">
        <f t="shared" si="1"/>
        <v>44957</v>
      </c>
      <c r="N77" s="258">
        <f t="shared" si="2"/>
        <v>45291</v>
      </c>
      <c r="O77" s="611">
        <f t="shared" si="3"/>
        <v>12</v>
      </c>
      <c r="P77" s="611">
        <f t="shared" si="4"/>
        <v>1440000</v>
      </c>
    </row>
    <row r="78" spans="1:16" x14ac:dyDescent="0.2">
      <c r="A78" s="609">
        <v>44299</v>
      </c>
      <c r="B78" s="253" t="s">
        <v>354</v>
      </c>
      <c r="C78" s="254" t="s">
        <v>377</v>
      </c>
      <c r="D78" s="254" t="s">
        <v>381</v>
      </c>
      <c r="E78" s="254" t="s">
        <v>353</v>
      </c>
      <c r="F78" s="254">
        <v>2022</v>
      </c>
      <c r="G78" s="254" t="s">
        <v>352</v>
      </c>
      <c r="H78" s="255">
        <v>280000</v>
      </c>
      <c r="I78" s="254" t="s">
        <v>379</v>
      </c>
      <c r="J78" s="256">
        <v>2.25</v>
      </c>
      <c r="K78" s="256">
        <v>2.9</v>
      </c>
      <c r="L78" s="256">
        <v>0</v>
      </c>
      <c r="M78" s="610">
        <f t="shared" si="1"/>
        <v>44681</v>
      </c>
      <c r="N78" s="258">
        <f t="shared" si="2"/>
        <v>44926</v>
      </c>
      <c r="O78" s="611">
        <f t="shared" si="3"/>
        <v>9</v>
      </c>
      <c r="P78" s="611">
        <f t="shared" si="4"/>
        <v>2520000</v>
      </c>
    </row>
    <row r="79" spans="1:16" x14ac:dyDescent="0.2">
      <c r="A79" s="252">
        <v>44251</v>
      </c>
      <c r="B79" s="253" t="s">
        <v>356</v>
      </c>
      <c r="C79" s="254" t="s">
        <v>347</v>
      </c>
      <c r="D79" s="254" t="s">
        <v>348</v>
      </c>
      <c r="E79" s="254" t="s">
        <v>353</v>
      </c>
      <c r="F79" s="254">
        <v>2022</v>
      </c>
      <c r="G79" s="254" t="s">
        <v>352</v>
      </c>
      <c r="H79" s="255">
        <v>7000</v>
      </c>
      <c r="I79" s="254" t="s">
        <v>351</v>
      </c>
      <c r="J79" s="256">
        <v>45</v>
      </c>
      <c r="K79" s="256">
        <v>63</v>
      </c>
      <c r="L79" s="256">
        <v>0</v>
      </c>
      <c r="M79" s="257">
        <f t="shared" si="1"/>
        <v>44681</v>
      </c>
      <c r="N79" s="258">
        <f t="shared" si="2"/>
        <v>44926</v>
      </c>
      <c r="O79" s="259">
        <f t="shared" si="3"/>
        <v>9</v>
      </c>
      <c r="P79" s="259">
        <f t="shared" si="4"/>
        <v>63000</v>
      </c>
    </row>
    <row r="80" spans="1:16" x14ac:dyDescent="0.2">
      <c r="A80" s="252">
        <v>44245</v>
      </c>
      <c r="B80" s="253" t="s">
        <v>356</v>
      </c>
      <c r="C80" s="254" t="s">
        <v>347</v>
      </c>
      <c r="D80" s="254" t="s">
        <v>348</v>
      </c>
      <c r="E80" s="254" t="s">
        <v>353</v>
      </c>
      <c r="F80" s="254">
        <v>2023</v>
      </c>
      <c r="G80" s="254" t="s">
        <v>350</v>
      </c>
      <c r="H80" s="255">
        <v>5000</v>
      </c>
      <c r="I80" s="254" t="s">
        <v>351</v>
      </c>
      <c r="J80" s="256">
        <v>45</v>
      </c>
      <c r="K80" s="256">
        <v>54.72</v>
      </c>
      <c r="L80" s="256">
        <v>0</v>
      </c>
      <c r="M80" s="257">
        <f t="shared" si="1"/>
        <v>44957</v>
      </c>
      <c r="N80" s="258">
        <f t="shared" si="2"/>
        <v>45291</v>
      </c>
      <c r="O80" s="259">
        <f t="shared" si="3"/>
        <v>12</v>
      </c>
      <c r="P80" s="259">
        <f t="shared" si="4"/>
        <v>60000</v>
      </c>
    </row>
    <row r="81" spans="1:16" x14ac:dyDescent="0.2">
      <c r="A81" s="252">
        <v>44245</v>
      </c>
      <c r="B81" s="253" t="s">
        <v>356</v>
      </c>
      <c r="C81" s="254" t="s">
        <v>347</v>
      </c>
      <c r="D81" s="254" t="s">
        <v>348</v>
      </c>
      <c r="E81" s="254" t="s">
        <v>353</v>
      </c>
      <c r="F81" s="254">
        <v>2022</v>
      </c>
      <c r="G81" s="254" t="s">
        <v>350</v>
      </c>
      <c r="H81" s="255">
        <v>5000</v>
      </c>
      <c r="I81" s="254" t="s">
        <v>351</v>
      </c>
      <c r="J81" s="256">
        <v>45</v>
      </c>
      <c r="K81" s="256">
        <v>59.3</v>
      </c>
      <c r="L81" s="256">
        <v>0</v>
      </c>
      <c r="M81" s="257">
        <f t="shared" si="1"/>
        <v>44592</v>
      </c>
      <c r="N81" s="258">
        <f t="shared" si="2"/>
        <v>44926</v>
      </c>
      <c r="O81" s="259">
        <f t="shared" si="3"/>
        <v>12</v>
      </c>
      <c r="P81" s="259">
        <f t="shared" si="4"/>
        <v>60000</v>
      </c>
    </row>
    <row r="82" spans="1:16" x14ac:dyDescent="0.2">
      <c r="A82" s="252">
        <v>44239</v>
      </c>
      <c r="B82" s="253" t="s">
        <v>354</v>
      </c>
      <c r="C82" s="254" t="s">
        <v>347</v>
      </c>
      <c r="D82" s="254" t="s">
        <v>348</v>
      </c>
      <c r="E82" s="254" t="s">
        <v>349</v>
      </c>
      <c r="F82" s="254">
        <v>2022</v>
      </c>
      <c r="G82" s="254" t="s">
        <v>355</v>
      </c>
      <c r="H82" s="255">
        <v>10000</v>
      </c>
      <c r="I82" s="254" t="s">
        <v>351</v>
      </c>
      <c r="J82" s="256">
        <v>55.05</v>
      </c>
      <c r="K82" s="256">
        <v>0</v>
      </c>
      <c r="L82" s="256">
        <v>0</v>
      </c>
      <c r="M82" s="257">
        <f t="shared" si="1"/>
        <v>44592</v>
      </c>
      <c r="N82" s="258">
        <f t="shared" si="2"/>
        <v>44651</v>
      </c>
      <c r="O82" s="259">
        <f t="shared" si="3"/>
        <v>3</v>
      </c>
      <c r="P82" s="259">
        <f t="shared" si="4"/>
        <v>30000</v>
      </c>
    </row>
    <row r="83" spans="1:16" x14ac:dyDescent="0.2">
      <c r="A83" s="252">
        <v>44239</v>
      </c>
      <c r="B83" s="253" t="s">
        <v>354</v>
      </c>
      <c r="C83" s="254" t="s">
        <v>347</v>
      </c>
      <c r="D83" s="254" t="s">
        <v>348</v>
      </c>
      <c r="E83" s="254" t="s">
        <v>349</v>
      </c>
      <c r="F83" s="254">
        <v>2021</v>
      </c>
      <c r="G83" s="254" t="s">
        <v>359</v>
      </c>
      <c r="H83" s="255">
        <v>5000</v>
      </c>
      <c r="I83" s="254" t="s">
        <v>351</v>
      </c>
      <c r="J83" s="256">
        <v>55.05</v>
      </c>
      <c r="K83" s="256">
        <v>0</v>
      </c>
      <c r="L83" s="256">
        <v>0</v>
      </c>
      <c r="M83" s="257">
        <f t="shared" si="1"/>
        <v>44408</v>
      </c>
      <c r="N83" s="258">
        <f t="shared" si="2"/>
        <v>44561</v>
      </c>
      <c r="O83" s="259">
        <f t="shared" si="3"/>
        <v>6</v>
      </c>
      <c r="P83" s="259">
        <f t="shared" si="4"/>
        <v>30000</v>
      </c>
    </row>
    <row r="84" spans="1:16" x14ac:dyDescent="0.2">
      <c r="A84" s="252">
        <v>44235</v>
      </c>
      <c r="B84" s="253" t="s">
        <v>354</v>
      </c>
      <c r="C84" s="254" t="s">
        <v>377</v>
      </c>
      <c r="D84" s="254" t="s">
        <v>381</v>
      </c>
      <c r="E84" s="254" t="s">
        <v>353</v>
      </c>
      <c r="F84" s="254">
        <v>2022</v>
      </c>
      <c r="G84" s="254" t="s">
        <v>352</v>
      </c>
      <c r="H84" s="255">
        <v>40000</v>
      </c>
      <c r="I84" s="254" t="s">
        <v>379</v>
      </c>
      <c r="J84" s="256">
        <v>2.25</v>
      </c>
      <c r="K84" s="256">
        <v>2.875</v>
      </c>
      <c r="L84" s="256">
        <v>0</v>
      </c>
      <c r="M84" s="257">
        <f t="shared" si="1"/>
        <v>44681</v>
      </c>
      <c r="N84" s="258">
        <f t="shared" si="2"/>
        <v>44926</v>
      </c>
      <c r="O84" s="259">
        <f t="shared" si="3"/>
        <v>9</v>
      </c>
      <c r="P84" s="259">
        <f t="shared" si="4"/>
        <v>360000</v>
      </c>
    </row>
    <row r="85" spans="1:16" x14ac:dyDescent="0.2">
      <c r="A85" s="252">
        <v>44235</v>
      </c>
      <c r="B85" s="253" t="s">
        <v>354</v>
      </c>
      <c r="C85" s="254" t="s">
        <v>377</v>
      </c>
      <c r="D85" s="254" t="s">
        <v>381</v>
      </c>
      <c r="E85" s="254" t="s">
        <v>353</v>
      </c>
      <c r="F85" s="254">
        <v>2023</v>
      </c>
      <c r="G85" s="254" t="s">
        <v>350</v>
      </c>
      <c r="H85" s="255">
        <v>40000</v>
      </c>
      <c r="I85" s="254" t="s">
        <v>379</v>
      </c>
      <c r="J85" s="256">
        <v>2.25</v>
      </c>
      <c r="K85" s="256">
        <v>2.84</v>
      </c>
      <c r="L85" s="256">
        <v>0</v>
      </c>
      <c r="M85" s="257">
        <f t="shared" si="1"/>
        <v>44957</v>
      </c>
      <c r="N85" s="258">
        <f t="shared" si="2"/>
        <v>45291</v>
      </c>
      <c r="O85" s="259">
        <f t="shared" si="3"/>
        <v>12</v>
      </c>
      <c r="P85" s="259">
        <f t="shared" si="4"/>
        <v>480000</v>
      </c>
    </row>
    <row r="86" spans="1:16" x14ac:dyDescent="0.2">
      <c r="A86" s="252">
        <v>44235</v>
      </c>
      <c r="B86" s="253" t="s">
        <v>354</v>
      </c>
      <c r="C86" s="254" t="s">
        <v>347</v>
      </c>
      <c r="D86" s="254" t="s">
        <v>348</v>
      </c>
      <c r="E86" s="254" t="s">
        <v>353</v>
      </c>
      <c r="F86" s="254">
        <v>2023</v>
      </c>
      <c r="G86" s="254" t="s">
        <v>350</v>
      </c>
      <c r="H86" s="255">
        <v>3000</v>
      </c>
      <c r="I86" s="254" t="s">
        <v>351</v>
      </c>
      <c r="J86" s="256">
        <v>45</v>
      </c>
      <c r="K86" s="256">
        <v>51.66</v>
      </c>
      <c r="L86" s="256">
        <v>0</v>
      </c>
      <c r="M86" s="257">
        <f t="shared" si="1"/>
        <v>44957</v>
      </c>
      <c r="N86" s="258">
        <f t="shared" si="2"/>
        <v>45291</v>
      </c>
      <c r="O86" s="259">
        <f t="shared" si="3"/>
        <v>12</v>
      </c>
      <c r="P86" s="259">
        <f t="shared" si="4"/>
        <v>36000</v>
      </c>
    </row>
    <row r="87" spans="1:16" x14ac:dyDescent="0.2">
      <c r="A87" s="252">
        <v>44235</v>
      </c>
      <c r="B87" s="253" t="s">
        <v>354</v>
      </c>
      <c r="C87" s="254" t="s">
        <v>347</v>
      </c>
      <c r="D87" s="254" t="s">
        <v>348</v>
      </c>
      <c r="E87" s="254" t="s">
        <v>353</v>
      </c>
      <c r="F87" s="254">
        <v>2022</v>
      </c>
      <c r="G87" s="254" t="s">
        <v>350</v>
      </c>
      <c r="H87" s="255">
        <v>3000</v>
      </c>
      <c r="I87" s="254" t="s">
        <v>351</v>
      </c>
      <c r="J87" s="256">
        <v>45</v>
      </c>
      <c r="K87" s="256">
        <v>55.95</v>
      </c>
      <c r="L87" s="256">
        <v>0</v>
      </c>
      <c r="M87" s="257">
        <f t="shared" si="1"/>
        <v>44592</v>
      </c>
      <c r="N87" s="258">
        <f t="shared" si="2"/>
        <v>44926</v>
      </c>
      <c r="O87" s="259">
        <f t="shared" si="3"/>
        <v>12</v>
      </c>
      <c r="P87" s="259">
        <f t="shared" si="4"/>
        <v>36000</v>
      </c>
    </row>
    <row r="88" spans="1:16" x14ac:dyDescent="0.2">
      <c r="A88" s="252">
        <v>44201</v>
      </c>
      <c r="B88" s="253" t="s">
        <v>346</v>
      </c>
      <c r="C88" s="254" t="s">
        <v>347</v>
      </c>
      <c r="D88" s="254" t="s">
        <v>348</v>
      </c>
      <c r="E88" s="254" t="s">
        <v>353</v>
      </c>
      <c r="F88" s="254">
        <v>2023</v>
      </c>
      <c r="G88" s="254" t="s">
        <v>350</v>
      </c>
      <c r="H88" s="255">
        <v>3000</v>
      </c>
      <c r="I88" s="254" t="s">
        <v>351</v>
      </c>
      <c r="J88" s="256">
        <v>40</v>
      </c>
      <c r="K88" s="256">
        <v>50.25</v>
      </c>
      <c r="L88" s="256">
        <v>0</v>
      </c>
      <c r="M88" s="257">
        <f t="shared" si="1"/>
        <v>44957</v>
      </c>
      <c r="N88" s="258">
        <f t="shared" si="2"/>
        <v>45291</v>
      </c>
      <c r="O88" s="259">
        <f t="shared" si="3"/>
        <v>12</v>
      </c>
      <c r="P88" s="259">
        <f t="shared" si="4"/>
        <v>36000</v>
      </c>
    </row>
    <row r="89" spans="1:16" x14ac:dyDescent="0.2">
      <c r="A89" s="252">
        <v>44175</v>
      </c>
      <c r="B89" s="253" t="s">
        <v>354</v>
      </c>
      <c r="C89" s="254" t="s">
        <v>347</v>
      </c>
      <c r="D89" s="254" t="s">
        <v>348</v>
      </c>
      <c r="E89" s="254" t="s">
        <v>353</v>
      </c>
      <c r="F89" s="254">
        <v>2022</v>
      </c>
      <c r="G89" s="254" t="s">
        <v>355</v>
      </c>
      <c r="H89" s="255">
        <v>5000</v>
      </c>
      <c r="I89" s="254" t="s">
        <v>351</v>
      </c>
      <c r="J89" s="256">
        <v>42</v>
      </c>
      <c r="K89" s="256">
        <v>50.4</v>
      </c>
      <c r="L89" s="256">
        <v>0</v>
      </c>
      <c r="M89" s="257">
        <f t="shared" si="1"/>
        <v>44592</v>
      </c>
      <c r="N89" s="258">
        <f t="shared" si="2"/>
        <v>44651</v>
      </c>
      <c r="O89" s="259">
        <f t="shared" si="3"/>
        <v>3</v>
      </c>
      <c r="P89" s="259">
        <f t="shared" si="4"/>
        <v>15000</v>
      </c>
    </row>
    <row r="90" spans="1:16" x14ac:dyDescent="0.2">
      <c r="A90" s="252">
        <v>44175</v>
      </c>
      <c r="B90" s="253" t="s">
        <v>354</v>
      </c>
      <c r="C90" s="254" t="s">
        <v>347</v>
      </c>
      <c r="D90" s="254" t="s">
        <v>348</v>
      </c>
      <c r="E90" s="254" t="s">
        <v>353</v>
      </c>
      <c r="F90" s="254">
        <v>2021</v>
      </c>
      <c r="G90" s="254" t="s">
        <v>352</v>
      </c>
      <c r="H90" s="255">
        <v>5000</v>
      </c>
      <c r="I90" s="254" t="s">
        <v>351</v>
      </c>
      <c r="J90" s="256">
        <v>42</v>
      </c>
      <c r="K90" s="256">
        <v>50.4</v>
      </c>
      <c r="L90" s="256">
        <v>0</v>
      </c>
      <c r="M90" s="257">
        <f t="shared" si="1"/>
        <v>44316</v>
      </c>
      <c r="N90" s="258">
        <f t="shared" si="2"/>
        <v>44561</v>
      </c>
      <c r="O90" s="259">
        <f t="shared" si="3"/>
        <v>9</v>
      </c>
      <c r="P90" s="259">
        <f t="shared" si="4"/>
        <v>45000</v>
      </c>
    </row>
    <row r="91" spans="1:16" x14ac:dyDescent="0.2">
      <c r="A91" s="252">
        <v>44175</v>
      </c>
      <c r="B91" s="253" t="s">
        <v>346</v>
      </c>
      <c r="C91" s="254" t="s">
        <v>347</v>
      </c>
      <c r="D91" s="254" t="s">
        <v>348</v>
      </c>
      <c r="E91" s="254" t="s">
        <v>353</v>
      </c>
      <c r="F91" s="254">
        <v>2023</v>
      </c>
      <c r="G91" s="254" t="s">
        <v>350</v>
      </c>
      <c r="H91" s="255">
        <v>4000</v>
      </c>
      <c r="I91" s="254" t="s">
        <v>351</v>
      </c>
      <c r="J91" s="256">
        <v>40</v>
      </c>
      <c r="K91" s="256">
        <v>48.3</v>
      </c>
      <c r="L91" s="256">
        <v>0</v>
      </c>
      <c r="M91" s="257">
        <f t="shared" si="1"/>
        <v>44957</v>
      </c>
      <c r="N91" s="258">
        <f t="shared" si="2"/>
        <v>45291</v>
      </c>
      <c r="O91" s="259">
        <f t="shared" si="3"/>
        <v>12</v>
      </c>
      <c r="P91" s="259">
        <f t="shared" si="4"/>
        <v>48000</v>
      </c>
    </row>
    <row r="92" spans="1:16" x14ac:dyDescent="0.2">
      <c r="A92" s="252">
        <v>44168</v>
      </c>
      <c r="B92" s="253" t="s">
        <v>356</v>
      </c>
      <c r="C92" s="254" t="s">
        <v>347</v>
      </c>
      <c r="D92" s="254" t="s">
        <v>348</v>
      </c>
      <c r="E92" s="254" t="s">
        <v>353</v>
      </c>
      <c r="F92" s="254">
        <v>2021</v>
      </c>
      <c r="G92" s="254" t="s">
        <v>357</v>
      </c>
      <c r="H92" s="255">
        <v>5000</v>
      </c>
      <c r="I92" s="254" t="s">
        <v>351</v>
      </c>
      <c r="J92" s="256">
        <v>42</v>
      </c>
      <c r="K92" s="256">
        <v>47.75</v>
      </c>
      <c r="L92" s="256">
        <v>0</v>
      </c>
      <c r="M92" s="257">
        <f t="shared" si="1"/>
        <v>44408</v>
      </c>
      <c r="N92" s="258">
        <f t="shared" si="2"/>
        <v>44469</v>
      </c>
      <c r="O92" s="259">
        <f t="shared" si="3"/>
        <v>3</v>
      </c>
      <c r="P92" s="259">
        <f t="shared" si="4"/>
        <v>15000</v>
      </c>
    </row>
    <row r="93" spans="1:16" x14ac:dyDescent="0.2">
      <c r="A93" s="252">
        <v>44168</v>
      </c>
      <c r="B93" s="253" t="s">
        <v>356</v>
      </c>
      <c r="C93" s="254" t="s">
        <v>347</v>
      </c>
      <c r="D93" s="254" t="s">
        <v>348</v>
      </c>
      <c r="E93" s="254" t="s">
        <v>353</v>
      </c>
      <c r="F93" s="254">
        <v>2021</v>
      </c>
      <c r="G93" s="254" t="s">
        <v>358</v>
      </c>
      <c r="H93" s="255">
        <v>10000</v>
      </c>
      <c r="I93" s="254" t="s">
        <v>351</v>
      </c>
      <c r="J93" s="256">
        <v>42</v>
      </c>
      <c r="K93" s="256">
        <v>48.5</v>
      </c>
      <c r="L93" s="256">
        <v>0</v>
      </c>
      <c r="M93" s="257">
        <f t="shared" si="1"/>
        <v>44316</v>
      </c>
      <c r="N93" s="258">
        <f t="shared" si="2"/>
        <v>44377</v>
      </c>
      <c r="O93" s="259">
        <f t="shared" si="3"/>
        <v>3</v>
      </c>
      <c r="P93" s="259">
        <f t="shared" si="4"/>
        <v>30000</v>
      </c>
    </row>
    <row r="94" spans="1:16" x14ac:dyDescent="0.2">
      <c r="A94" s="252">
        <v>44168</v>
      </c>
      <c r="B94" s="253" t="s">
        <v>356</v>
      </c>
      <c r="C94" s="254" t="s">
        <v>347</v>
      </c>
      <c r="D94" s="254" t="s">
        <v>348</v>
      </c>
      <c r="E94" s="254" t="s">
        <v>353</v>
      </c>
      <c r="F94" s="254">
        <v>2022</v>
      </c>
      <c r="G94" s="254" t="s">
        <v>355</v>
      </c>
      <c r="H94" s="255">
        <v>15000</v>
      </c>
      <c r="I94" s="254" t="s">
        <v>351</v>
      </c>
      <c r="J94" s="256">
        <v>42</v>
      </c>
      <c r="K94" s="256">
        <v>46</v>
      </c>
      <c r="L94" s="256">
        <v>0</v>
      </c>
      <c r="M94" s="257">
        <f t="shared" si="1"/>
        <v>44592</v>
      </c>
      <c r="N94" s="258">
        <f t="shared" si="2"/>
        <v>44651</v>
      </c>
      <c r="O94" s="259">
        <f t="shared" si="3"/>
        <v>3</v>
      </c>
      <c r="P94" s="259">
        <f t="shared" si="4"/>
        <v>45000</v>
      </c>
    </row>
    <row r="95" spans="1:16" x14ac:dyDescent="0.2">
      <c r="A95" s="252">
        <v>44168</v>
      </c>
      <c r="B95" s="253" t="s">
        <v>356</v>
      </c>
      <c r="C95" s="254" t="s">
        <v>347</v>
      </c>
      <c r="D95" s="254" t="s">
        <v>348</v>
      </c>
      <c r="E95" s="254" t="s">
        <v>353</v>
      </c>
      <c r="F95" s="254">
        <v>2022</v>
      </c>
      <c r="G95" s="254" t="s">
        <v>355</v>
      </c>
      <c r="H95" s="255">
        <v>10000</v>
      </c>
      <c r="I95" s="254" t="s">
        <v>351</v>
      </c>
      <c r="J95" s="256">
        <v>42</v>
      </c>
      <c r="K95" s="256">
        <v>47.5</v>
      </c>
      <c r="L95" s="256">
        <v>0</v>
      </c>
      <c r="M95" s="257">
        <f t="shared" si="1"/>
        <v>44592</v>
      </c>
      <c r="N95" s="258">
        <f t="shared" si="2"/>
        <v>44651</v>
      </c>
      <c r="O95" s="259">
        <f t="shared" si="3"/>
        <v>3</v>
      </c>
      <c r="P95" s="259">
        <f t="shared" si="4"/>
        <v>30000</v>
      </c>
    </row>
    <row r="96" spans="1:16" x14ac:dyDescent="0.2">
      <c r="A96" s="252">
        <v>44168</v>
      </c>
      <c r="B96" s="253" t="s">
        <v>356</v>
      </c>
      <c r="C96" s="254" t="s">
        <v>347</v>
      </c>
      <c r="D96" s="254" t="s">
        <v>348</v>
      </c>
      <c r="E96" s="254" t="s">
        <v>353</v>
      </c>
      <c r="F96" s="254">
        <v>2021</v>
      </c>
      <c r="G96" s="254" t="s">
        <v>352</v>
      </c>
      <c r="H96" s="255">
        <v>10000</v>
      </c>
      <c r="I96" s="254" t="s">
        <v>351</v>
      </c>
      <c r="J96" s="256">
        <v>42</v>
      </c>
      <c r="K96" s="256">
        <v>47.5</v>
      </c>
      <c r="L96" s="256">
        <v>0</v>
      </c>
      <c r="M96" s="257">
        <f t="shared" si="1"/>
        <v>44316</v>
      </c>
      <c r="N96" s="258">
        <f t="shared" si="2"/>
        <v>44561</v>
      </c>
      <c r="O96" s="259">
        <f t="shared" si="3"/>
        <v>9</v>
      </c>
      <c r="P96" s="259">
        <f t="shared" si="4"/>
        <v>90000</v>
      </c>
    </row>
    <row r="97" spans="1:17" x14ac:dyDescent="0.2">
      <c r="A97" s="252">
        <v>44159</v>
      </c>
      <c r="B97" s="253" t="s">
        <v>346</v>
      </c>
      <c r="C97" s="254" t="s">
        <v>347</v>
      </c>
      <c r="D97" s="254" t="s">
        <v>348</v>
      </c>
      <c r="E97" s="254" t="s">
        <v>353</v>
      </c>
      <c r="F97" s="254">
        <v>2022</v>
      </c>
      <c r="G97" s="254" t="s">
        <v>350</v>
      </c>
      <c r="H97" s="255">
        <v>3000</v>
      </c>
      <c r="I97" s="254" t="s">
        <v>351</v>
      </c>
      <c r="J97" s="256">
        <v>40</v>
      </c>
      <c r="K97" s="256">
        <v>48.1</v>
      </c>
      <c r="L97" s="256">
        <v>0</v>
      </c>
      <c r="M97" s="257">
        <f t="shared" si="1"/>
        <v>44592</v>
      </c>
      <c r="N97" s="258">
        <f t="shared" si="2"/>
        <v>44926</v>
      </c>
      <c r="O97" s="259">
        <f t="shared" si="3"/>
        <v>12</v>
      </c>
      <c r="P97" s="259">
        <f t="shared" si="4"/>
        <v>36000</v>
      </c>
    </row>
    <row r="98" spans="1:17" x14ac:dyDescent="0.2">
      <c r="A98" s="252">
        <v>44159</v>
      </c>
      <c r="B98" s="253" t="s">
        <v>346</v>
      </c>
      <c r="C98" s="254" t="s">
        <v>347</v>
      </c>
      <c r="D98" s="254" t="s">
        <v>348</v>
      </c>
      <c r="E98" s="254" t="s">
        <v>353</v>
      </c>
      <c r="F98" s="254">
        <v>2023</v>
      </c>
      <c r="G98" s="254" t="s">
        <v>350</v>
      </c>
      <c r="H98" s="255">
        <v>3000</v>
      </c>
      <c r="I98" s="254" t="s">
        <v>351</v>
      </c>
      <c r="J98" s="256">
        <v>40</v>
      </c>
      <c r="K98" s="256">
        <v>47.55</v>
      </c>
      <c r="L98" s="256">
        <v>0</v>
      </c>
      <c r="M98" s="257">
        <f t="shared" si="1"/>
        <v>44957</v>
      </c>
      <c r="N98" s="258">
        <f t="shared" si="2"/>
        <v>45291</v>
      </c>
      <c r="O98" s="259">
        <f t="shared" si="3"/>
        <v>12</v>
      </c>
      <c r="P98" s="259">
        <f t="shared" si="4"/>
        <v>36000</v>
      </c>
    </row>
    <row r="99" spans="1:17" x14ac:dyDescent="0.2">
      <c r="A99" s="252">
        <v>44158</v>
      </c>
      <c r="B99" s="253" t="s">
        <v>346</v>
      </c>
      <c r="C99" s="254" t="s">
        <v>347</v>
      </c>
      <c r="D99" s="254" t="s">
        <v>348</v>
      </c>
      <c r="E99" s="254" t="s">
        <v>353</v>
      </c>
      <c r="F99" s="254">
        <v>2023</v>
      </c>
      <c r="G99" s="254" t="s">
        <v>350</v>
      </c>
      <c r="H99" s="255">
        <v>4000</v>
      </c>
      <c r="I99" s="254" t="s">
        <v>351</v>
      </c>
      <c r="J99" s="256">
        <v>40</v>
      </c>
      <c r="K99" s="256">
        <v>46.35</v>
      </c>
      <c r="L99" s="256">
        <v>0</v>
      </c>
      <c r="M99" s="257">
        <f t="shared" si="1"/>
        <v>44957</v>
      </c>
      <c r="N99" s="258">
        <f t="shared" si="2"/>
        <v>45291</v>
      </c>
      <c r="O99" s="259">
        <f t="shared" si="3"/>
        <v>12</v>
      </c>
      <c r="P99" s="259">
        <f t="shared" si="4"/>
        <v>48000</v>
      </c>
    </row>
    <row r="100" spans="1:17" x14ac:dyDescent="0.2">
      <c r="A100" s="252">
        <v>44158</v>
      </c>
      <c r="B100" s="253" t="s">
        <v>346</v>
      </c>
      <c r="C100" s="254" t="s">
        <v>347</v>
      </c>
      <c r="D100" s="254" t="s">
        <v>348</v>
      </c>
      <c r="E100" s="254" t="s">
        <v>353</v>
      </c>
      <c r="F100" s="254">
        <v>2022</v>
      </c>
      <c r="G100" s="254" t="s">
        <v>350</v>
      </c>
      <c r="H100" s="255">
        <v>4000</v>
      </c>
      <c r="I100" s="254" t="s">
        <v>351</v>
      </c>
      <c r="J100" s="256">
        <v>40</v>
      </c>
      <c r="K100" s="256">
        <v>46.3</v>
      </c>
      <c r="L100" s="256">
        <v>0</v>
      </c>
      <c r="M100" s="257">
        <f t="shared" si="1"/>
        <v>44592</v>
      </c>
      <c r="N100" s="258">
        <f t="shared" si="2"/>
        <v>44926</v>
      </c>
      <c r="O100" s="259">
        <f t="shared" si="3"/>
        <v>12</v>
      </c>
      <c r="P100" s="259">
        <f t="shared" si="4"/>
        <v>48000</v>
      </c>
    </row>
    <row r="101" spans="1:17" x14ac:dyDescent="0.2">
      <c r="A101" s="252">
        <v>44158</v>
      </c>
      <c r="B101" s="253" t="s">
        <v>346</v>
      </c>
      <c r="C101" s="254" t="s">
        <v>347</v>
      </c>
      <c r="D101" s="254" t="s">
        <v>348</v>
      </c>
      <c r="E101" s="254" t="s">
        <v>353</v>
      </c>
      <c r="F101" s="254">
        <v>2021</v>
      </c>
      <c r="G101" s="254" t="s">
        <v>359</v>
      </c>
      <c r="H101" s="255">
        <v>4000</v>
      </c>
      <c r="I101" s="254" t="s">
        <v>351</v>
      </c>
      <c r="J101" s="256">
        <v>40</v>
      </c>
      <c r="K101" s="256">
        <v>46.45</v>
      </c>
      <c r="L101" s="256">
        <v>0</v>
      </c>
      <c r="M101" s="257">
        <f t="shared" si="1"/>
        <v>44408</v>
      </c>
      <c r="N101" s="258">
        <f t="shared" si="2"/>
        <v>44561</v>
      </c>
      <c r="O101" s="259">
        <f t="shared" si="3"/>
        <v>6</v>
      </c>
      <c r="P101" s="259">
        <f t="shared" si="4"/>
        <v>24000</v>
      </c>
    </row>
    <row r="102" spans="1:17" x14ac:dyDescent="0.2">
      <c r="A102" s="252">
        <v>44153</v>
      </c>
      <c r="B102" s="253" t="s">
        <v>346</v>
      </c>
      <c r="C102" s="254" t="s">
        <v>347</v>
      </c>
      <c r="D102" s="254" t="s">
        <v>348</v>
      </c>
      <c r="E102" s="254" t="s">
        <v>353</v>
      </c>
      <c r="F102" s="254">
        <v>2023</v>
      </c>
      <c r="G102" s="254" t="s">
        <v>350</v>
      </c>
      <c r="H102" s="255">
        <v>3000</v>
      </c>
      <c r="I102" s="254" t="s">
        <v>351</v>
      </c>
      <c r="J102" s="256">
        <v>40</v>
      </c>
      <c r="K102" s="256">
        <v>46.6</v>
      </c>
      <c r="L102" s="256">
        <v>0</v>
      </c>
      <c r="M102" s="257">
        <f t="shared" si="1"/>
        <v>44957</v>
      </c>
      <c r="N102" s="258">
        <f t="shared" si="2"/>
        <v>45291</v>
      </c>
      <c r="O102" s="259">
        <f t="shared" si="3"/>
        <v>12</v>
      </c>
      <c r="P102" s="259">
        <f t="shared" si="4"/>
        <v>36000</v>
      </c>
    </row>
    <row r="103" spans="1:17" x14ac:dyDescent="0.2">
      <c r="A103" s="252">
        <v>44153</v>
      </c>
      <c r="B103" s="253" t="s">
        <v>346</v>
      </c>
      <c r="C103" s="254" t="s">
        <v>347</v>
      </c>
      <c r="D103" s="254" t="s">
        <v>348</v>
      </c>
      <c r="E103" s="254" t="s">
        <v>353</v>
      </c>
      <c r="F103" s="254">
        <v>2022</v>
      </c>
      <c r="G103" s="254" t="s">
        <v>350</v>
      </c>
      <c r="H103" s="255">
        <v>3000</v>
      </c>
      <c r="I103" s="254" t="s">
        <v>351</v>
      </c>
      <c r="J103" s="256">
        <v>40</v>
      </c>
      <c r="K103" s="256">
        <v>46.35</v>
      </c>
      <c r="L103" s="256">
        <v>0</v>
      </c>
      <c r="M103" s="257">
        <f t="shared" si="1"/>
        <v>44592</v>
      </c>
      <c r="N103" s="258">
        <f t="shared" si="2"/>
        <v>44926</v>
      </c>
      <c r="O103" s="259">
        <f t="shared" si="3"/>
        <v>12</v>
      </c>
      <c r="P103" s="259">
        <f t="shared" si="4"/>
        <v>36000</v>
      </c>
    </row>
    <row r="104" spans="1:17" x14ac:dyDescent="0.2">
      <c r="A104" s="252">
        <v>44144</v>
      </c>
      <c r="B104" s="253" t="s">
        <v>346</v>
      </c>
      <c r="C104" s="254" t="s">
        <v>347</v>
      </c>
      <c r="D104" s="254" t="s">
        <v>348</v>
      </c>
      <c r="E104" s="254" t="s">
        <v>353</v>
      </c>
      <c r="F104" s="254">
        <v>2022</v>
      </c>
      <c r="G104" s="254" t="s">
        <v>350</v>
      </c>
      <c r="H104" s="255">
        <v>2000</v>
      </c>
      <c r="I104" s="254" t="s">
        <v>351</v>
      </c>
      <c r="J104" s="256">
        <v>40</v>
      </c>
      <c r="K104" s="256">
        <v>45.55</v>
      </c>
      <c r="L104" s="256">
        <v>0</v>
      </c>
      <c r="M104" s="257">
        <f t="shared" si="1"/>
        <v>44592</v>
      </c>
      <c r="N104" s="258">
        <f t="shared" si="2"/>
        <v>44926</v>
      </c>
      <c r="O104" s="259">
        <f t="shared" si="3"/>
        <v>12</v>
      </c>
      <c r="P104" s="259">
        <f t="shared" si="4"/>
        <v>24000</v>
      </c>
      <c r="Q104" s="260"/>
    </row>
    <row r="105" spans="1:17" x14ac:dyDescent="0.2">
      <c r="A105" s="252">
        <v>44144</v>
      </c>
      <c r="B105" s="253" t="s">
        <v>346</v>
      </c>
      <c r="C105" s="254" t="s">
        <v>347</v>
      </c>
      <c r="D105" s="254" t="s">
        <v>348</v>
      </c>
      <c r="E105" s="254" t="s">
        <v>353</v>
      </c>
      <c r="F105" s="254">
        <v>2023</v>
      </c>
      <c r="G105" s="254" t="s">
        <v>350</v>
      </c>
      <c r="H105" s="255">
        <v>5000</v>
      </c>
      <c r="I105" s="254" t="s">
        <v>351</v>
      </c>
      <c r="J105" s="256">
        <v>40</v>
      </c>
      <c r="K105" s="256">
        <v>46.25</v>
      </c>
      <c r="L105" s="256">
        <v>0</v>
      </c>
      <c r="M105" s="257">
        <f t="shared" si="1"/>
        <v>44957</v>
      </c>
      <c r="N105" s="258">
        <f t="shared" si="2"/>
        <v>45291</v>
      </c>
      <c r="O105" s="259">
        <f t="shared" si="3"/>
        <v>12</v>
      </c>
      <c r="P105" s="259">
        <f t="shared" si="4"/>
        <v>60000</v>
      </c>
    </row>
    <row r="106" spans="1:17" x14ac:dyDescent="0.2">
      <c r="A106" s="252">
        <v>44118</v>
      </c>
      <c r="B106" s="253" t="s">
        <v>356</v>
      </c>
      <c r="C106" s="254" t="s">
        <v>347</v>
      </c>
      <c r="D106" s="254" t="s">
        <v>348</v>
      </c>
      <c r="E106" s="254" t="s">
        <v>353</v>
      </c>
      <c r="F106" s="254">
        <v>2021</v>
      </c>
      <c r="G106" s="254" t="s">
        <v>359</v>
      </c>
      <c r="H106" s="255">
        <v>6000</v>
      </c>
      <c r="I106" s="254" t="s">
        <v>351</v>
      </c>
      <c r="J106" s="256">
        <v>40</v>
      </c>
      <c r="K106" s="256">
        <v>45.3</v>
      </c>
      <c r="L106" s="256">
        <v>0</v>
      </c>
      <c r="M106" s="257">
        <f t="shared" si="1"/>
        <v>44408</v>
      </c>
      <c r="N106" s="258">
        <f t="shared" si="2"/>
        <v>44561</v>
      </c>
      <c r="O106" s="259">
        <f t="shared" si="3"/>
        <v>6</v>
      </c>
      <c r="P106" s="259">
        <f t="shared" si="4"/>
        <v>36000</v>
      </c>
      <c r="Q106" s="260"/>
    </row>
    <row r="107" spans="1:17" x14ac:dyDescent="0.2">
      <c r="A107" s="252">
        <v>44113</v>
      </c>
      <c r="B107" s="615" t="s">
        <v>346</v>
      </c>
      <c r="C107" s="254" t="s">
        <v>360</v>
      </c>
      <c r="D107" s="254" t="s">
        <v>361</v>
      </c>
      <c r="E107" s="254" t="s">
        <v>349</v>
      </c>
      <c r="F107" s="254">
        <v>2021</v>
      </c>
      <c r="G107" s="254" t="s">
        <v>350</v>
      </c>
      <c r="H107" s="255">
        <v>252000</v>
      </c>
      <c r="I107" s="254" t="s">
        <v>362</v>
      </c>
      <c r="J107" s="256">
        <v>0.91700000000000004</v>
      </c>
      <c r="K107" s="256">
        <v>0</v>
      </c>
      <c r="L107" s="256">
        <v>0</v>
      </c>
      <c r="M107" s="257">
        <f t="shared" si="1"/>
        <v>44227</v>
      </c>
      <c r="N107" s="258">
        <f t="shared" si="2"/>
        <v>44561</v>
      </c>
      <c r="O107" s="259">
        <f t="shared" si="3"/>
        <v>12</v>
      </c>
      <c r="P107" s="259">
        <f t="shared" si="4"/>
        <v>3024000</v>
      </c>
    </row>
    <row r="108" spans="1:17" x14ac:dyDescent="0.2">
      <c r="A108" s="252">
        <v>44113</v>
      </c>
      <c r="B108" s="615" t="s">
        <v>346</v>
      </c>
      <c r="C108" s="254" t="s">
        <v>360</v>
      </c>
      <c r="D108" s="254" t="s">
        <v>361</v>
      </c>
      <c r="E108" s="254" t="s">
        <v>349</v>
      </c>
      <c r="F108" s="254">
        <v>2020</v>
      </c>
      <c r="G108" s="254" t="s">
        <v>363</v>
      </c>
      <c r="H108" s="255">
        <v>252000</v>
      </c>
      <c r="I108" s="254" t="s">
        <v>362</v>
      </c>
      <c r="J108" s="256">
        <v>0.91700000000000004</v>
      </c>
      <c r="K108" s="256">
        <v>0</v>
      </c>
      <c r="L108" s="256">
        <v>0</v>
      </c>
      <c r="M108" s="257">
        <f t="shared" si="1"/>
        <v>44135</v>
      </c>
      <c r="N108" s="258">
        <f t="shared" si="2"/>
        <v>44196</v>
      </c>
      <c r="O108" s="259">
        <f t="shared" si="3"/>
        <v>3</v>
      </c>
      <c r="P108" s="259">
        <f t="shared" si="4"/>
        <v>756000</v>
      </c>
      <c r="Q108" s="260"/>
    </row>
    <row r="109" spans="1:17" x14ac:dyDescent="0.2">
      <c r="A109" s="252">
        <v>44113</v>
      </c>
      <c r="B109" s="253" t="s">
        <v>346</v>
      </c>
      <c r="C109" s="254" t="s">
        <v>360</v>
      </c>
      <c r="D109" s="254" t="s">
        <v>364</v>
      </c>
      <c r="E109" s="254" t="s">
        <v>349</v>
      </c>
      <c r="F109" s="254">
        <v>2021</v>
      </c>
      <c r="G109" s="254" t="s">
        <v>350</v>
      </c>
      <c r="H109" s="255">
        <v>147000</v>
      </c>
      <c r="I109" s="254" t="s">
        <v>362</v>
      </c>
      <c r="J109" s="256">
        <v>0.50124999999999997</v>
      </c>
      <c r="K109" s="256">
        <v>0</v>
      </c>
      <c r="L109" s="256">
        <v>0</v>
      </c>
      <c r="M109" s="257">
        <f t="shared" si="1"/>
        <v>44227</v>
      </c>
      <c r="N109" s="258">
        <f t="shared" si="2"/>
        <v>44561</v>
      </c>
      <c r="O109" s="259">
        <f t="shared" si="3"/>
        <v>12</v>
      </c>
      <c r="P109" s="259">
        <f t="shared" si="4"/>
        <v>1764000</v>
      </c>
    </row>
    <row r="110" spans="1:17" x14ac:dyDescent="0.2">
      <c r="A110" s="252">
        <v>44113</v>
      </c>
      <c r="B110" s="253" t="s">
        <v>346</v>
      </c>
      <c r="C110" s="254" t="s">
        <v>360</v>
      </c>
      <c r="D110" s="254" t="s">
        <v>364</v>
      </c>
      <c r="E110" s="254" t="s">
        <v>349</v>
      </c>
      <c r="F110" s="254">
        <v>2020</v>
      </c>
      <c r="G110" s="254" t="s">
        <v>363</v>
      </c>
      <c r="H110" s="255">
        <v>147000</v>
      </c>
      <c r="I110" s="254" t="s">
        <v>362</v>
      </c>
      <c r="J110" s="256">
        <v>0.50124999999999997</v>
      </c>
      <c r="K110" s="256">
        <v>0</v>
      </c>
      <c r="L110" s="256">
        <v>0</v>
      </c>
      <c r="M110" s="257">
        <f t="shared" si="1"/>
        <v>44135</v>
      </c>
      <c r="N110" s="258">
        <f t="shared" si="2"/>
        <v>44196</v>
      </c>
      <c r="O110" s="259">
        <f t="shared" si="3"/>
        <v>3</v>
      </c>
      <c r="P110" s="259">
        <f t="shared" si="4"/>
        <v>441000</v>
      </c>
      <c r="Q110" s="260"/>
    </row>
    <row r="111" spans="1:17" x14ac:dyDescent="0.2">
      <c r="A111" s="252">
        <v>44113</v>
      </c>
      <c r="B111" s="253" t="s">
        <v>356</v>
      </c>
      <c r="C111" s="254" t="s">
        <v>347</v>
      </c>
      <c r="D111" s="254" t="s">
        <v>348</v>
      </c>
      <c r="E111" s="254" t="s">
        <v>353</v>
      </c>
      <c r="F111" s="254">
        <v>2021</v>
      </c>
      <c r="G111" s="254" t="s">
        <v>359</v>
      </c>
      <c r="H111" s="255">
        <v>6000</v>
      </c>
      <c r="I111" s="254" t="s">
        <v>351</v>
      </c>
      <c r="J111" s="256">
        <v>40</v>
      </c>
      <c r="K111" s="256">
        <v>45.9</v>
      </c>
      <c r="L111" s="256">
        <v>0</v>
      </c>
      <c r="M111" s="257">
        <f t="shared" si="1"/>
        <v>44408</v>
      </c>
      <c r="N111" s="258">
        <f t="shared" si="2"/>
        <v>44561</v>
      </c>
      <c r="O111" s="259">
        <f t="shared" si="3"/>
        <v>6</v>
      </c>
      <c r="P111" s="259">
        <f t="shared" si="4"/>
        <v>36000</v>
      </c>
    </row>
    <row r="112" spans="1:17" x14ac:dyDescent="0.2">
      <c r="A112" s="252">
        <v>44110</v>
      </c>
      <c r="B112" s="253" t="s">
        <v>346</v>
      </c>
      <c r="C112" s="254" t="s">
        <v>347</v>
      </c>
      <c r="D112" s="254" t="s">
        <v>348</v>
      </c>
      <c r="E112" s="254" t="s">
        <v>353</v>
      </c>
      <c r="F112" s="254">
        <v>2021</v>
      </c>
      <c r="G112" s="254" t="s">
        <v>355</v>
      </c>
      <c r="H112" s="255">
        <v>6000</v>
      </c>
      <c r="I112" s="254" t="s">
        <v>351</v>
      </c>
      <c r="J112" s="256">
        <v>38</v>
      </c>
      <c r="K112" s="256">
        <v>44.6</v>
      </c>
      <c r="L112" s="256">
        <v>0</v>
      </c>
      <c r="M112" s="257">
        <f t="shared" si="1"/>
        <v>44227</v>
      </c>
      <c r="N112" s="258">
        <f t="shared" si="2"/>
        <v>44286</v>
      </c>
      <c r="O112" s="259">
        <f t="shared" si="3"/>
        <v>3</v>
      </c>
      <c r="P112" s="259">
        <f t="shared" si="4"/>
        <v>18000</v>
      </c>
      <c r="Q112" s="260"/>
    </row>
    <row r="113" spans="1:16" x14ac:dyDescent="0.2">
      <c r="A113" s="252">
        <v>44110</v>
      </c>
      <c r="B113" s="253" t="s">
        <v>346</v>
      </c>
      <c r="C113" s="254" t="s">
        <v>347</v>
      </c>
      <c r="D113" s="254" t="s">
        <v>348</v>
      </c>
      <c r="E113" s="254" t="s">
        <v>353</v>
      </c>
      <c r="F113" s="254">
        <v>2021</v>
      </c>
      <c r="G113" s="254" t="s">
        <v>358</v>
      </c>
      <c r="H113" s="255">
        <v>3000</v>
      </c>
      <c r="I113" s="254" t="s">
        <v>351</v>
      </c>
      <c r="J113" s="256">
        <v>38</v>
      </c>
      <c r="K113" s="256">
        <v>46.15</v>
      </c>
      <c r="L113" s="256">
        <v>0</v>
      </c>
      <c r="M113" s="257">
        <f t="shared" si="1"/>
        <v>44316</v>
      </c>
      <c r="N113" s="258">
        <f t="shared" si="2"/>
        <v>44377</v>
      </c>
      <c r="O113" s="259">
        <f t="shared" si="3"/>
        <v>3</v>
      </c>
      <c r="P113" s="259">
        <f t="shared" si="4"/>
        <v>9000</v>
      </c>
    </row>
    <row r="114" spans="1:16" x14ac:dyDescent="0.2">
      <c r="A114" s="252">
        <v>44091</v>
      </c>
      <c r="B114" s="253" t="s">
        <v>356</v>
      </c>
      <c r="C114" s="254" t="s">
        <v>347</v>
      </c>
      <c r="D114" s="254" t="s">
        <v>348</v>
      </c>
      <c r="E114" s="254" t="s">
        <v>349</v>
      </c>
      <c r="F114" s="254">
        <v>2021</v>
      </c>
      <c r="G114" s="254" t="s">
        <v>365</v>
      </c>
      <c r="H114" s="255">
        <v>9000</v>
      </c>
      <c r="I114" s="254" t="s">
        <v>351</v>
      </c>
      <c r="J114" s="256">
        <v>43.6</v>
      </c>
      <c r="K114" s="256">
        <v>0</v>
      </c>
      <c r="L114" s="256">
        <v>0</v>
      </c>
      <c r="M114" s="257">
        <f t="shared" si="1"/>
        <v>44530</v>
      </c>
      <c r="N114" s="258">
        <f t="shared" si="2"/>
        <v>44561</v>
      </c>
      <c r="O114" s="259">
        <f t="shared" si="3"/>
        <v>2</v>
      </c>
      <c r="P114" s="259">
        <f t="shared" si="4"/>
        <v>18000</v>
      </c>
    </row>
    <row r="115" spans="1:16" x14ac:dyDescent="0.2">
      <c r="A115" s="252">
        <v>44091</v>
      </c>
      <c r="B115" s="253" t="s">
        <v>356</v>
      </c>
      <c r="C115" s="254" t="s">
        <v>347</v>
      </c>
      <c r="D115" s="254" t="s">
        <v>348</v>
      </c>
      <c r="E115" s="254" t="s">
        <v>349</v>
      </c>
      <c r="F115" s="254">
        <v>2021</v>
      </c>
      <c r="G115" s="254" t="s">
        <v>366</v>
      </c>
      <c r="H115" s="255">
        <v>10000</v>
      </c>
      <c r="I115" s="254" t="s">
        <v>351</v>
      </c>
      <c r="J115" s="256">
        <v>43.6</v>
      </c>
      <c r="K115" s="256">
        <v>0</v>
      </c>
      <c r="L115" s="256">
        <v>0</v>
      </c>
      <c r="M115" s="257">
        <f t="shared" si="1"/>
        <v>44500</v>
      </c>
      <c r="N115" s="258">
        <f t="shared" si="2"/>
        <v>44500</v>
      </c>
      <c r="O115" s="259">
        <f t="shared" si="3"/>
        <v>1</v>
      </c>
      <c r="P115" s="259">
        <f t="shared" si="4"/>
        <v>10000</v>
      </c>
    </row>
    <row r="116" spans="1:16" x14ac:dyDescent="0.2">
      <c r="A116" s="252">
        <v>44091</v>
      </c>
      <c r="B116" s="253" t="s">
        <v>356</v>
      </c>
      <c r="C116" s="254" t="s">
        <v>347</v>
      </c>
      <c r="D116" s="254" t="s">
        <v>348</v>
      </c>
      <c r="E116" s="254" t="s">
        <v>349</v>
      </c>
      <c r="F116" s="254">
        <v>2021</v>
      </c>
      <c r="G116" s="254" t="s">
        <v>367</v>
      </c>
      <c r="H116" s="255">
        <v>12000</v>
      </c>
      <c r="I116" s="254" t="s">
        <v>351</v>
      </c>
      <c r="J116" s="256">
        <v>43.6</v>
      </c>
      <c r="K116" s="256">
        <v>0</v>
      </c>
      <c r="L116" s="256">
        <v>0</v>
      </c>
      <c r="M116" s="257">
        <f t="shared" si="1"/>
        <v>44469</v>
      </c>
      <c r="N116" s="258">
        <f t="shared" si="2"/>
        <v>44469</v>
      </c>
      <c r="O116" s="259">
        <f t="shared" si="3"/>
        <v>1</v>
      </c>
      <c r="P116" s="259">
        <f t="shared" si="4"/>
        <v>12000</v>
      </c>
    </row>
    <row r="117" spans="1:16" x14ac:dyDescent="0.2">
      <c r="A117" s="252">
        <v>44091</v>
      </c>
      <c r="B117" s="253" t="s">
        <v>356</v>
      </c>
      <c r="C117" s="254" t="s">
        <v>347</v>
      </c>
      <c r="D117" s="254" t="s">
        <v>348</v>
      </c>
      <c r="E117" s="254" t="s">
        <v>349</v>
      </c>
      <c r="F117" s="254">
        <v>2021</v>
      </c>
      <c r="G117" s="254" t="s">
        <v>368</v>
      </c>
      <c r="H117" s="255">
        <v>13000</v>
      </c>
      <c r="I117" s="254" t="s">
        <v>351</v>
      </c>
      <c r="J117" s="256">
        <v>43.6</v>
      </c>
      <c r="K117" s="256">
        <v>0</v>
      </c>
      <c r="L117" s="256">
        <v>0</v>
      </c>
      <c r="M117" s="257">
        <f t="shared" si="1"/>
        <v>44408</v>
      </c>
      <c r="N117" s="258">
        <f t="shared" si="2"/>
        <v>44439</v>
      </c>
      <c r="O117" s="259">
        <f t="shared" si="3"/>
        <v>2</v>
      </c>
      <c r="P117" s="259">
        <f t="shared" si="4"/>
        <v>26000</v>
      </c>
    </row>
    <row r="118" spans="1:16" x14ac:dyDescent="0.2">
      <c r="A118" s="252">
        <v>44091</v>
      </c>
      <c r="B118" s="253" t="s">
        <v>356</v>
      </c>
      <c r="C118" s="254" t="s">
        <v>347</v>
      </c>
      <c r="D118" s="254" t="s">
        <v>348</v>
      </c>
      <c r="E118" s="254" t="s">
        <v>349</v>
      </c>
      <c r="F118" s="254">
        <v>2021</v>
      </c>
      <c r="G118" s="254" t="s">
        <v>369</v>
      </c>
      <c r="H118" s="255">
        <v>2000</v>
      </c>
      <c r="I118" s="254" t="s">
        <v>351</v>
      </c>
      <c r="J118" s="256">
        <v>43.6</v>
      </c>
      <c r="K118" s="256">
        <v>0</v>
      </c>
      <c r="L118" s="256">
        <v>0</v>
      </c>
      <c r="M118" s="257">
        <f t="shared" si="1"/>
        <v>44377</v>
      </c>
      <c r="N118" s="258">
        <f t="shared" si="2"/>
        <v>44377</v>
      </c>
      <c r="O118" s="259">
        <f t="shared" si="3"/>
        <v>1</v>
      </c>
      <c r="P118" s="259">
        <f t="shared" si="4"/>
        <v>2000</v>
      </c>
    </row>
    <row r="119" spans="1:16" x14ac:dyDescent="0.2">
      <c r="A119" s="252">
        <v>44091</v>
      </c>
      <c r="B119" s="253" t="s">
        <v>356</v>
      </c>
      <c r="C119" s="254" t="s">
        <v>347</v>
      </c>
      <c r="D119" s="254" t="s">
        <v>348</v>
      </c>
      <c r="E119" s="254" t="s">
        <v>349</v>
      </c>
      <c r="F119" s="254">
        <v>2021</v>
      </c>
      <c r="G119" s="254" t="s">
        <v>370</v>
      </c>
      <c r="H119" s="255">
        <v>3000</v>
      </c>
      <c r="I119" s="254" t="s">
        <v>351</v>
      </c>
      <c r="J119" s="256">
        <v>43.6</v>
      </c>
      <c r="K119" s="256">
        <v>0</v>
      </c>
      <c r="L119" s="256">
        <v>0</v>
      </c>
      <c r="M119" s="257">
        <f t="shared" si="1"/>
        <v>44347</v>
      </c>
      <c r="N119" s="258">
        <f t="shared" si="2"/>
        <v>44347</v>
      </c>
      <c r="O119" s="259">
        <f t="shared" si="3"/>
        <v>1</v>
      </c>
      <c r="P119" s="259">
        <f t="shared" si="4"/>
        <v>3000</v>
      </c>
    </row>
    <row r="120" spans="1:16" x14ac:dyDescent="0.2">
      <c r="A120" s="252">
        <v>44091</v>
      </c>
      <c r="B120" s="253" t="s">
        <v>356</v>
      </c>
      <c r="C120" s="254" t="s">
        <v>347</v>
      </c>
      <c r="D120" s="254" t="s">
        <v>348</v>
      </c>
      <c r="E120" s="254" t="s">
        <v>349</v>
      </c>
      <c r="F120" s="254">
        <v>2021</v>
      </c>
      <c r="G120" s="254" t="s">
        <v>371</v>
      </c>
      <c r="H120" s="255">
        <v>5000</v>
      </c>
      <c r="I120" s="254" t="s">
        <v>351</v>
      </c>
      <c r="J120" s="256">
        <v>43.6</v>
      </c>
      <c r="K120" s="256">
        <v>0</v>
      </c>
      <c r="L120" s="256">
        <v>0</v>
      </c>
      <c r="M120" s="257">
        <f t="shared" si="1"/>
        <v>44316</v>
      </c>
      <c r="N120" s="258">
        <f t="shared" si="2"/>
        <v>44316</v>
      </c>
      <c r="O120" s="259">
        <f t="shared" si="3"/>
        <v>1</v>
      </c>
      <c r="P120" s="259">
        <f t="shared" si="4"/>
        <v>5000</v>
      </c>
    </row>
    <row r="121" spans="1:16" x14ac:dyDescent="0.2">
      <c r="A121" s="252">
        <v>44091</v>
      </c>
      <c r="B121" s="253" t="s">
        <v>356</v>
      </c>
      <c r="C121" s="254" t="s">
        <v>347</v>
      </c>
      <c r="D121" s="254" t="s">
        <v>348</v>
      </c>
      <c r="E121" s="254" t="s">
        <v>349</v>
      </c>
      <c r="F121" s="254">
        <v>2021</v>
      </c>
      <c r="G121" s="254" t="s">
        <v>372</v>
      </c>
      <c r="H121" s="255">
        <v>5000</v>
      </c>
      <c r="I121" s="254" t="s">
        <v>351</v>
      </c>
      <c r="J121" s="256">
        <v>43.6</v>
      </c>
      <c r="K121" s="256">
        <v>0</v>
      </c>
      <c r="L121" s="256">
        <v>0</v>
      </c>
      <c r="M121" s="257">
        <f t="shared" si="1"/>
        <v>44255</v>
      </c>
      <c r="N121" s="258">
        <f t="shared" si="2"/>
        <v>44255</v>
      </c>
      <c r="O121" s="259">
        <f t="shared" si="3"/>
        <v>1</v>
      </c>
      <c r="P121" s="259">
        <f t="shared" si="4"/>
        <v>5000</v>
      </c>
    </row>
    <row r="122" spans="1:16" x14ac:dyDescent="0.2">
      <c r="A122" s="252">
        <v>44090</v>
      </c>
      <c r="B122" s="253" t="s">
        <v>356</v>
      </c>
      <c r="C122" s="254" t="s">
        <v>347</v>
      </c>
      <c r="D122" s="254" t="s">
        <v>348</v>
      </c>
      <c r="E122" s="254" t="s">
        <v>349</v>
      </c>
      <c r="F122" s="254">
        <v>2021</v>
      </c>
      <c r="G122" s="254" t="s">
        <v>359</v>
      </c>
      <c r="H122" s="255">
        <v>8000</v>
      </c>
      <c r="I122" s="254" t="s">
        <v>351</v>
      </c>
      <c r="J122" s="256">
        <v>42.6</v>
      </c>
      <c r="K122" s="256">
        <v>0</v>
      </c>
      <c r="L122" s="256">
        <v>0</v>
      </c>
      <c r="M122" s="257">
        <f t="shared" si="1"/>
        <v>44408</v>
      </c>
      <c r="N122" s="258">
        <f t="shared" si="2"/>
        <v>44561</v>
      </c>
      <c r="O122" s="259">
        <f t="shared" si="3"/>
        <v>6</v>
      </c>
      <c r="P122" s="259">
        <f t="shared" si="4"/>
        <v>48000</v>
      </c>
    </row>
    <row r="123" spans="1:16" x14ac:dyDescent="0.2">
      <c r="A123" s="252">
        <v>44090</v>
      </c>
      <c r="B123" s="253" t="s">
        <v>356</v>
      </c>
      <c r="C123" s="254" t="s">
        <v>347</v>
      </c>
      <c r="D123" s="254" t="s">
        <v>348</v>
      </c>
      <c r="E123" s="254" t="s">
        <v>349</v>
      </c>
      <c r="F123" s="254">
        <v>2021</v>
      </c>
      <c r="G123" s="254" t="s">
        <v>358</v>
      </c>
      <c r="H123" s="255">
        <v>10000</v>
      </c>
      <c r="I123" s="254" t="s">
        <v>351</v>
      </c>
      <c r="J123" s="256">
        <v>42.6</v>
      </c>
      <c r="K123" s="256">
        <v>0</v>
      </c>
      <c r="L123" s="256">
        <v>0</v>
      </c>
      <c r="M123" s="257">
        <f t="shared" si="1"/>
        <v>44316</v>
      </c>
      <c r="N123" s="258">
        <f t="shared" si="2"/>
        <v>44377</v>
      </c>
      <c r="O123" s="259">
        <f t="shared" si="3"/>
        <v>3</v>
      </c>
      <c r="P123" s="259">
        <f t="shared" si="4"/>
        <v>30000</v>
      </c>
    </row>
    <row r="124" spans="1:16" x14ac:dyDescent="0.2">
      <c r="A124" s="252">
        <v>44090</v>
      </c>
      <c r="B124" s="253" t="s">
        <v>356</v>
      </c>
      <c r="C124" s="254" t="s">
        <v>347</v>
      </c>
      <c r="D124" s="254" t="s">
        <v>348</v>
      </c>
      <c r="E124" s="254" t="s">
        <v>349</v>
      </c>
      <c r="F124" s="254">
        <v>2021</v>
      </c>
      <c r="G124" s="254" t="s">
        <v>355</v>
      </c>
      <c r="H124" s="255">
        <v>15000</v>
      </c>
      <c r="I124" s="254" t="s">
        <v>351</v>
      </c>
      <c r="J124" s="256">
        <v>42.6</v>
      </c>
      <c r="K124" s="256">
        <v>0</v>
      </c>
      <c r="L124" s="256">
        <v>0</v>
      </c>
      <c r="M124" s="257">
        <f t="shared" si="1"/>
        <v>44227</v>
      </c>
      <c r="N124" s="258">
        <f t="shared" si="2"/>
        <v>44286</v>
      </c>
      <c r="O124" s="259">
        <f t="shared" si="3"/>
        <v>3</v>
      </c>
      <c r="P124" s="259">
        <f t="shared" si="4"/>
        <v>45000</v>
      </c>
    </row>
    <row r="125" spans="1:16" x14ac:dyDescent="0.2">
      <c r="A125" s="252">
        <v>44088</v>
      </c>
      <c r="B125" s="253" t="s">
        <v>356</v>
      </c>
      <c r="C125" s="254" t="s">
        <v>360</v>
      </c>
      <c r="D125" s="254" t="s">
        <v>373</v>
      </c>
      <c r="E125" s="254" t="s">
        <v>349</v>
      </c>
      <c r="F125" s="254">
        <v>2021</v>
      </c>
      <c r="G125" s="254" t="s">
        <v>363</v>
      </c>
      <c r="H125" s="255">
        <v>294000</v>
      </c>
      <c r="I125" s="254" t="s">
        <v>362</v>
      </c>
      <c r="J125" s="256">
        <v>0.22</v>
      </c>
      <c r="K125" s="256">
        <v>0</v>
      </c>
      <c r="L125" s="256">
        <v>0</v>
      </c>
      <c r="M125" s="257">
        <f t="shared" si="1"/>
        <v>44500</v>
      </c>
      <c r="N125" s="258">
        <f t="shared" si="2"/>
        <v>44561</v>
      </c>
      <c r="O125" s="259">
        <f t="shared" si="3"/>
        <v>3</v>
      </c>
      <c r="P125" s="259">
        <f t="shared" si="4"/>
        <v>882000</v>
      </c>
    </row>
    <row r="126" spans="1:16" x14ac:dyDescent="0.2">
      <c r="A126" s="252">
        <v>44088</v>
      </c>
      <c r="B126" s="253" t="s">
        <v>356</v>
      </c>
      <c r="C126" s="254" t="s">
        <v>360</v>
      </c>
      <c r="D126" s="254" t="s">
        <v>373</v>
      </c>
      <c r="E126" s="254" t="s">
        <v>349</v>
      </c>
      <c r="F126" s="254">
        <v>2021</v>
      </c>
      <c r="G126" s="254" t="s">
        <v>357</v>
      </c>
      <c r="H126" s="255">
        <v>420000</v>
      </c>
      <c r="I126" s="254" t="s">
        <v>362</v>
      </c>
      <c r="J126" s="256">
        <v>0.22</v>
      </c>
      <c r="K126" s="256">
        <v>0</v>
      </c>
      <c r="L126" s="256">
        <v>0</v>
      </c>
      <c r="M126" s="257">
        <f t="shared" si="1"/>
        <v>44408</v>
      </c>
      <c r="N126" s="258">
        <f t="shared" si="2"/>
        <v>44469</v>
      </c>
      <c r="O126" s="259">
        <f t="shared" si="3"/>
        <v>3</v>
      </c>
      <c r="P126" s="259">
        <f t="shared" si="4"/>
        <v>1260000</v>
      </c>
    </row>
    <row r="127" spans="1:16" x14ac:dyDescent="0.2">
      <c r="A127" s="252">
        <v>44088</v>
      </c>
      <c r="B127" s="253" t="s">
        <v>356</v>
      </c>
      <c r="C127" s="254" t="s">
        <v>360</v>
      </c>
      <c r="D127" s="254" t="s">
        <v>373</v>
      </c>
      <c r="E127" s="254" t="s">
        <v>349</v>
      </c>
      <c r="F127" s="254">
        <v>2021</v>
      </c>
      <c r="G127" s="254" t="s">
        <v>358</v>
      </c>
      <c r="H127" s="255">
        <v>84000</v>
      </c>
      <c r="I127" s="254" t="s">
        <v>362</v>
      </c>
      <c r="J127" s="256">
        <v>0.22</v>
      </c>
      <c r="K127" s="256">
        <v>0</v>
      </c>
      <c r="L127" s="256">
        <v>0</v>
      </c>
      <c r="M127" s="257">
        <f t="shared" ref="M127:M195" si="31">+EOMONTH(LEFT($G127,FIND(" -",$G127)-1)&amp;"-"&amp;$F127,IF($C127="Oil",0,0))</f>
        <v>44316</v>
      </c>
      <c r="N127" s="258">
        <f t="shared" ref="N127:N195" si="32">+EOMONTH(RIGHT($G127,FIND("- ",$G127)-2)&amp;"-"&amp;$F127,IF($C127="Oil",0,0))</f>
        <v>44377</v>
      </c>
      <c r="O127" s="259">
        <f t="shared" ref="O127:O190" si="33">+ROUND((N127-M127)/30.4+1,0)</f>
        <v>3</v>
      </c>
      <c r="P127" s="259">
        <f t="shared" ref="P127:P190" si="34">+O127*H127</f>
        <v>252000</v>
      </c>
    </row>
    <row r="128" spans="1:16" x14ac:dyDescent="0.2">
      <c r="A128" s="252">
        <v>44088</v>
      </c>
      <c r="B128" s="253" t="s">
        <v>356</v>
      </c>
      <c r="C128" s="254" t="s">
        <v>360</v>
      </c>
      <c r="D128" s="254" t="s">
        <v>373</v>
      </c>
      <c r="E128" s="254" t="s">
        <v>349</v>
      </c>
      <c r="F128" s="254">
        <v>2021</v>
      </c>
      <c r="G128" s="254" t="s">
        <v>355</v>
      </c>
      <c r="H128" s="255">
        <v>126000</v>
      </c>
      <c r="I128" s="254" t="s">
        <v>362</v>
      </c>
      <c r="J128" s="256">
        <v>0.22</v>
      </c>
      <c r="K128" s="256">
        <v>0</v>
      </c>
      <c r="L128" s="256">
        <v>0</v>
      </c>
      <c r="M128" s="257">
        <f t="shared" si="31"/>
        <v>44227</v>
      </c>
      <c r="N128" s="258">
        <f t="shared" si="32"/>
        <v>44286</v>
      </c>
      <c r="O128" s="259">
        <f t="shared" si="33"/>
        <v>3</v>
      </c>
      <c r="P128" s="259">
        <f t="shared" si="34"/>
        <v>378000</v>
      </c>
    </row>
    <row r="129" spans="1:16" x14ac:dyDescent="0.2">
      <c r="A129" s="252">
        <v>44088</v>
      </c>
      <c r="B129" s="253" t="s">
        <v>356</v>
      </c>
      <c r="C129" s="254" t="s">
        <v>360</v>
      </c>
      <c r="D129" s="254" t="s">
        <v>364</v>
      </c>
      <c r="E129" s="254" t="s">
        <v>349</v>
      </c>
      <c r="F129" s="254">
        <v>2021</v>
      </c>
      <c r="G129" s="254" t="s">
        <v>359</v>
      </c>
      <c r="H129" s="255">
        <v>294000</v>
      </c>
      <c r="I129" s="254" t="s">
        <v>362</v>
      </c>
      <c r="J129" s="256">
        <v>0.47249999999999998</v>
      </c>
      <c r="K129" s="256">
        <v>0</v>
      </c>
      <c r="L129" s="256">
        <v>0</v>
      </c>
      <c r="M129" s="257">
        <f t="shared" si="31"/>
        <v>44408</v>
      </c>
      <c r="N129" s="258">
        <f t="shared" si="32"/>
        <v>44561</v>
      </c>
      <c r="O129" s="259">
        <f t="shared" si="33"/>
        <v>6</v>
      </c>
      <c r="P129" s="259">
        <f t="shared" si="34"/>
        <v>1764000</v>
      </c>
    </row>
    <row r="130" spans="1:16" x14ac:dyDescent="0.2">
      <c r="A130" s="252">
        <v>44088</v>
      </c>
      <c r="B130" s="253" t="s">
        <v>356</v>
      </c>
      <c r="C130" s="254" t="s">
        <v>360</v>
      </c>
      <c r="D130" s="254" t="s">
        <v>364</v>
      </c>
      <c r="E130" s="254" t="s">
        <v>349</v>
      </c>
      <c r="F130" s="254">
        <v>2021</v>
      </c>
      <c r="G130" s="254" t="s">
        <v>355</v>
      </c>
      <c r="H130" s="255">
        <v>42000</v>
      </c>
      <c r="I130" s="254" t="s">
        <v>362</v>
      </c>
      <c r="J130" s="256">
        <v>0.47249999999999998</v>
      </c>
      <c r="K130" s="256">
        <v>0</v>
      </c>
      <c r="L130" s="256">
        <v>0</v>
      </c>
      <c r="M130" s="257">
        <f t="shared" si="31"/>
        <v>44227</v>
      </c>
      <c r="N130" s="258">
        <f t="shared" si="32"/>
        <v>44286</v>
      </c>
      <c r="O130" s="259">
        <f t="shared" si="33"/>
        <v>3</v>
      </c>
      <c r="P130" s="259">
        <f t="shared" si="34"/>
        <v>126000</v>
      </c>
    </row>
    <row r="131" spans="1:16" x14ac:dyDescent="0.2">
      <c r="A131" s="252">
        <v>44088</v>
      </c>
      <c r="B131" s="253" t="s">
        <v>356</v>
      </c>
      <c r="C131" s="254" t="s">
        <v>360</v>
      </c>
      <c r="D131" s="254" t="s">
        <v>364</v>
      </c>
      <c r="E131" s="254" t="s">
        <v>349</v>
      </c>
      <c r="F131" s="254">
        <v>2020</v>
      </c>
      <c r="G131" s="254" t="s">
        <v>363</v>
      </c>
      <c r="H131" s="255">
        <v>168000</v>
      </c>
      <c r="I131" s="254" t="s">
        <v>362</v>
      </c>
      <c r="J131" s="256">
        <v>0.47249999999999998</v>
      </c>
      <c r="K131" s="256">
        <v>0</v>
      </c>
      <c r="L131" s="256">
        <v>0</v>
      </c>
      <c r="M131" s="257">
        <f t="shared" si="31"/>
        <v>44135</v>
      </c>
      <c r="N131" s="258">
        <f t="shared" si="32"/>
        <v>44196</v>
      </c>
      <c r="O131" s="259">
        <f t="shared" si="33"/>
        <v>3</v>
      </c>
      <c r="P131" s="259">
        <f t="shared" si="34"/>
        <v>504000</v>
      </c>
    </row>
    <row r="132" spans="1:16" x14ac:dyDescent="0.2">
      <c r="A132" s="252">
        <v>44088</v>
      </c>
      <c r="B132" s="253" t="s">
        <v>356</v>
      </c>
      <c r="C132" s="254" t="s">
        <v>360</v>
      </c>
      <c r="D132" s="254" t="s">
        <v>374</v>
      </c>
      <c r="E132" s="254" t="s">
        <v>349</v>
      </c>
      <c r="F132" s="254">
        <v>2021</v>
      </c>
      <c r="G132" s="254" t="s">
        <v>350</v>
      </c>
      <c r="H132" s="255">
        <v>294000</v>
      </c>
      <c r="I132" s="254" t="s">
        <v>362</v>
      </c>
      <c r="J132" s="256">
        <v>0.53374999999999995</v>
      </c>
      <c r="K132" s="256">
        <v>0</v>
      </c>
      <c r="L132" s="256">
        <v>0</v>
      </c>
      <c r="M132" s="257">
        <f t="shared" si="31"/>
        <v>44227</v>
      </c>
      <c r="N132" s="258">
        <f t="shared" si="32"/>
        <v>44561</v>
      </c>
      <c r="O132" s="259">
        <f t="shared" si="33"/>
        <v>12</v>
      </c>
      <c r="P132" s="259">
        <f t="shared" si="34"/>
        <v>3528000</v>
      </c>
    </row>
    <row r="133" spans="1:16" x14ac:dyDescent="0.2">
      <c r="A133" s="252">
        <v>44088</v>
      </c>
      <c r="B133" s="253" t="s">
        <v>356</v>
      </c>
      <c r="C133" s="254" t="s">
        <v>360</v>
      </c>
      <c r="D133" s="254" t="s">
        <v>374</v>
      </c>
      <c r="E133" s="254" t="s">
        <v>349</v>
      </c>
      <c r="F133" s="254">
        <v>2020</v>
      </c>
      <c r="G133" s="254" t="s">
        <v>363</v>
      </c>
      <c r="H133" s="255">
        <v>294000</v>
      </c>
      <c r="I133" s="254" t="s">
        <v>362</v>
      </c>
      <c r="J133" s="256">
        <v>0.53374999999999995</v>
      </c>
      <c r="K133" s="256">
        <v>0</v>
      </c>
      <c r="L133" s="256">
        <v>0</v>
      </c>
      <c r="M133" s="257">
        <f t="shared" si="31"/>
        <v>44135</v>
      </c>
      <c r="N133" s="258">
        <f t="shared" si="32"/>
        <v>44196</v>
      </c>
      <c r="O133" s="259">
        <f t="shared" si="33"/>
        <v>3</v>
      </c>
      <c r="P133" s="259">
        <f t="shared" si="34"/>
        <v>882000</v>
      </c>
    </row>
    <row r="134" spans="1:16" x14ac:dyDescent="0.2">
      <c r="A134" s="252">
        <v>44088</v>
      </c>
      <c r="B134" s="253" t="s">
        <v>356</v>
      </c>
      <c r="C134" s="254" t="s">
        <v>360</v>
      </c>
      <c r="D134" s="254" t="s">
        <v>375</v>
      </c>
      <c r="E134" s="254" t="s">
        <v>349</v>
      </c>
      <c r="F134" s="254">
        <v>2021</v>
      </c>
      <c r="G134" s="254" t="s">
        <v>350</v>
      </c>
      <c r="H134" s="255">
        <v>84000</v>
      </c>
      <c r="I134" s="254" t="s">
        <v>362</v>
      </c>
      <c r="J134" s="256">
        <v>0.55500000000000005</v>
      </c>
      <c r="K134" s="256">
        <v>0</v>
      </c>
      <c r="L134" s="256">
        <v>0</v>
      </c>
      <c r="M134" s="257">
        <f t="shared" si="31"/>
        <v>44227</v>
      </c>
      <c r="N134" s="258">
        <f t="shared" si="32"/>
        <v>44561</v>
      </c>
      <c r="O134" s="259">
        <f t="shared" si="33"/>
        <v>12</v>
      </c>
      <c r="P134" s="259">
        <f t="shared" si="34"/>
        <v>1008000</v>
      </c>
    </row>
    <row r="135" spans="1:16" x14ac:dyDescent="0.2">
      <c r="A135" s="252">
        <v>44088</v>
      </c>
      <c r="B135" s="253" t="s">
        <v>354</v>
      </c>
      <c r="C135" s="254" t="s">
        <v>360</v>
      </c>
      <c r="D135" s="254" t="s">
        <v>375</v>
      </c>
      <c r="E135" s="254" t="s">
        <v>349</v>
      </c>
      <c r="F135" s="254">
        <v>2020</v>
      </c>
      <c r="G135" s="254" t="s">
        <v>363</v>
      </c>
      <c r="H135" s="255">
        <v>84000</v>
      </c>
      <c r="I135" s="254" t="s">
        <v>362</v>
      </c>
      <c r="J135" s="256">
        <v>0.55500000000000005</v>
      </c>
      <c r="K135" s="256">
        <v>0</v>
      </c>
      <c r="L135" s="256">
        <v>0</v>
      </c>
      <c r="M135" s="257">
        <f t="shared" si="31"/>
        <v>44135</v>
      </c>
      <c r="N135" s="258">
        <f t="shared" si="32"/>
        <v>44196</v>
      </c>
      <c r="O135" s="259">
        <f t="shared" si="33"/>
        <v>3</v>
      </c>
      <c r="P135" s="259">
        <f t="shared" si="34"/>
        <v>252000</v>
      </c>
    </row>
    <row r="136" spans="1:16" x14ac:dyDescent="0.2">
      <c r="A136" s="252">
        <v>44088</v>
      </c>
      <c r="B136" s="253" t="s">
        <v>354</v>
      </c>
      <c r="C136" s="254" t="s">
        <v>360</v>
      </c>
      <c r="D136" s="254" t="s">
        <v>361</v>
      </c>
      <c r="E136" s="254" t="s">
        <v>349</v>
      </c>
      <c r="F136" s="254">
        <v>2021</v>
      </c>
      <c r="G136" s="254" t="s">
        <v>376</v>
      </c>
      <c r="H136" s="255">
        <v>336000</v>
      </c>
      <c r="I136" s="254" t="s">
        <v>362</v>
      </c>
      <c r="J136" s="256">
        <v>0.82674999999999998</v>
      </c>
      <c r="K136" s="256">
        <v>0</v>
      </c>
      <c r="L136" s="256">
        <v>0</v>
      </c>
      <c r="M136" s="257">
        <f t="shared" si="31"/>
        <v>44227</v>
      </c>
      <c r="N136" s="258">
        <f t="shared" si="32"/>
        <v>44377</v>
      </c>
      <c r="O136" s="259">
        <f t="shared" si="33"/>
        <v>6</v>
      </c>
      <c r="P136" s="259">
        <f t="shared" si="34"/>
        <v>2016000</v>
      </c>
    </row>
    <row r="137" spans="1:16" x14ac:dyDescent="0.2">
      <c r="A137" s="252">
        <v>44088</v>
      </c>
      <c r="B137" s="253" t="s">
        <v>354</v>
      </c>
      <c r="C137" s="254" t="s">
        <v>360</v>
      </c>
      <c r="D137" s="254" t="s">
        <v>361</v>
      </c>
      <c r="E137" s="254" t="s">
        <v>349</v>
      </c>
      <c r="F137" s="254">
        <v>2020</v>
      </c>
      <c r="G137" s="254" t="s">
        <v>363</v>
      </c>
      <c r="H137" s="255">
        <v>336000</v>
      </c>
      <c r="I137" s="254" t="s">
        <v>362</v>
      </c>
      <c r="J137" s="256">
        <v>0.82674999999999998</v>
      </c>
      <c r="K137" s="256">
        <v>0</v>
      </c>
      <c r="L137" s="256">
        <v>0</v>
      </c>
      <c r="M137" s="257">
        <f t="shared" si="31"/>
        <v>44135</v>
      </c>
      <c r="N137" s="258">
        <f t="shared" si="32"/>
        <v>44196</v>
      </c>
      <c r="O137" s="259">
        <f t="shared" si="33"/>
        <v>3</v>
      </c>
      <c r="P137" s="259">
        <f t="shared" si="34"/>
        <v>1008000</v>
      </c>
    </row>
    <row r="138" spans="1:16" x14ac:dyDescent="0.2">
      <c r="A138" s="252">
        <v>44085</v>
      </c>
      <c r="B138" s="253" t="s">
        <v>346</v>
      </c>
      <c r="C138" s="254" t="s">
        <v>377</v>
      </c>
      <c r="D138" s="254" t="s">
        <v>378</v>
      </c>
      <c r="E138" s="254" t="s">
        <v>349</v>
      </c>
      <c r="F138" s="254">
        <v>2021</v>
      </c>
      <c r="G138" s="254" t="s">
        <v>363</v>
      </c>
      <c r="H138" s="255">
        <v>60000</v>
      </c>
      <c r="I138" s="254" t="s">
        <v>379</v>
      </c>
      <c r="J138" s="256">
        <v>-0.28999999999999998</v>
      </c>
      <c r="K138" s="256">
        <v>0</v>
      </c>
      <c r="L138" s="256">
        <v>0</v>
      </c>
      <c r="M138" s="257">
        <f t="shared" si="31"/>
        <v>44500</v>
      </c>
      <c r="N138" s="258">
        <f t="shared" si="32"/>
        <v>44561</v>
      </c>
      <c r="O138" s="259">
        <f t="shared" si="33"/>
        <v>3</v>
      </c>
      <c r="P138" s="259">
        <f t="shared" si="34"/>
        <v>180000</v>
      </c>
    </row>
    <row r="139" spans="1:16" x14ac:dyDescent="0.2">
      <c r="A139" s="252">
        <v>44085</v>
      </c>
      <c r="B139" s="253" t="s">
        <v>346</v>
      </c>
      <c r="C139" s="254" t="s">
        <v>377</v>
      </c>
      <c r="D139" s="254" t="s">
        <v>378</v>
      </c>
      <c r="E139" s="254" t="s">
        <v>349</v>
      </c>
      <c r="F139" s="254">
        <v>2021</v>
      </c>
      <c r="G139" s="254" t="s">
        <v>350</v>
      </c>
      <c r="H139" s="255">
        <v>50000</v>
      </c>
      <c r="I139" s="254" t="s">
        <v>379</v>
      </c>
      <c r="J139" s="256">
        <v>-0.32750000000000001</v>
      </c>
      <c r="K139" s="256">
        <v>0</v>
      </c>
      <c r="L139" s="256">
        <v>0</v>
      </c>
      <c r="M139" s="257">
        <f t="shared" si="31"/>
        <v>44227</v>
      </c>
      <c r="N139" s="258">
        <f t="shared" si="32"/>
        <v>44561</v>
      </c>
      <c r="O139" s="259">
        <f t="shared" si="33"/>
        <v>12</v>
      </c>
      <c r="P139" s="259">
        <f t="shared" si="34"/>
        <v>600000</v>
      </c>
    </row>
    <row r="140" spans="1:16" x14ac:dyDescent="0.2">
      <c r="A140" s="252">
        <v>44085</v>
      </c>
      <c r="B140" s="253" t="s">
        <v>354</v>
      </c>
      <c r="C140" s="254" t="s">
        <v>347</v>
      </c>
      <c r="D140" s="254" t="s">
        <v>348</v>
      </c>
      <c r="E140" s="254" t="s">
        <v>353</v>
      </c>
      <c r="F140" s="254">
        <v>2022</v>
      </c>
      <c r="G140" s="254" t="s">
        <v>363</v>
      </c>
      <c r="H140" s="255">
        <v>1000</v>
      </c>
      <c r="I140" s="254" t="s">
        <v>351</v>
      </c>
      <c r="J140" s="256">
        <v>38</v>
      </c>
      <c r="K140" s="256">
        <v>45.6</v>
      </c>
      <c r="L140" s="256">
        <v>0</v>
      </c>
      <c r="M140" s="257">
        <f t="shared" si="31"/>
        <v>44865</v>
      </c>
      <c r="N140" s="258">
        <f t="shared" si="32"/>
        <v>44926</v>
      </c>
      <c r="O140" s="259">
        <f t="shared" si="33"/>
        <v>3</v>
      </c>
      <c r="P140" s="259">
        <f t="shared" si="34"/>
        <v>3000</v>
      </c>
    </row>
    <row r="141" spans="1:16" x14ac:dyDescent="0.2">
      <c r="A141" s="252">
        <v>44085</v>
      </c>
      <c r="B141" s="253" t="s">
        <v>354</v>
      </c>
      <c r="C141" s="254" t="s">
        <v>347</v>
      </c>
      <c r="D141" s="254" t="s">
        <v>348</v>
      </c>
      <c r="E141" s="254" t="s">
        <v>353</v>
      </c>
      <c r="F141" s="254">
        <v>2022</v>
      </c>
      <c r="G141" s="254" t="s">
        <v>380</v>
      </c>
      <c r="H141" s="255">
        <v>2000</v>
      </c>
      <c r="I141" s="254" t="s">
        <v>351</v>
      </c>
      <c r="J141" s="256">
        <v>38</v>
      </c>
      <c r="K141" s="256">
        <v>45.6</v>
      </c>
      <c r="L141" s="256">
        <v>0</v>
      </c>
      <c r="M141" s="257">
        <f t="shared" si="31"/>
        <v>44681</v>
      </c>
      <c r="N141" s="258">
        <f t="shared" si="32"/>
        <v>44834</v>
      </c>
      <c r="O141" s="259">
        <f t="shared" si="33"/>
        <v>6</v>
      </c>
      <c r="P141" s="259">
        <f t="shared" si="34"/>
        <v>12000</v>
      </c>
    </row>
    <row r="142" spans="1:16" x14ac:dyDescent="0.2">
      <c r="A142" s="252">
        <v>44085</v>
      </c>
      <c r="B142" s="253" t="s">
        <v>354</v>
      </c>
      <c r="C142" s="254" t="s">
        <v>347</v>
      </c>
      <c r="D142" s="254" t="s">
        <v>348</v>
      </c>
      <c r="E142" s="254" t="s">
        <v>353</v>
      </c>
      <c r="F142" s="254">
        <v>2022</v>
      </c>
      <c r="G142" s="254" t="s">
        <v>355</v>
      </c>
      <c r="H142" s="255">
        <v>5000</v>
      </c>
      <c r="I142" s="254" t="s">
        <v>351</v>
      </c>
      <c r="J142" s="256">
        <v>38</v>
      </c>
      <c r="K142" s="256">
        <v>45.6</v>
      </c>
      <c r="L142" s="256">
        <v>0</v>
      </c>
      <c r="M142" s="257">
        <f t="shared" si="31"/>
        <v>44592</v>
      </c>
      <c r="N142" s="258">
        <f t="shared" si="32"/>
        <v>44651</v>
      </c>
      <c r="O142" s="259">
        <f t="shared" si="33"/>
        <v>3</v>
      </c>
      <c r="P142" s="259">
        <f t="shared" si="34"/>
        <v>15000</v>
      </c>
    </row>
    <row r="143" spans="1:16" x14ac:dyDescent="0.2">
      <c r="A143" s="252">
        <v>44085</v>
      </c>
      <c r="B143" s="253" t="s">
        <v>354</v>
      </c>
      <c r="C143" s="254" t="s">
        <v>347</v>
      </c>
      <c r="D143" s="254" t="s">
        <v>348</v>
      </c>
      <c r="E143" s="254" t="s">
        <v>353</v>
      </c>
      <c r="F143" s="254">
        <v>2021</v>
      </c>
      <c r="G143" s="254" t="s">
        <v>363</v>
      </c>
      <c r="H143" s="255">
        <v>5000</v>
      </c>
      <c r="I143" s="254" t="s">
        <v>351</v>
      </c>
      <c r="J143" s="256">
        <v>38</v>
      </c>
      <c r="K143" s="256">
        <v>45.6</v>
      </c>
      <c r="L143" s="256">
        <v>0</v>
      </c>
      <c r="M143" s="257">
        <f t="shared" si="31"/>
        <v>44500</v>
      </c>
      <c r="N143" s="258">
        <f t="shared" si="32"/>
        <v>44561</v>
      </c>
      <c r="O143" s="259">
        <f t="shared" si="33"/>
        <v>3</v>
      </c>
      <c r="P143" s="259">
        <f t="shared" si="34"/>
        <v>15000</v>
      </c>
    </row>
    <row r="144" spans="1:16" x14ac:dyDescent="0.2">
      <c r="A144" s="252">
        <v>44085</v>
      </c>
      <c r="B144" s="253" t="s">
        <v>346</v>
      </c>
      <c r="C144" s="254" t="s">
        <v>377</v>
      </c>
      <c r="D144" s="254" t="s">
        <v>381</v>
      </c>
      <c r="E144" s="254" t="s">
        <v>353</v>
      </c>
      <c r="F144" s="254">
        <v>2022</v>
      </c>
      <c r="G144" s="254" t="s">
        <v>355</v>
      </c>
      <c r="H144" s="255">
        <v>60000</v>
      </c>
      <c r="I144" s="254" t="s">
        <v>379</v>
      </c>
      <c r="J144" s="256">
        <v>2.5</v>
      </c>
      <c r="K144" s="256">
        <v>4.03</v>
      </c>
      <c r="L144" s="256">
        <v>0</v>
      </c>
      <c r="M144" s="257">
        <f t="shared" si="31"/>
        <v>44592</v>
      </c>
      <c r="N144" s="258">
        <f t="shared" si="32"/>
        <v>44651</v>
      </c>
      <c r="O144" s="259">
        <f t="shared" si="33"/>
        <v>3</v>
      </c>
      <c r="P144" s="259">
        <f t="shared" si="34"/>
        <v>180000</v>
      </c>
    </row>
    <row r="145" spans="1:16" x14ac:dyDescent="0.2">
      <c r="A145" s="252">
        <v>44085</v>
      </c>
      <c r="B145" s="253" t="s">
        <v>346</v>
      </c>
      <c r="C145" s="254" t="s">
        <v>377</v>
      </c>
      <c r="D145" s="254" t="s">
        <v>381</v>
      </c>
      <c r="E145" s="254" t="s">
        <v>353</v>
      </c>
      <c r="F145" s="254">
        <v>2021</v>
      </c>
      <c r="G145" s="254" t="s">
        <v>363</v>
      </c>
      <c r="H145" s="255">
        <v>60000</v>
      </c>
      <c r="I145" s="254" t="s">
        <v>379</v>
      </c>
      <c r="J145" s="256">
        <v>2.5</v>
      </c>
      <c r="K145" s="256">
        <v>4.03</v>
      </c>
      <c r="L145" s="256">
        <v>0</v>
      </c>
      <c r="M145" s="257">
        <f t="shared" si="31"/>
        <v>44500</v>
      </c>
      <c r="N145" s="258">
        <f t="shared" si="32"/>
        <v>44561</v>
      </c>
      <c r="O145" s="259">
        <f t="shared" si="33"/>
        <v>3</v>
      </c>
      <c r="P145" s="259">
        <f t="shared" si="34"/>
        <v>180000</v>
      </c>
    </row>
    <row r="146" spans="1:16" x14ac:dyDescent="0.2">
      <c r="A146" s="252">
        <v>44085</v>
      </c>
      <c r="B146" s="253" t="s">
        <v>346</v>
      </c>
      <c r="C146" s="254" t="s">
        <v>377</v>
      </c>
      <c r="D146" s="254" t="s">
        <v>381</v>
      </c>
      <c r="E146" s="254" t="s">
        <v>353</v>
      </c>
      <c r="F146" s="254">
        <v>2021</v>
      </c>
      <c r="G146" s="254" t="s">
        <v>355</v>
      </c>
      <c r="H146" s="255">
        <v>50000</v>
      </c>
      <c r="I146" s="254" t="s">
        <v>379</v>
      </c>
      <c r="J146" s="256">
        <v>2.5</v>
      </c>
      <c r="K146" s="256">
        <v>4.6100000000000003</v>
      </c>
      <c r="L146" s="256">
        <v>0</v>
      </c>
      <c r="M146" s="257">
        <f t="shared" si="31"/>
        <v>44227</v>
      </c>
      <c r="N146" s="258">
        <f t="shared" si="32"/>
        <v>44286</v>
      </c>
      <c r="O146" s="259">
        <f t="shared" si="33"/>
        <v>3</v>
      </c>
      <c r="P146" s="259">
        <f t="shared" si="34"/>
        <v>150000</v>
      </c>
    </row>
    <row r="147" spans="1:16" x14ac:dyDescent="0.2">
      <c r="A147" s="252">
        <v>44085</v>
      </c>
      <c r="B147" s="253" t="s">
        <v>346</v>
      </c>
      <c r="C147" s="254" t="s">
        <v>377</v>
      </c>
      <c r="D147" s="254" t="s">
        <v>381</v>
      </c>
      <c r="E147" s="254" t="s">
        <v>353</v>
      </c>
      <c r="F147" s="254">
        <v>2020</v>
      </c>
      <c r="G147" s="254" t="s">
        <v>365</v>
      </c>
      <c r="H147" s="255">
        <v>50000</v>
      </c>
      <c r="I147" s="254" t="s">
        <v>379</v>
      </c>
      <c r="J147" s="256">
        <v>2.5</v>
      </c>
      <c r="K147" s="256">
        <v>4.6100000000000003</v>
      </c>
      <c r="L147" s="256">
        <v>0</v>
      </c>
      <c r="M147" s="257">
        <f t="shared" si="31"/>
        <v>44165</v>
      </c>
      <c r="N147" s="258">
        <f t="shared" si="32"/>
        <v>44196</v>
      </c>
      <c r="O147" s="259">
        <f t="shared" si="33"/>
        <v>2</v>
      </c>
      <c r="P147" s="259">
        <f t="shared" si="34"/>
        <v>100000</v>
      </c>
    </row>
    <row r="148" spans="1:16" x14ac:dyDescent="0.2">
      <c r="A148" s="252">
        <v>44077</v>
      </c>
      <c r="B148" s="253" t="s">
        <v>356</v>
      </c>
      <c r="C148" s="254" t="s">
        <v>347</v>
      </c>
      <c r="D148" s="254" t="s">
        <v>348</v>
      </c>
      <c r="E148" s="254" t="s">
        <v>349</v>
      </c>
      <c r="F148" s="254">
        <v>2022</v>
      </c>
      <c r="G148" s="254" t="s">
        <v>350</v>
      </c>
      <c r="H148" s="255">
        <v>4000</v>
      </c>
      <c r="I148" s="254" t="s">
        <v>351</v>
      </c>
      <c r="J148" s="256">
        <v>45.15</v>
      </c>
      <c r="K148" s="256">
        <v>0</v>
      </c>
      <c r="L148" s="256">
        <v>0</v>
      </c>
      <c r="M148" s="257">
        <f t="shared" si="31"/>
        <v>44592</v>
      </c>
      <c r="N148" s="258">
        <f t="shared" si="32"/>
        <v>44926</v>
      </c>
      <c r="O148" s="259">
        <f t="shared" si="33"/>
        <v>12</v>
      </c>
      <c r="P148" s="259">
        <f t="shared" si="34"/>
        <v>48000</v>
      </c>
    </row>
    <row r="149" spans="1:16" x14ac:dyDescent="0.2">
      <c r="A149" s="252">
        <v>44077</v>
      </c>
      <c r="B149" s="253" t="s">
        <v>356</v>
      </c>
      <c r="C149" s="254" t="s">
        <v>347</v>
      </c>
      <c r="D149" s="254" t="s">
        <v>348</v>
      </c>
      <c r="E149" s="254" t="s">
        <v>349</v>
      </c>
      <c r="F149" s="254">
        <v>2021</v>
      </c>
      <c r="G149" s="254" t="s">
        <v>359</v>
      </c>
      <c r="H149" s="255">
        <v>4000</v>
      </c>
      <c r="I149" s="254" t="s">
        <v>351</v>
      </c>
      <c r="J149" s="256">
        <v>45.15</v>
      </c>
      <c r="K149" s="256">
        <v>0</v>
      </c>
      <c r="L149" s="256">
        <v>0</v>
      </c>
      <c r="M149" s="257">
        <f t="shared" si="31"/>
        <v>44408</v>
      </c>
      <c r="N149" s="258">
        <f t="shared" si="32"/>
        <v>44561</v>
      </c>
      <c r="O149" s="259">
        <f t="shared" si="33"/>
        <v>6</v>
      </c>
      <c r="P149" s="259">
        <f t="shared" si="34"/>
        <v>24000</v>
      </c>
    </row>
    <row r="150" spans="1:16" x14ac:dyDescent="0.2">
      <c r="A150" s="252">
        <v>44048</v>
      </c>
      <c r="B150" s="253" t="s">
        <v>354</v>
      </c>
      <c r="C150" s="254" t="s">
        <v>377</v>
      </c>
      <c r="D150" s="254" t="s">
        <v>378</v>
      </c>
      <c r="E150" s="254" t="s">
        <v>349</v>
      </c>
      <c r="F150" s="254">
        <v>2021</v>
      </c>
      <c r="G150" s="254" t="s">
        <v>352</v>
      </c>
      <c r="H150" s="255">
        <v>100000</v>
      </c>
      <c r="I150" s="254" t="s">
        <v>379</v>
      </c>
      <c r="J150" s="256">
        <v>-0.45</v>
      </c>
      <c r="K150" s="256">
        <v>0</v>
      </c>
      <c r="L150" s="256">
        <v>0</v>
      </c>
      <c r="M150" s="257">
        <f t="shared" si="31"/>
        <v>44316</v>
      </c>
      <c r="N150" s="258">
        <f t="shared" si="32"/>
        <v>44561</v>
      </c>
      <c r="O150" s="259">
        <f t="shared" si="33"/>
        <v>9</v>
      </c>
      <c r="P150" s="259">
        <f t="shared" si="34"/>
        <v>900000</v>
      </c>
    </row>
    <row r="151" spans="1:16" x14ac:dyDescent="0.2">
      <c r="A151" s="252">
        <v>44048</v>
      </c>
      <c r="B151" s="253" t="s">
        <v>354</v>
      </c>
      <c r="C151" s="254" t="s">
        <v>377</v>
      </c>
      <c r="D151" s="254" t="s">
        <v>378</v>
      </c>
      <c r="E151" s="254" t="s">
        <v>349</v>
      </c>
      <c r="F151" s="254">
        <v>2021</v>
      </c>
      <c r="G151" s="254" t="s">
        <v>355</v>
      </c>
      <c r="H151" s="255">
        <v>50000</v>
      </c>
      <c r="I151" s="254" t="s">
        <v>379</v>
      </c>
      <c r="J151" s="256">
        <v>-0.45</v>
      </c>
      <c r="K151" s="256">
        <v>0</v>
      </c>
      <c r="L151" s="256">
        <v>0</v>
      </c>
      <c r="M151" s="257">
        <f t="shared" si="31"/>
        <v>44227</v>
      </c>
      <c r="N151" s="258">
        <f t="shared" si="32"/>
        <v>44286</v>
      </c>
      <c r="O151" s="259">
        <f t="shared" si="33"/>
        <v>3</v>
      </c>
      <c r="P151" s="259">
        <f t="shared" si="34"/>
        <v>150000</v>
      </c>
    </row>
    <row r="152" spans="1:16" x14ac:dyDescent="0.2">
      <c r="A152" s="252">
        <v>44033</v>
      </c>
      <c r="B152" s="253" t="s">
        <v>356</v>
      </c>
      <c r="C152" s="254" t="s">
        <v>347</v>
      </c>
      <c r="D152" s="254" t="s">
        <v>348</v>
      </c>
      <c r="E152" s="254" t="s">
        <v>353</v>
      </c>
      <c r="F152" s="254">
        <v>2022</v>
      </c>
      <c r="G152" s="254" t="s">
        <v>350</v>
      </c>
      <c r="H152" s="255">
        <v>3000</v>
      </c>
      <c r="I152" s="254" t="s">
        <v>351</v>
      </c>
      <c r="J152" s="256">
        <v>35</v>
      </c>
      <c r="K152" s="256">
        <v>52</v>
      </c>
      <c r="L152" s="256">
        <v>0</v>
      </c>
      <c r="M152" s="257">
        <f t="shared" si="31"/>
        <v>44592</v>
      </c>
      <c r="N152" s="258">
        <f t="shared" si="32"/>
        <v>44926</v>
      </c>
      <c r="O152" s="259">
        <f t="shared" si="33"/>
        <v>12</v>
      </c>
      <c r="P152" s="259">
        <f t="shared" si="34"/>
        <v>36000</v>
      </c>
    </row>
    <row r="153" spans="1:16" x14ac:dyDescent="0.2">
      <c r="A153" s="252">
        <v>44014</v>
      </c>
      <c r="B153" s="253" t="s">
        <v>356</v>
      </c>
      <c r="C153" s="254" t="s">
        <v>347</v>
      </c>
      <c r="D153" s="254" t="s">
        <v>348</v>
      </c>
      <c r="E153" s="254" t="s">
        <v>353</v>
      </c>
      <c r="F153" s="254">
        <v>2022</v>
      </c>
      <c r="G153" s="254" t="s">
        <v>350</v>
      </c>
      <c r="H153" s="255">
        <v>3000</v>
      </c>
      <c r="I153" s="254" t="s">
        <v>351</v>
      </c>
      <c r="J153" s="256">
        <v>35</v>
      </c>
      <c r="K153" s="256">
        <v>49</v>
      </c>
      <c r="L153" s="256">
        <v>0</v>
      </c>
      <c r="M153" s="257">
        <f t="shared" si="31"/>
        <v>44592</v>
      </c>
      <c r="N153" s="258">
        <f t="shared" si="32"/>
        <v>44926</v>
      </c>
      <c r="O153" s="259">
        <f t="shared" si="33"/>
        <v>12</v>
      </c>
      <c r="P153" s="259">
        <f t="shared" si="34"/>
        <v>36000</v>
      </c>
    </row>
    <row r="154" spans="1:16" x14ac:dyDescent="0.2">
      <c r="A154" s="252">
        <v>44005</v>
      </c>
      <c r="B154" s="253" t="s">
        <v>354</v>
      </c>
      <c r="C154" s="254" t="s">
        <v>360</v>
      </c>
      <c r="D154" s="254" t="s">
        <v>373</v>
      </c>
      <c r="E154" s="254" t="s">
        <v>349</v>
      </c>
      <c r="F154" s="254">
        <v>2021</v>
      </c>
      <c r="G154" s="254" t="s">
        <v>376</v>
      </c>
      <c r="H154" s="255">
        <v>126000</v>
      </c>
      <c r="I154" s="254" t="s">
        <v>362</v>
      </c>
      <c r="J154" s="256">
        <v>0.18379999999999999</v>
      </c>
      <c r="K154" s="256">
        <v>0</v>
      </c>
      <c r="L154" s="256">
        <v>0</v>
      </c>
      <c r="M154" s="257">
        <f t="shared" si="31"/>
        <v>44227</v>
      </c>
      <c r="N154" s="258">
        <f t="shared" si="32"/>
        <v>44377</v>
      </c>
      <c r="O154" s="259">
        <f t="shared" si="33"/>
        <v>6</v>
      </c>
      <c r="P154" s="259">
        <f t="shared" si="34"/>
        <v>756000</v>
      </c>
    </row>
    <row r="155" spans="1:16" x14ac:dyDescent="0.2">
      <c r="A155" s="252">
        <v>44005</v>
      </c>
      <c r="B155" s="253" t="s">
        <v>354</v>
      </c>
      <c r="C155" s="254" t="s">
        <v>360</v>
      </c>
      <c r="D155" s="254" t="s">
        <v>364</v>
      </c>
      <c r="E155" s="254" t="s">
        <v>349</v>
      </c>
      <c r="F155" s="254">
        <v>2021</v>
      </c>
      <c r="G155" s="254" t="s">
        <v>376</v>
      </c>
      <c r="H155" s="255">
        <v>294000</v>
      </c>
      <c r="I155" s="254" t="s">
        <v>362</v>
      </c>
      <c r="J155" s="256">
        <v>0.48749999999999999</v>
      </c>
      <c r="K155" s="256">
        <v>0</v>
      </c>
      <c r="L155" s="256">
        <v>0</v>
      </c>
      <c r="M155" s="257">
        <f t="shared" si="31"/>
        <v>44227</v>
      </c>
      <c r="N155" s="258">
        <f t="shared" si="32"/>
        <v>44377</v>
      </c>
      <c r="O155" s="259">
        <f t="shared" si="33"/>
        <v>6</v>
      </c>
      <c r="P155" s="259">
        <f t="shared" si="34"/>
        <v>1764000</v>
      </c>
    </row>
    <row r="156" spans="1:16" x14ac:dyDescent="0.2">
      <c r="A156" s="252">
        <v>44005</v>
      </c>
      <c r="B156" s="253" t="s">
        <v>356</v>
      </c>
      <c r="C156" s="254" t="s">
        <v>347</v>
      </c>
      <c r="D156" s="254" t="s">
        <v>348</v>
      </c>
      <c r="E156" s="254" t="s">
        <v>353</v>
      </c>
      <c r="F156" s="254">
        <v>2022</v>
      </c>
      <c r="G156" s="254" t="s">
        <v>350</v>
      </c>
      <c r="H156" s="255">
        <v>6000</v>
      </c>
      <c r="I156" s="254" t="s">
        <v>351</v>
      </c>
      <c r="J156" s="256">
        <v>39</v>
      </c>
      <c r="K156" s="256">
        <v>45.2</v>
      </c>
      <c r="L156" s="256">
        <v>0</v>
      </c>
      <c r="M156" s="257">
        <f t="shared" si="31"/>
        <v>44592</v>
      </c>
      <c r="N156" s="258">
        <f t="shared" si="32"/>
        <v>44926</v>
      </c>
      <c r="O156" s="259">
        <f t="shared" si="33"/>
        <v>12</v>
      </c>
      <c r="P156" s="259">
        <f t="shared" si="34"/>
        <v>72000</v>
      </c>
    </row>
    <row r="157" spans="1:16" x14ac:dyDescent="0.2">
      <c r="A157" s="252">
        <v>44005</v>
      </c>
      <c r="B157" s="253" t="s">
        <v>356</v>
      </c>
      <c r="C157" s="254" t="s">
        <v>347</v>
      </c>
      <c r="D157" s="254" t="s">
        <v>348</v>
      </c>
      <c r="E157" s="254" t="s">
        <v>353</v>
      </c>
      <c r="F157" s="254">
        <v>2022</v>
      </c>
      <c r="G157" s="254" t="s">
        <v>376</v>
      </c>
      <c r="H157" s="255">
        <v>2000</v>
      </c>
      <c r="I157" s="254" t="s">
        <v>351</v>
      </c>
      <c r="J157" s="256">
        <v>39</v>
      </c>
      <c r="K157" s="256">
        <v>44.85</v>
      </c>
      <c r="L157" s="256">
        <v>0</v>
      </c>
      <c r="M157" s="257">
        <f t="shared" si="31"/>
        <v>44592</v>
      </c>
      <c r="N157" s="258">
        <f t="shared" si="32"/>
        <v>44742</v>
      </c>
      <c r="O157" s="259">
        <f t="shared" si="33"/>
        <v>6</v>
      </c>
      <c r="P157" s="259">
        <f t="shared" si="34"/>
        <v>12000</v>
      </c>
    </row>
    <row r="158" spans="1:16" x14ac:dyDescent="0.2">
      <c r="A158" s="252">
        <v>44005</v>
      </c>
      <c r="B158" s="253" t="s">
        <v>356</v>
      </c>
      <c r="C158" s="254" t="s">
        <v>347</v>
      </c>
      <c r="D158" s="254" t="s">
        <v>348</v>
      </c>
      <c r="E158" s="254" t="s">
        <v>353</v>
      </c>
      <c r="F158" s="254">
        <v>2021</v>
      </c>
      <c r="G158" s="254" t="s">
        <v>363</v>
      </c>
      <c r="H158" s="255">
        <v>4000</v>
      </c>
      <c r="I158" s="254" t="s">
        <v>351</v>
      </c>
      <c r="J158" s="256">
        <v>35</v>
      </c>
      <c r="K158" s="256">
        <v>48</v>
      </c>
      <c r="L158" s="256">
        <v>0</v>
      </c>
      <c r="M158" s="257">
        <f t="shared" si="31"/>
        <v>44500</v>
      </c>
      <c r="N158" s="258">
        <f t="shared" si="32"/>
        <v>44561</v>
      </c>
      <c r="O158" s="259">
        <f t="shared" si="33"/>
        <v>3</v>
      </c>
      <c r="P158" s="259">
        <f t="shared" si="34"/>
        <v>12000</v>
      </c>
    </row>
    <row r="159" spans="1:16" x14ac:dyDescent="0.2">
      <c r="A159" s="252">
        <v>44001</v>
      </c>
      <c r="B159" s="253" t="s">
        <v>354</v>
      </c>
      <c r="C159" s="254" t="s">
        <v>347</v>
      </c>
      <c r="D159" s="254" t="s">
        <v>348</v>
      </c>
      <c r="E159" s="254" t="s">
        <v>353</v>
      </c>
      <c r="F159" s="254">
        <v>2022</v>
      </c>
      <c r="G159" s="254" t="s">
        <v>350</v>
      </c>
      <c r="H159" s="255">
        <v>20000</v>
      </c>
      <c r="I159" s="254" t="s">
        <v>351</v>
      </c>
      <c r="J159" s="256">
        <v>38</v>
      </c>
      <c r="K159" s="256">
        <v>45.15</v>
      </c>
      <c r="L159" s="256">
        <v>0</v>
      </c>
      <c r="M159" s="257">
        <f t="shared" si="31"/>
        <v>44592</v>
      </c>
      <c r="N159" s="258">
        <f t="shared" si="32"/>
        <v>44926</v>
      </c>
      <c r="O159" s="259">
        <f t="shared" si="33"/>
        <v>12</v>
      </c>
      <c r="P159" s="259">
        <f t="shared" si="34"/>
        <v>240000</v>
      </c>
    </row>
    <row r="160" spans="1:16" x14ac:dyDescent="0.2">
      <c r="A160" s="252">
        <v>44001</v>
      </c>
      <c r="B160" s="253" t="s">
        <v>354</v>
      </c>
      <c r="C160" s="254" t="s">
        <v>347</v>
      </c>
      <c r="D160" s="254" t="s">
        <v>348</v>
      </c>
      <c r="E160" s="254" t="s">
        <v>353</v>
      </c>
      <c r="F160" s="254">
        <v>2021</v>
      </c>
      <c r="G160" s="254" t="s">
        <v>363</v>
      </c>
      <c r="H160" s="255">
        <v>15000</v>
      </c>
      <c r="I160" s="254" t="s">
        <v>351</v>
      </c>
      <c r="J160" s="256">
        <v>35</v>
      </c>
      <c r="K160" s="256">
        <v>47.03</v>
      </c>
      <c r="L160" s="256">
        <v>0</v>
      </c>
      <c r="M160" s="257">
        <f t="shared" si="31"/>
        <v>44500</v>
      </c>
      <c r="N160" s="258">
        <f t="shared" si="32"/>
        <v>44561</v>
      </c>
      <c r="O160" s="259">
        <f t="shared" si="33"/>
        <v>3</v>
      </c>
      <c r="P160" s="259">
        <f t="shared" si="34"/>
        <v>45000</v>
      </c>
    </row>
    <row r="161" spans="1:16" x14ac:dyDescent="0.2">
      <c r="A161" s="252">
        <v>43992</v>
      </c>
      <c r="B161" s="253" t="s">
        <v>356</v>
      </c>
      <c r="C161" s="254" t="s">
        <v>347</v>
      </c>
      <c r="D161" s="254" t="s">
        <v>348</v>
      </c>
      <c r="E161" s="254" t="s">
        <v>349</v>
      </c>
      <c r="F161" s="254">
        <v>2020</v>
      </c>
      <c r="G161" s="254" t="s">
        <v>363</v>
      </c>
      <c r="H161" s="255">
        <v>27000</v>
      </c>
      <c r="I161" s="254" t="s">
        <v>351</v>
      </c>
      <c r="J161" s="256">
        <v>39.729999999999997</v>
      </c>
      <c r="K161" s="256">
        <v>0</v>
      </c>
      <c r="L161" s="256">
        <v>0</v>
      </c>
      <c r="M161" s="257">
        <f t="shared" si="31"/>
        <v>44135</v>
      </c>
      <c r="N161" s="258">
        <f t="shared" si="32"/>
        <v>44196</v>
      </c>
      <c r="O161" s="259">
        <f t="shared" si="33"/>
        <v>3</v>
      </c>
      <c r="P161" s="259">
        <f t="shared" si="34"/>
        <v>81000</v>
      </c>
    </row>
    <row r="162" spans="1:16" x14ac:dyDescent="0.2">
      <c r="A162" s="252">
        <v>43992</v>
      </c>
      <c r="B162" s="253" t="s">
        <v>356</v>
      </c>
      <c r="C162" s="254" t="s">
        <v>347</v>
      </c>
      <c r="D162" s="254" t="s">
        <v>348</v>
      </c>
      <c r="E162" s="254" t="s">
        <v>349</v>
      </c>
      <c r="F162" s="254">
        <v>2021</v>
      </c>
      <c r="G162" s="254" t="s">
        <v>376</v>
      </c>
      <c r="H162" s="255">
        <v>10000</v>
      </c>
      <c r="I162" s="254" t="s">
        <v>351</v>
      </c>
      <c r="J162" s="256">
        <v>40.29</v>
      </c>
      <c r="K162" s="256">
        <v>0</v>
      </c>
      <c r="L162" s="256">
        <v>0</v>
      </c>
      <c r="M162" s="257">
        <f t="shared" si="31"/>
        <v>44227</v>
      </c>
      <c r="N162" s="258">
        <f t="shared" si="32"/>
        <v>44377</v>
      </c>
      <c r="O162" s="259">
        <f t="shared" si="33"/>
        <v>6</v>
      </c>
      <c r="P162" s="259">
        <f t="shared" si="34"/>
        <v>60000</v>
      </c>
    </row>
    <row r="163" spans="1:16" x14ac:dyDescent="0.2">
      <c r="A163" s="252">
        <v>43990</v>
      </c>
      <c r="B163" s="253" t="s">
        <v>356</v>
      </c>
      <c r="C163" s="254" t="s">
        <v>360</v>
      </c>
      <c r="D163" s="254" t="s">
        <v>364</v>
      </c>
      <c r="E163" s="254" t="s">
        <v>349</v>
      </c>
      <c r="F163" s="254">
        <v>2021</v>
      </c>
      <c r="G163" s="254" t="s">
        <v>350</v>
      </c>
      <c r="H163" s="255">
        <v>504000</v>
      </c>
      <c r="I163" s="254" t="s">
        <v>362</v>
      </c>
      <c r="J163" s="256">
        <v>0.46750000000000003</v>
      </c>
      <c r="K163" s="256">
        <v>0</v>
      </c>
      <c r="L163" s="256">
        <v>0</v>
      </c>
      <c r="M163" s="257">
        <f t="shared" si="31"/>
        <v>44227</v>
      </c>
      <c r="N163" s="258">
        <f t="shared" si="32"/>
        <v>44561</v>
      </c>
      <c r="O163" s="259">
        <f t="shared" si="33"/>
        <v>12</v>
      </c>
      <c r="P163" s="259">
        <f t="shared" si="34"/>
        <v>6048000</v>
      </c>
    </row>
    <row r="164" spans="1:16" x14ac:dyDescent="0.2">
      <c r="A164" s="252">
        <v>43990</v>
      </c>
      <c r="B164" s="253" t="s">
        <v>354</v>
      </c>
      <c r="C164" s="254" t="s">
        <v>360</v>
      </c>
      <c r="D164" s="254" t="s">
        <v>373</v>
      </c>
      <c r="E164" s="254" t="s">
        <v>349</v>
      </c>
      <c r="F164" s="254">
        <v>2021</v>
      </c>
      <c r="G164" s="254" t="s">
        <v>350</v>
      </c>
      <c r="H164" s="255">
        <v>336000</v>
      </c>
      <c r="I164" s="254" t="s">
        <v>362</v>
      </c>
      <c r="J164" s="256">
        <v>0.17599999999999999</v>
      </c>
      <c r="K164" s="256">
        <v>0</v>
      </c>
      <c r="L164" s="256">
        <v>0</v>
      </c>
      <c r="M164" s="257">
        <f t="shared" si="31"/>
        <v>44227</v>
      </c>
      <c r="N164" s="258">
        <f t="shared" si="32"/>
        <v>44561</v>
      </c>
      <c r="O164" s="259">
        <f t="shared" si="33"/>
        <v>12</v>
      </c>
      <c r="P164" s="259">
        <f t="shared" si="34"/>
        <v>4032000</v>
      </c>
    </row>
    <row r="165" spans="1:16" x14ac:dyDescent="0.2">
      <c r="A165" s="252">
        <v>43990</v>
      </c>
      <c r="B165" s="253" t="s">
        <v>356</v>
      </c>
      <c r="C165" s="254" t="s">
        <v>377</v>
      </c>
      <c r="D165" s="254" t="s">
        <v>381</v>
      </c>
      <c r="E165" s="254" t="s">
        <v>349</v>
      </c>
      <c r="F165" s="254">
        <v>2021</v>
      </c>
      <c r="G165" s="254" t="s">
        <v>380</v>
      </c>
      <c r="H165" s="255">
        <v>250000</v>
      </c>
      <c r="I165" s="254" t="s">
        <v>379</v>
      </c>
      <c r="J165" s="256">
        <v>2.476</v>
      </c>
      <c r="K165" s="256">
        <v>0</v>
      </c>
      <c r="L165" s="256">
        <v>0</v>
      </c>
      <c r="M165" s="257">
        <f t="shared" si="31"/>
        <v>44316</v>
      </c>
      <c r="N165" s="258">
        <f t="shared" si="32"/>
        <v>44469</v>
      </c>
      <c r="O165" s="259">
        <f t="shared" si="33"/>
        <v>6</v>
      </c>
      <c r="P165" s="259">
        <f t="shared" si="34"/>
        <v>1500000</v>
      </c>
    </row>
    <row r="166" spans="1:16" x14ac:dyDescent="0.2">
      <c r="A166" s="252">
        <v>43990</v>
      </c>
      <c r="B166" s="253" t="s">
        <v>354</v>
      </c>
      <c r="C166" s="254" t="s">
        <v>377</v>
      </c>
      <c r="D166" s="254" t="s">
        <v>381</v>
      </c>
      <c r="E166" s="254" t="s">
        <v>353</v>
      </c>
      <c r="F166" s="254">
        <v>2020</v>
      </c>
      <c r="G166" s="254" t="s">
        <v>363</v>
      </c>
      <c r="H166" s="255">
        <v>100000</v>
      </c>
      <c r="I166" s="254" t="s">
        <v>379</v>
      </c>
      <c r="J166" s="256">
        <v>2.25</v>
      </c>
      <c r="K166" s="256">
        <v>2.54</v>
      </c>
      <c r="L166" s="256">
        <v>0</v>
      </c>
      <c r="M166" s="257">
        <f t="shared" si="31"/>
        <v>44135</v>
      </c>
      <c r="N166" s="258">
        <f t="shared" si="32"/>
        <v>44196</v>
      </c>
      <c r="O166" s="259">
        <f t="shared" si="33"/>
        <v>3</v>
      </c>
      <c r="P166" s="259">
        <f t="shared" si="34"/>
        <v>300000</v>
      </c>
    </row>
    <row r="167" spans="1:16" x14ac:dyDescent="0.2">
      <c r="A167" s="252">
        <v>43966</v>
      </c>
      <c r="B167" s="253" t="s">
        <v>346</v>
      </c>
      <c r="C167" s="254" t="s">
        <v>360</v>
      </c>
      <c r="D167" s="254" t="s">
        <v>373</v>
      </c>
      <c r="E167" s="254" t="s">
        <v>349</v>
      </c>
      <c r="F167" s="254">
        <v>2020</v>
      </c>
      <c r="G167" s="254" t="s">
        <v>382</v>
      </c>
      <c r="H167" s="255">
        <v>840000</v>
      </c>
      <c r="I167" s="254" t="s">
        <v>362</v>
      </c>
      <c r="J167" s="256">
        <v>0.21124999999999999</v>
      </c>
      <c r="K167" s="256">
        <v>0</v>
      </c>
      <c r="L167" s="256">
        <v>0</v>
      </c>
      <c r="M167" s="257">
        <f t="shared" si="31"/>
        <v>44012</v>
      </c>
      <c r="N167" s="258">
        <f t="shared" si="32"/>
        <v>44196</v>
      </c>
      <c r="O167" s="259">
        <f t="shared" si="33"/>
        <v>7</v>
      </c>
      <c r="P167" s="259">
        <f t="shared" si="34"/>
        <v>5880000</v>
      </c>
    </row>
    <row r="168" spans="1:16" x14ac:dyDescent="0.2">
      <c r="A168" s="252">
        <v>43966</v>
      </c>
      <c r="B168" s="253" t="s">
        <v>346</v>
      </c>
      <c r="C168" s="254" t="s">
        <v>360</v>
      </c>
      <c r="D168" s="254" t="s">
        <v>364</v>
      </c>
      <c r="E168" s="254" t="s">
        <v>349</v>
      </c>
      <c r="F168" s="254">
        <v>2020</v>
      </c>
      <c r="G168" s="254" t="s">
        <v>382</v>
      </c>
      <c r="H168" s="255">
        <v>630000</v>
      </c>
      <c r="I168" s="254" t="s">
        <v>362</v>
      </c>
      <c r="J168" s="256">
        <v>0.4325</v>
      </c>
      <c r="K168" s="256">
        <v>0</v>
      </c>
      <c r="L168" s="256">
        <v>0</v>
      </c>
      <c r="M168" s="257">
        <f t="shared" si="31"/>
        <v>44012</v>
      </c>
      <c r="N168" s="258">
        <f t="shared" si="32"/>
        <v>44196</v>
      </c>
      <c r="O168" s="259">
        <f t="shared" si="33"/>
        <v>7</v>
      </c>
      <c r="P168" s="259">
        <f t="shared" si="34"/>
        <v>4410000</v>
      </c>
    </row>
    <row r="169" spans="1:16" x14ac:dyDescent="0.2">
      <c r="A169" s="252">
        <v>43963</v>
      </c>
      <c r="B169" s="253" t="s">
        <v>346</v>
      </c>
      <c r="C169" s="254" t="s">
        <v>377</v>
      </c>
      <c r="D169" s="254" t="s">
        <v>381</v>
      </c>
      <c r="E169" s="254" t="s">
        <v>353</v>
      </c>
      <c r="F169" s="254">
        <v>2022</v>
      </c>
      <c r="G169" s="254" t="s">
        <v>355</v>
      </c>
      <c r="H169" s="255">
        <v>290000</v>
      </c>
      <c r="I169" s="254" t="s">
        <v>379</v>
      </c>
      <c r="J169" s="256">
        <v>2.5</v>
      </c>
      <c r="K169" s="256">
        <v>3.17</v>
      </c>
      <c r="L169" s="256">
        <v>0</v>
      </c>
      <c r="M169" s="257">
        <f t="shared" si="31"/>
        <v>44592</v>
      </c>
      <c r="N169" s="258">
        <f t="shared" si="32"/>
        <v>44651</v>
      </c>
      <c r="O169" s="259">
        <f t="shared" si="33"/>
        <v>3</v>
      </c>
      <c r="P169" s="259">
        <f t="shared" si="34"/>
        <v>870000</v>
      </c>
    </row>
    <row r="170" spans="1:16" x14ac:dyDescent="0.2">
      <c r="A170" s="252">
        <v>43963</v>
      </c>
      <c r="B170" s="253" t="s">
        <v>346</v>
      </c>
      <c r="C170" s="254" t="s">
        <v>377</v>
      </c>
      <c r="D170" s="254" t="s">
        <v>381</v>
      </c>
      <c r="E170" s="254" t="s">
        <v>353</v>
      </c>
      <c r="F170" s="254">
        <v>2021</v>
      </c>
      <c r="G170" s="254" t="s">
        <v>363</v>
      </c>
      <c r="H170" s="255">
        <v>310000</v>
      </c>
      <c r="I170" s="254" t="s">
        <v>379</v>
      </c>
      <c r="J170" s="256">
        <v>2.5</v>
      </c>
      <c r="K170" s="256">
        <v>3.17</v>
      </c>
      <c r="L170" s="256">
        <v>0</v>
      </c>
      <c r="M170" s="257">
        <f t="shared" si="31"/>
        <v>44500</v>
      </c>
      <c r="N170" s="258">
        <f t="shared" si="32"/>
        <v>44561</v>
      </c>
      <c r="O170" s="259">
        <f t="shared" si="33"/>
        <v>3</v>
      </c>
      <c r="P170" s="259">
        <f t="shared" si="34"/>
        <v>930000</v>
      </c>
    </row>
    <row r="171" spans="1:16" x14ac:dyDescent="0.2">
      <c r="A171" s="252">
        <v>43922</v>
      </c>
      <c r="B171" s="253" t="s">
        <v>346</v>
      </c>
      <c r="C171" s="254" t="s">
        <v>377</v>
      </c>
      <c r="D171" s="254" t="s">
        <v>381</v>
      </c>
      <c r="E171" s="254" t="s">
        <v>353</v>
      </c>
      <c r="F171" s="254">
        <v>2021</v>
      </c>
      <c r="G171" s="254" t="s">
        <v>355</v>
      </c>
      <c r="H171" s="255">
        <v>40000</v>
      </c>
      <c r="I171" s="254" t="s">
        <v>379</v>
      </c>
      <c r="J171" s="256">
        <v>2.2000000000000002</v>
      </c>
      <c r="K171" s="256">
        <v>4</v>
      </c>
      <c r="L171" s="256">
        <v>0</v>
      </c>
      <c r="M171" s="257">
        <f t="shared" si="31"/>
        <v>44227</v>
      </c>
      <c r="N171" s="258">
        <f t="shared" si="32"/>
        <v>44286</v>
      </c>
      <c r="O171" s="259">
        <f t="shared" si="33"/>
        <v>3</v>
      </c>
      <c r="P171" s="259">
        <f t="shared" si="34"/>
        <v>120000</v>
      </c>
    </row>
    <row r="172" spans="1:16" x14ac:dyDescent="0.2">
      <c r="A172" s="252">
        <v>43903</v>
      </c>
      <c r="B172" s="253" t="s">
        <v>354</v>
      </c>
      <c r="C172" s="254" t="s">
        <v>347</v>
      </c>
      <c r="D172" s="254" t="s">
        <v>348</v>
      </c>
      <c r="E172" s="254" t="s">
        <v>349</v>
      </c>
      <c r="F172" s="254">
        <v>2021</v>
      </c>
      <c r="G172" s="254" t="s">
        <v>363</v>
      </c>
      <c r="H172" s="255">
        <v>20000</v>
      </c>
      <c r="I172" s="254" t="s">
        <v>351</v>
      </c>
      <c r="J172" s="256">
        <v>40.450000000000003</v>
      </c>
      <c r="K172" s="256">
        <v>0</v>
      </c>
      <c r="L172" s="256">
        <v>0</v>
      </c>
      <c r="M172" s="257">
        <f t="shared" si="31"/>
        <v>44500</v>
      </c>
      <c r="N172" s="258">
        <f t="shared" si="32"/>
        <v>44561</v>
      </c>
      <c r="O172" s="259">
        <f t="shared" si="33"/>
        <v>3</v>
      </c>
      <c r="P172" s="259">
        <f t="shared" si="34"/>
        <v>60000</v>
      </c>
    </row>
    <row r="173" spans="1:16" x14ac:dyDescent="0.2">
      <c r="A173" s="252">
        <v>43903</v>
      </c>
      <c r="B173" s="253" t="s">
        <v>346</v>
      </c>
      <c r="C173" s="254" t="s">
        <v>347</v>
      </c>
      <c r="D173" s="254" t="s">
        <v>348</v>
      </c>
      <c r="E173" s="254" t="s">
        <v>349</v>
      </c>
      <c r="F173" s="254">
        <v>2021</v>
      </c>
      <c r="G173" s="254" t="s">
        <v>358</v>
      </c>
      <c r="H173" s="255">
        <v>13000</v>
      </c>
      <c r="I173" s="254" t="s">
        <v>351</v>
      </c>
      <c r="J173" s="256">
        <v>38.450000000000003</v>
      </c>
      <c r="K173" s="256">
        <v>0</v>
      </c>
      <c r="L173" s="256">
        <v>0</v>
      </c>
      <c r="M173" s="257">
        <f t="shared" si="31"/>
        <v>44316</v>
      </c>
      <c r="N173" s="258">
        <f t="shared" si="32"/>
        <v>44377</v>
      </c>
      <c r="O173" s="259">
        <f t="shared" si="33"/>
        <v>3</v>
      </c>
      <c r="P173" s="259">
        <f t="shared" si="34"/>
        <v>39000</v>
      </c>
    </row>
    <row r="174" spans="1:16" x14ac:dyDescent="0.2">
      <c r="A174" s="252">
        <v>43903</v>
      </c>
      <c r="B174" s="253" t="s">
        <v>383</v>
      </c>
      <c r="C174" s="254" t="s">
        <v>347</v>
      </c>
      <c r="D174" s="254" t="s">
        <v>348</v>
      </c>
      <c r="E174" s="254" t="s">
        <v>349</v>
      </c>
      <c r="F174" s="254">
        <v>2021</v>
      </c>
      <c r="G174" s="254" t="s">
        <v>355</v>
      </c>
      <c r="H174" s="255">
        <v>13000</v>
      </c>
      <c r="I174" s="254" t="s">
        <v>351</v>
      </c>
      <c r="J174" s="256">
        <v>37.71</v>
      </c>
      <c r="K174" s="256">
        <v>0</v>
      </c>
      <c r="L174" s="256">
        <v>0</v>
      </c>
      <c r="M174" s="257">
        <f t="shared" si="31"/>
        <v>44227</v>
      </c>
      <c r="N174" s="258">
        <f t="shared" si="32"/>
        <v>44286</v>
      </c>
      <c r="O174" s="259">
        <f t="shared" si="33"/>
        <v>3</v>
      </c>
      <c r="P174" s="259">
        <f t="shared" si="34"/>
        <v>39000</v>
      </c>
    </row>
    <row r="175" spans="1:16" x14ac:dyDescent="0.2">
      <c r="A175" s="252">
        <v>43903</v>
      </c>
      <c r="B175" s="253" t="s">
        <v>354</v>
      </c>
      <c r="C175" s="254" t="s">
        <v>347</v>
      </c>
      <c r="D175" s="254" t="s">
        <v>348</v>
      </c>
      <c r="E175" s="254" t="s">
        <v>349</v>
      </c>
      <c r="F175" s="254">
        <v>2020</v>
      </c>
      <c r="G175" s="254" t="s">
        <v>357</v>
      </c>
      <c r="H175" s="255">
        <v>6000</v>
      </c>
      <c r="I175" s="254" t="s">
        <v>351</v>
      </c>
      <c r="J175" s="256">
        <v>34.700000000000003</v>
      </c>
      <c r="K175" s="256">
        <v>0</v>
      </c>
      <c r="L175" s="256">
        <v>0</v>
      </c>
      <c r="M175" s="257">
        <f t="shared" si="31"/>
        <v>44043</v>
      </c>
      <c r="N175" s="258">
        <f t="shared" si="32"/>
        <v>44104</v>
      </c>
      <c r="O175" s="259">
        <f t="shared" si="33"/>
        <v>3</v>
      </c>
      <c r="P175" s="259">
        <f t="shared" si="34"/>
        <v>18000</v>
      </c>
    </row>
    <row r="176" spans="1:16" x14ac:dyDescent="0.2">
      <c r="A176" s="252">
        <v>43903</v>
      </c>
      <c r="B176" s="253" t="s">
        <v>346</v>
      </c>
      <c r="C176" s="254" t="s">
        <v>347</v>
      </c>
      <c r="D176" s="254" t="s">
        <v>348</v>
      </c>
      <c r="E176" s="254" t="s">
        <v>349</v>
      </c>
      <c r="F176" s="254">
        <v>2020</v>
      </c>
      <c r="G176" s="254" t="s">
        <v>358</v>
      </c>
      <c r="H176" s="255">
        <v>2000</v>
      </c>
      <c r="I176" s="254" t="s">
        <v>351</v>
      </c>
      <c r="J176" s="256">
        <v>32.82</v>
      </c>
      <c r="K176" s="256">
        <v>0</v>
      </c>
      <c r="L176" s="256">
        <v>0</v>
      </c>
      <c r="M176" s="257">
        <f t="shared" si="31"/>
        <v>43951</v>
      </c>
      <c r="N176" s="258">
        <f t="shared" si="32"/>
        <v>44012</v>
      </c>
      <c r="O176" s="259">
        <f t="shared" si="33"/>
        <v>3</v>
      </c>
      <c r="P176" s="259">
        <f t="shared" si="34"/>
        <v>6000</v>
      </c>
    </row>
    <row r="177" spans="1:19" x14ac:dyDescent="0.2">
      <c r="A177" s="252">
        <v>43903</v>
      </c>
      <c r="B177" s="253" t="s">
        <v>346</v>
      </c>
      <c r="C177" s="254" t="s">
        <v>347</v>
      </c>
      <c r="D177" s="254" t="s">
        <v>348</v>
      </c>
      <c r="E177" s="254" t="s">
        <v>349</v>
      </c>
      <c r="F177" s="254">
        <v>2021</v>
      </c>
      <c r="G177" s="254" t="s">
        <v>363</v>
      </c>
      <c r="H177" s="255">
        <v>20000</v>
      </c>
      <c r="I177" s="254" t="s">
        <v>351</v>
      </c>
      <c r="J177" s="256">
        <v>41.5</v>
      </c>
      <c r="K177" s="256">
        <v>0</v>
      </c>
      <c r="L177" s="256">
        <v>0</v>
      </c>
      <c r="M177" s="257">
        <f t="shared" si="31"/>
        <v>44500</v>
      </c>
      <c r="N177" s="258">
        <f t="shared" si="32"/>
        <v>44561</v>
      </c>
      <c r="O177" s="259">
        <f t="shared" si="33"/>
        <v>3</v>
      </c>
      <c r="P177" s="259">
        <f t="shared" si="34"/>
        <v>60000</v>
      </c>
      <c r="Q177" s="261"/>
    </row>
    <row r="178" spans="1:19" x14ac:dyDescent="0.2">
      <c r="A178" s="252">
        <v>43903</v>
      </c>
      <c r="B178" s="253" t="s">
        <v>354</v>
      </c>
      <c r="C178" s="254" t="s">
        <v>347</v>
      </c>
      <c r="D178" s="254" t="s">
        <v>348</v>
      </c>
      <c r="E178" s="254" t="s">
        <v>349</v>
      </c>
      <c r="F178" s="254">
        <v>2021</v>
      </c>
      <c r="G178" s="254" t="s">
        <v>358</v>
      </c>
      <c r="H178" s="255">
        <v>14000</v>
      </c>
      <c r="I178" s="254" t="s">
        <v>351</v>
      </c>
      <c r="J178" s="256">
        <v>40.200000000000003</v>
      </c>
      <c r="K178" s="256">
        <v>0</v>
      </c>
      <c r="L178" s="256">
        <v>0</v>
      </c>
      <c r="M178" s="257">
        <f t="shared" si="31"/>
        <v>44316</v>
      </c>
      <c r="N178" s="258">
        <f t="shared" si="32"/>
        <v>44377</v>
      </c>
      <c r="O178" s="259">
        <f t="shared" si="33"/>
        <v>3</v>
      </c>
      <c r="P178" s="259">
        <f t="shared" si="34"/>
        <v>42000</v>
      </c>
    </row>
    <row r="179" spans="1:19" x14ac:dyDescent="0.2">
      <c r="A179" s="252">
        <v>43903</v>
      </c>
      <c r="B179" s="253" t="s">
        <v>354</v>
      </c>
      <c r="C179" s="254" t="s">
        <v>347</v>
      </c>
      <c r="D179" s="254" t="s">
        <v>348</v>
      </c>
      <c r="E179" s="254" t="s">
        <v>349</v>
      </c>
      <c r="F179" s="254">
        <v>2021</v>
      </c>
      <c r="G179" s="254" t="s">
        <v>355</v>
      </c>
      <c r="H179" s="255">
        <v>14000</v>
      </c>
      <c r="I179" s="254" t="s">
        <v>351</v>
      </c>
      <c r="J179" s="256">
        <v>39.35</v>
      </c>
      <c r="K179" s="256">
        <v>0</v>
      </c>
      <c r="L179" s="256">
        <v>0</v>
      </c>
      <c r="M179" s="257">
        <f t="shared" si="31"/>
        <v>44227</v>
      </c>
      <c r="N179" s="258">
        <f t="shared" si="32"/>
        <v>44286</v>
      </c>
      <c r="O179" s="259">
        <f t="shared" si="33"/>
        <v>3</v>
      </c>
      <c r="P179" s="259">
        <f t="shared" si="34"/>
        <v>42000</v>
      </c>
    </row>
    <row r="180" spans="1:19" x14ac:dyDescent="0.2">
      <c r="A180" s="252">
        <v>43903</v>
      </c>
      <c r="B180" s="253" t="s">
        <v>354</v>
      </c>
      <c r="C180" s="254" t="s">
        <v>347</v>
      </c>
      <c r="D180" s="254" t="s">
        <v>348</v>
      </c>
      <c r="E180" s="254" t="s">
        <v>349</v>
      </c>
      <c r="F180" s="254">
        <v>2020</v>
      </c>
      <c r="G180" s="254" t="s">
        <v>357</v>
      </c>
      <c r="H180" s="255">
        <v>7000</v>
      </c>
      <c r="I180" s="254" t="s">
        <v>351</v>
      </c>
      <c r="J180" s="256">
        <v>36.35</v>
      </c>
      <c r="K180" s="256">
        <v>0</v>
      </c>
      <c r="L180" s="256">
        <v>0</v>
      </c>
      <c r="M180" s="257">
        <f t="shared" si="31"/>
        <v>44043</v>
      </c>
      <c r="N180" s="258">
        <f t="shared" si="32"/>
        <v>44104</v>
      </c>
      <c r="O180" s="259">
        <f t="shared" si="33"/>
        <v>3</v>
      </c>
      <c r="P180" s="259">
        <f t="shared" si="34"/>
        <v>21000</v>
      </c>
    </row>
    <row r="181" spans="1:19" x14ac:dyDescent="0.2">
      <c r="A181" s="252">
        <v>43903</v>
      </c>
      <c r="B181" s="253" t="s">
        <v>354</v>
      </c>
      <c r="C181" s="254" t="s">
        <v>347</v>
      </c>
      <c r="D181" s="254" t="s">
        <v>348</v>
      </c>
      <c r="E181" s="254" t="s">
        <v>349</v>
      </c>
      <c r="F181" s="254">
        <v>2020</v>
      </c>
      <c r="G181" s="254" t="s">
        <v>358</v>
      </c>
      <c r="H181" s="255">
        <v>3000</v>
      </c>
      <c r="I181" s="254" t="s">
        <v>351</v>
      </c>
      <c r="J181" s="256">
        <v>34.6</v>
      </c>
      <c r="K181" s="256">
        <v>0</v>
      </c>
      <c r="L181" s="256">
        <v>0</v>
      </c>
      <c r="M181" s="257">
        <f t="shared" si="31"/>
        <v>43951</v>
      </c>
      <c r="N181" s="258">
        <f t="shared" si="32"/>
        <v>44012</v>
      </c>
      <c r="O181" s="259">
        <f t="shared" si="33"/>
        <v>3</v>
      </c>
      <c r="P181" s="259">
        <f t="shared" si="34"/>
        <v>9000</v>
      </c>
    </row>
    <row r="182" spans="1:19" x14ac:dyDescent="0.2">
      <c r="A182" s="252">
        <v>43900</v>
      </c>
      <c r="B182" s="253" t="s">
        <v>354</v>
      </c>
      <c r="C182" s="254" t="s">
        <v>347</v>
      </c>
      <c r="D182" s="254" t="s">
        <v>348</v>
      </c>
      <c r="E182" s="254" t="s">
        <v>349</v>
      </c>
      <c r="F182" s="254">
        <v>2020</v>
      </c>
      <c r="G182" s="254" t="s">
        <v>352</v>
      </c>
      <c r="H182" s="255">
        <v>8000</v>
      </c>
      <c r="I182" s="254" t="s">
        <v>351</v>
      </c>
      <c r="J182" s="256">
        <v>36.42</v>
      </c>
      <c r="K182" s="256">
        <v>0</v>
      </c>
      <c r="L182" s="256">
        <v>0</v>
      </c>
      <c r="M182" s="257">
        <f t="shared" si="31"/>
        <v>43951</v>
      </c>
      <c r="N182" s="258">
        <f t="shared" si="32"/>
        <v>44196</v>
      </c>
      <c r="O182" s="259">
        <f t="shared" si="33"/>
        <v>9</v>
      </c>
      <c r="P182" s="259">
        <f t="shared" si="34"/>
        <v>72000</v>
      </c>
    </row>
    <row r="183" spans="1:19" x14ac:dyDescent="0.2">
      <c r="A183" s="252">
        <v>43880</v>
      </c>
      <c r="B183" s="253" t="s">
        <v>383</v>
      </c>
      <c r="C183" s="254" t="s">
        <v>347</v>
      </c>
      <c r="D183" s="254" t="s">
        <v>348</v>
      </c>
      <c r="E183" s="254" t="s">
        <v>353</v>
      </c>
      <c r="F183" s="254">
        <v>2020</v>
      </c>
      <c r="G183" s="254" t="s">
        <v>352</v>
      </c>
      <c r="H183" s="255">
        <v>6000</v>
      </c>
      <c r="I183" s="254" t="s">
        <v>351</v>
      </c>
      <c r="J183" s="256">
        <v>50</v>
      </c>
      <c r="K183" s="256">
        <v>56.55</v>
      </c>
      <c r="L183" s="256">
        <v>0</v>
      </c>
      <c r="M183" s="257">
        <f t="shared" si="31"/>
        <v>43951</v>
      </c>
      <c r="N183" s="258">
        <f t="shared" si="32"/>
        <v>44196</v>
      </c>
      <c r="O183" s="259">
        <f t="shared" si="33"/>
        <v>9</v>
      </c>
      <c r="P183" s="259">
        <f t="shared" si="34"/>
        <v>54000</v>
      </c>
    </row>
    <row r="184" spans="1:19" x14ac:dyDescent="0.2">
      <c r="A184" s="252">
        <v>43859</v>
      </c>
      <c r="B184" s="253" t="s">
        <v>346</v>
      </c>
      <c r="C184" s="254" t="s">
        <v>347</v>
      </c>
      <c r="D184" s="254" t="s">
        <v>384</v>
      </c>
      <c r="E184" s="254" t="s">
        <v>349</v>
      </c>
      <c r="F184" s="254">
        <v>2021</v>
      </c>
      <c r="G184" s="254" t="s">
        <v>363</v>
      </c>
      <c r="H184" s="255">
        <v>25000</v>
      </c>
      <c r="I184" s="254" t="s">
        <v>351</v>
      </c>
      <c r="J184" s="256">
        <v>1.25</v>
      </c>
      <c r="K184" s="256">
        <v>0</v>
      </c>
      <c r="L184" s="256">
        <v>0</v>
      </c>
      <c r="M184" s="257">
        <f t="shared" si="31"/>
        <v>44500</v>
      </c>
      <c r="N184" s="258">
        <f t="shared" si="32"/>
        <v>44561</v>
      </c>
      <c r="O184" s="259">
        <f t="shared" si="33"/>
        <v>3</v>
      </c>
      <c r="P184" s="259">
        <f t="shared" si="34"/>
        <v>75000</v>
      </c>
      <c r="Q184" s="261"/>
      <c r="S184" s="262"/>
    </row>
    <row r="185" spans="1:19" x14ac:dyDescent="0.2">
      <c r="A185" s="252">
        <v>43852</v>
      </c>
      <c r="B185" s="253" t="s">
        <v>354</v>
      </c>
      <c r="C185" s="254" t="s">
        <v>347</v>
      </c>
      <c r="D185" s="254" t="s">
        <v>384</v>
      </c>
      <c r="E185" s="254" t="s">
        <v>349</v>
      </c>
      <c r="F185" s="254">
        <v>2021</v>
      </c>
      <c r="G185" s="254" t="s">
        <v>363</v>
      </c>
      <c r="H185" s="255">
        <v>25000</v>
      </c>
      <c r="I185" s="254" t="s">
        <v>351</v>
      </c>
      <c r="J185" s="256">
        <v>1.1000000000000001</v>
      </c>
      <c r="K185" s="256">
        <v>0</v>
      </c>
      <c r="L185" s="256">
        <v>0</v>
      </c>
      <c r="M185" s="257">
        <f t="shared" si="31"/>
        <v>44500</v>
      </c>
      <c r="N185" s="258">
        <f t="shared" si="32"/>
        <v>44561</v>
      </c>
      <c r="O185" s="259">
        <f t="shared" si="33"/>
        <v>3</v>
      </c>
      <c r="P185" s="259">
        <f t="shared" si="34"/>
        <v>75000</v>
      </c>
    </row>
    <row r="186" spans="1:19" x14ac:dyDescent="0.2">
      <c r="A186" s="252">
        <v>43833</v>
      </c>
      <c r="B186" s="253" t="s">
        <v>346</v>
      </c>
      <c r="C186" s="254" t="s">
        <v>347</v>
      </c>
      <c r="D186" s="254" t="s">
        <v>348</v>
      </c>
      <c r="E186" s="254" t="s">
        <v>353</v>
      </c>
      <c r="F186" s="254">
        <v>2021</v>
      </c>
      <c r="G186" s="254" t="s">
        <v>385</v>
      </c>
      <c r="H186" s="255">
        <v>6000</v>
      </c>
      <c r="I186" s="254" t="s">
        <v>351</v>
      </c>
      <c r="J186" s="256">
        <v>52</v>
      </c>
      <c r="K186" s="256">
        <v>58.35</v>
      </c>
      <c r="L186" s="256">
        <v>0</v>
      </c>
      <c r="M186" s="257">
        <f t="shared" si="31"/>
        <v>44227</v>
      </c>
      <c r="N186" s="258">
        <f t="shared" si="32"/>
        <v>44469</v>
      </c>
      <c r="O186" s="259">
        <f t="shared" si="33"/>
        <v>9</v>
      </c>
      <c r="P186" s="259">
        <f t="shared" si="34"/>
        <v>54000</v>
      </c>
    </row>
    <row r="187" spans="1:19" x14ac:dyDescent="0.2">
      <c r="A187" s="252">
        <v>43833</v>
      </c>
      <c r="B187" s="253" t="s">
        <v>346</v>
      </c>
      <c r="C187" s="254" t="s">
        <v>347</v>
      </c>
      <c r="D187" s="254" t="s">
        <v>348</v>
      </c>
      <c r="E187" s="254" t="s">
        <v>353</v>
      </c>
      <c r="F187" s="254">
        <v>2020</v>
      </c>
      <c r="G187" s="254" t="s">
        <v>350</v>
      </c>
      <c r="H187" s="255">
        <v>6000</v>
      </c>
      <c r="I187" s="254" t="s">
        <v>351</v>
      </c>
      <c r="J187" s="256">
        <v>57</v>
      </c>
      <c r="K187" s="256">
        <v>62.65</v>
      </c>
      <c r="L187" s="256">
        <v>0</v>
      </c>
      <c r="M187" s="257">
        <f t="shared" si="31"/>
        <v>43861</v>
      </c>
      <c r="N187" s="258">
        <f t="shared" si="32"/>
        <v>44196</v>
      </c>
      <c r="O187" s="259">
        <f t="shared" si="33"/>
        <v>12</v>
      </c>
      <c r="P187" s="259">
        <f t="shared" si="34"/>
        <v>72000</v>
      </c>
    </row>
    <row r="188" spans="1:19" x14ac:dyDescent="0.2">
      <c r="A188" s="252">
        <v>43829</v>
      </c>
      <c r="B188" s="253" t="s">
        <v>354</v>
      </c>
      <c r="C188" s="254" t="s">
        <v>347</v>
      </c>
      <c r="D188" s="254" t="s">
        <v>348</v>
      </c>
      <c r="E188" s="254" t="s">
        <v>349</v>
      </c>
      <c r="F188" s="254">
        <v>2020</v>
      </c>
      <c r="G188" s="254" t="s">
        <v>376</v>
      </c>
      <c r="H188" s="255">
        <v>6000</v>
      </c>
      <c r="I188" s="254" t="s">
        <v>351</v>
      </c>
      <c r="J188" s="256">
        <v>60.26</v>
      </c>
      <c r="K188" s="256">
        <v>0</v>
      </c>
      <c r="L188" s="256">
        <v>0</v>
      </c>
      <c r="M188" s="257">
        <f t="shared" si="31"/>
        <v>43861</v>
      </c>
      <c r="N188" s="258">
        <f t="shared" si="32"/>
        <v>44012</v>
      </c>
      <c r="O188" s="259">
        <f t="shared" si="33"/>
        <v>6</v>
      </c>
      <c r="P188" s="259">
        <f t="shared" si="34"/>
        <v>36000</v>
      </c>
    </row>
    <row r="189" spans="1:19" x14ac:dyDescent="0.2">
      <c r="A189" s="252">
        <v>43819</v>
      </c>
      <c r="B189" s="253" t="s">
        <v>383</v>
      </c>
      <c r="C189" s="254" t="s">
        <v>377</v>
      </c>
      <c r="D189" s="254" t="s">
        <v>378</v>
      </c>
      <c r="E189" s="254" t="s">
        <v>349</v>
      </c>
      <c r="F189" s="254">
        <v>2020</v>
      </c>
      <c r="G189" s="254" t="s">
        <v>350</v>
      </c>
      <c r="H189" s="255">
        <v>100000</v>
      </c>
      <c r="I189" s="254" t="s">
        <v>379</v>
      </c>
      <c r="J189" s="256">
        <v>-1.395</v>
      </c>
      <c r="K189" s="256">
        <v>0</v>
      </c>
      <c r="L189" s="256">
        <v>0</v>
      </c>
      <c r="M189" s="257">
        <f t="shared" si="31"/>
        <v>43861</v>
      </c>
      <c r="N189" s="258">
        <f t="shared" si="32"/>
        <v>44196</v>
      </c>
      <c r="O189" s="259">
        <f t="shared" si="33"/>
        <v>12</v>
      </c>
      <c r="P189" s="259">
        <f t="shared" si="34"/>
        <v>1200000</v>
      </c>
    </row>
    <row r="190" spans="1:19" x14ac:dyDescent="0.2">
      <c r="A190" s="252">
        <v>43803</v>
      </c>
      <c r="B190" s="253" t="s">
        <v>346</v>
      </c>
      <c r="C190" s="254" t="s">
        <v>347</v>
      </c>
      <c r="D190" s="254" t="s">
        <v>348</v>
      </c>
      <c r="E190" s="254" t="s">
        <v>353</v>
      </c>
      <c r="F190" s="254">
        <v>2021</v>
      </c>
      <c r="G190" s="254" t="s">
        <v>357</v>
      </c>
      <c r="H190" s="255">
        <v>15000</v>
      </c>
      <c r="I190" s="254" t="s">
        <v>351</v>
      </c>
      <c r="J190" s="256">
        <v>50</v>
      </c>
      <c r="K190" s="256">
        <v>55</v>
      </c>
      <c r="L190" s="256">
        <v>0</v>
      </c>
      <c r="M190" s="257">
        <f t="shared" si="31"/>
        <v>44408</v>
      </c>
      <c r="N190" s="258">
        <f t="shared" si="32"/>
        <v>44469</v>
      </c>
      <c r="O190" s="259">
        <f t="shared" si="33"/>
        <v>3</v>
      </c>
      <c r="P190" s="259">
        <f t="shared" si="34"/>
        <v>45000</v>
      </c>
    </row>
    <row r="191" spans="1:19" x14ac:dyDescent="0.2">
      <c r="A191" s="252">
        <v>43802</v>
      </c>
      <c r="B191" s="253" t="s">
        <v>346</v>
      </c>
      <c r="C191" s="254" t="s">
        <v>377</v>
      </c>
      <c r="D191" s="254" t="s">
        <v>381</v>
      </c>
      <c r="E191" s="254" t="s">
        <v>349</v>
      </c>
      <c r="F191" s="254">
        <v>2021</v>
      </c>
      <c r="G191" s="254" t="s">
        <v>357</v>
      </c>
      <c r="H191" s="255">
        <v>85000</v>
      </c>
      <c r="I191" s="254" t="s">
        <v>379</v>
      </c>
      <c r="J191" s="256">
        <v>2.34</v>
      </c>
      <c r="K191" s="256">
        <v>0</v>
      </c>
      <c r="L191" s="256">
        <v>0</v>
      </c>
      <c r="M191" s="257">
        <f t="shared" si="31"/>
        <v>44408</v>
      </c>
      <c r="N191" s="258">
        <f t="shared" si="32"/>
        <v>44469</v>
      </c>
      <c r="O191" s="259">
        <f t="shared" ref="O191:O254" si="35">+ROUND((N191-M191)/30.4+1,0)</f>
        <v>3</v>
      </c>
      <c r="P191" s="259">
        <f t="shared" ref="P191:P254" si="36">+O191*H191</f>
        <v>255000</v>
      </c>
    </row>
    <row r="192" spans="1:19" x14ac:dyDescent="0.2">
      <c r="A192" s="252">
        <v>43802</v>
      </c>
      <c r="B192" s="253" t="s">
        <v>346</v>
      </c>
      <c r="C192" s="254" t="s">
        <v>377</v>
      </c>
      <c r="D192" s="254" t="s">
        <v>381</v>
      </c>
      <c r="E192" s="254" t="s">
        <v>353</v>
      </c>
      <c r="F192" s="254">
        <v>2021</v>
      </c>
      <c r="G192" s="254" t="s">
        <v>355</v>
      </c>
      <c r="H192" s="255">
        <v>100000</v>
      </c>
      <c r="I192" s="254" t="s">
        <v>379</v>
      </c>
      <c r="J192" s="256">
        <v>2.2999999999999998</v>
      </c>
      <c r="K192" s="256">
        <v>3.36</v>
      </c>
      <c r="L192" s="256">
        <v>0</v>
      </c>
      <c r="M192" s="257">
        <f t="shared" si="31"/>
        <v>44227</v>
      </c>
      <c r="N192" s="258">
        <f t="shared" si="32"/>
        <v>44286</v>
      </c>
      <c r="O192" s="259">
        <f t="shared" si="35"/>
        <v>3</v>
      </c>
      <c r="P192" s="259">
        <f t="shared" si="36"/>
        <v>300000</v>
      </c>
    </row>
    <row r="193" spans="1:16" x14ac:dyDescent="0.2">
      <c r="A193" s="252">
        <v>43802</v>
      </c>
      <c r="B193" s="253" t="s">
        <v>346</v>
      </c>
      <c r="C193" s="254" t="s">
        <v>377</v>
      </c>
      <c r="D193" s="254" t="s">
        <v>381</v>
      </c>
      <c r="E193" s="254" t="s">
        <v>353</v>
      </c>
      <c r="F193" s="254">
        <v>2021</v>
      </c>
      <c r="G193" s="254" t="s">
        <v>355</v>
      </c>
      <c r="H193" s="255">
        <v>15000</v>
      </c>
      <c r="I193" s="254" t="s">
        <v>379</v>
      </c>
      <c r="J193" s="256">
        <v>2.2999999999999998</v>
      </c>
      <c r="K193" s="256">
        <v>3.35</v>
      </c>
      <c r="L193" s="256">
        <v>0</v>
      </c>
      <c r="M193" s="257">
        <f t="shared" si="31"/>
        <v>44227</v>
      </c>
      <c r="N193" s="258">
        <f t="shared" si="32"/>
        <v>44286</v>
      </c>
      <c r="O193" s="259">
        <f t="shared" si="35"/>
        <v>3</v>
      </c>
      <c r="P193" s="259">
        <f t="shared" si="36"/>
        <v>45000</v>
      </c>
    </row>
    <row r="194" spans="1:16" x14ac:dyDescent="0.2">
      <c r="A194" s="252">
        <v>43802</v>
      </c>
      <c r="B194" s="253" t="s">
        <v>346</v>
      </c>
      <c r="C194" s="254" t="s">
        <v>377</v>
      </c>
      <c r="D194" s="254" t="s">
        <v>381</v>
      </c>
      <c r="E194" s="254" t="s">
        <v>353</v>
      </c>
      <c r="F194" s="254">
        <v>2021</v>
      </c>
      <c r="G194" s="254" t="s">
        <v>385</v>
      </c>
      <c r="H194" s="255">
        <v>165000</v>
      </c>
      <c r="I194" s="254" t="s">
        <v>379</v>
      </c>
      <c r="J194" s="256">
        <v>2.2999999999999998</v>
      </c>
      <c r="K194" s="256">
        <v>2.56</v>
      </c>
      <c r="L194" s="256">
        <v>0</v>
      </c>
      <c r="M194" s="257">
        <f t="shared" si="31"/>
        <v>44227</v>
      </c>
      <c r="N194" s="258">
        <f t="shared" si="32"/>
        <v>44469</v>
      </c>
      <c r="O194" s="259">
        <f t="shared" si="35"/>
        <v>9</v>
      </c>
      <c r="P194" s="259">
        <f t="shared" si="36"/>
        <v>1485000</v>
      </c>
    </row>
    <row r="195" spans="1:16" x14ac:dyDescent="0.2">
      <c r="A195" s="252">
        <v>43795</v>
      </c>
      <c r="B195" s="253" t="s">
        <v>383</v>
      </c>
      <c r="C195" s="254" t="s">
        <v>347</v>
      </c>
      <c r="D195" s="254" t="s">
        <v>348</v>
      </c>
      <c r="E195" s="254" t="s">
        <v>353</v>
      </c>
      <c r="F195" s="254">
        <v>2021</v>
      </c>
      <c r="G195" s="254" t="s">
        <v>357</v>
      </c>
      <c r="H195" s="255">
        <v>8000</v>
      </c>
      <c r="I195" s="254" t="s">
        <v>351</v>
      </c>
      <c r="J195" s="256">
        <v>50</v>
      </c>
      <c r="K195" s="256">
        <v>54.75</v>
      </c>
      <c r="L195" s="256">
        <v>0</v>
      </c>
      <c r="M195" s="257">
        <f t="shared" si="31"/>
        <v>44408</v>
      </c>
      <c r="N195" s="258">
        <f t="shared" si="32"/>
        <v>44469</v>
      </c>
      <c r="O195" s="259">
        <f t="shared" si="35"/>
        <v>3</v>
      </c>
      <c r="P195" s="259">
        <f t="shared" si="36"/>
        <v>24000</v>
      </c>
    </row>
    <row r="196" spans="1:16" x14ac:dyDescent="0.2">
      <c r="A196" s="252">
        <v>43795</v>
      </c>
      <c r="B196" s="253" t="s">
        <v>383</v>
      </c>
      <c r="C196" s="254" t="s">
        <v>347</v>
      </c>
      <c r="D196" s="254" t="s">
        <v>348</v>
      </c>
      <c r="E196" s="254" t="s">
        <v>349</v>
      </c>
      <c r="F196" s="254">
        <v>2020</v>
      </c>
      <c r="G196" s="254" t="s">
        <v>357</v>
      </c>
      <c r="H196" s="255">
        <v>8000</v>
      </c>
      <c r="I196" s="254" t="s">
        <v>351</v>
      </c>
      <c r="J196" s="256">
        <v>55.1</v>
      </c>
      <c r="K196" s="256">
        <v>0</v>
      </c>
      <c r="L196" s="256">
        <v>0</v>
      </c>
      <c r="M196" s="257">
        <f t="shared" ref="M196:M259" si="37">+EOMONTH(LEFT($G196,FIND(" -",$G196)-1)&amp;"-"&amp;$F196,IF($C196="Oil",0,0))</f>
        <v>44043</v>
      </c>
      <c r="N196" s="258">
        <f t="shared" ref="N196:N259" si="38">+EOMONTH(RIGHT($G196,FIND("- ",$G196)-2)&amp;"-"&amp;$F196,IF($C196="Oil",0,0))</f>
        <v>44104</v>
      </c>
      <c r="O196" s="259">
        <f t="shared" si="35"/>
        <v>3</v>
      </c>
      <c r="P196" s="259">
        <f t="shared" si="36"/>
        <v>24000</v>
      </c>
    </row>
    <row r="197" spans="1:16" x14ac:dyDescent="0.2">
      <c r="A197" s="252">
        <v>43790</v>
      </c>
      <c r="B197" s="253" t="s">
        <v>346</v>
      </c>
      <c r="C197" s="254" t="s">
        <v>347</v>
      </c>
      <c r="D197" s="254" t="s">
        <v>348</v>
      </c>
      <c r="E197" s="254" t="s">
        <v>353</v>
      </c>
      <c r="F197" s="254">
        <v>2020</v>
      </c>
      <c r="G197" s="254" t="s">
        <v>352</v>
      </c>
      <c r="H197" s="255">
        <v>10000</v>
      </c>
      <c r="I197" s="254" t="s">
        <v>351</v>
      </c>
      <c r="J197" s="256">
        <v>53</v>
      </c>
      <c r="K197" s="256">
        <v>56.75</v>
      </c>
      <c r="L197" s="256">
        <v>0</v>
      </c>
      <c r="M197" s="257">
        <f t="shared" si="37"/>
        <v>43951</v>
      </c>
      <c r="N197" s="258">
        <f t="shared" si="38"/>
        <v>44196</v>
      </c>
      <c r="O197" s="259">
        <f t="shared" si="35"/>
        <v>9</v>
      </c>
      <c r="P197" s="259">
        <f t="shared" si="36"/>
        <v>90000</v>
      </c>
    </row>
    <row r="198" spans="1:16" x14ac:dyDescent="0.2">
      <c r="A198" s="252">
        <v>43790</v>
      </c>
      <c r="B198" s="253" t="s">
        <v>346</v>
      </c>
      <c r="C198" s="254" t="s">
        <v>347</v>
      </c>
      <c r="D198" s="254" t="s">
        <v>348</v>
      </c>
      <c r="E198" s="254" t="s">
        <v>353</v>
      </c>
      <c r="F198" s="254">
        <v>2021</v>
      </c>
      <c r="G198" s="254" t="s">
        <v>385</v>
      </c>
      <c r="H198" s="255">
        <v>10000</v>
      </c>
      <c r="I198" s="254" t="s">
        <v>351</v>
      </c>
      <c r="J198" s="256">
        <v>50</v>
      </c>
      <c r="K198" s="256">
        <v>55.65</v>
      </c>
      <c r="L198" s="256">
        <v>0</v>
      </c>
      <c r="M198" s="257">
        <f t="shared" si="37"/>
        <v>44227</v>
      </c>
      <c r="N198" s="258">
        <f t="shared" si="38"/>
        <v>44469</v>
      </c>
      <c r="O198" s="259">
        <f t="shared" si="35"/>
        <v>9</v>
      </c>
      <c r="P198" s="259">
        <f t="shared" si="36"/>
        <v>90000</v>
      </c>
    </row>
    <row r="199" spans="1:16" x14ac:dyDescent="0.2">
      <c r="A199" s="252">
        <v>43790</v>
      </c>
      <c r="B199" s="253" t="s">
        <v>354</v>
      </c>
      <c r="C199" s="254" t="s">
        <v>347</v>
      </c>
      <c r="D199" s="254" t="s">
        <v>384</v>
      </c>
      <c r="E199" s="254" t="s">
        <v>349</v>
      </c>
      <c r="F199" s="254">
        <v>2020</v>
      </c>
      <c r="G199" s="254" t="s">
        <v>350</v>
      </c>
      <c r="H199" s="255">
        <v>5000</v>
      </c>
      <c r="I199" s="254" t="s">
        <v>351</v>
      </c>
      <c r="J199" s="256">
        <v>1</v>
      </c>
      <c r="K199" s="256">
        <v>0</v>
      </c>
      <c r="L199" s="256">
        <v>0</v>
      </c>
      <c r="M199" s="257">
        <f t="shared" si="37"/>
        <v>43861</v>
      </c>
      <c r="N199" s="258">
        <f t="shared" si="38"/>
        <v>44196</v>
      </c>
      <c r="O199" s="259">
        <f t="shared" si="35"/>
        <v>12</v>
      </c>
      <c r="P199" s="259">
        <f t="shared" si="36"/>
        <v>60000</v>
      </c>
    </row>
    <row r="200" spans="1:16" x14ac:dyDescent="0.2">
      <c r="A200" s="252">
        <v>43789</v>
      </c>
      <c r="B200" s="253" t="s">
        <v>346</v>
      </c>
      <c r="C200" s="254" t="s">
        <v>347</v>
      </c>
      <c r="D200" s="254" t="s">
        <v>348</v>
      </c>
      <c r="E200" s="254" t="s">
        <v>353</v>
      </c>
      <c r="F200" s="254">
        <v>2021</v>
      </c>
      <c r="G200" s="254" t="s">
        <v>385</v>
      </c>
      <c r="H200" s="255">
        <v>10000</v>
      </c>
      <c r="I200" s="254" t="s">
        <v>351</v>
      </c>
      <c r="J200" s="256">
        <v>50</v>
      </c>
      <c r="K200" s="256">
        <v>54.35</v>
      </c>
      <c r="L200" s="256">
        <v>0</v>
      </c>
      <c r="M200" s="257">
        <f t="shared" si="37"/>
        <v>44227</v>
      </c>
      <c r="N200" s="258">
        <f t="shared" si="38"/>
        <v>44469</v>
      </c>
      <c r="O200" s="259">
        <f t="shared" si="35"/>
        <v>9</v>
      </c>
      <c r="P200" s="259">
        <f t="shared" si="36"/>
        <v>90000</v>
      </c>
    </row>
    <row r="201" spans="1:16" x14ac:dyDescent="0.2">
      <c r="A201" s="252">
        <v>43784</v>
      </c>
      <c r="B201" s="253" t="s">
        <v>383</v>
      </c>
      <c r="C201" s="254" t="s">
        <v>347</v>
      </c>
      <c r="D201" s="254" t="s">
        <v>384</v>
      </c>
      <c r="E201" s="254" t="s">
        <v>349</v>
      </c>
      <c r="F201" s="254">
        <v>2021</v>
      </c>
      <c r="G201" s="254" t="s">
        <v>350</v>
      </c>
      <c r="H201" s="255">
        <v>10000</v>
      </c>
      <c r="I201" s="254" t="s">
        <v>351</v>
      </c>
      <c r="J201" s="256">
        <v>0.95</v>
      </c>
      <c r="K201" s="256">
        <v>0</v>
      </c>
      <c r="L201" s="256">
        <v>0</v>
      </c>
      <c r="M201" s="257">
        <f t="shared" si="37"/>
        <v>44227</v>
      </c>
      <c r="N201" s="258">
        <f t="shared" si="38"/>
        <v>44561</v>
      </c>
      <c r="O201" s="259">
        <f t="shared" si="35"/>
        <v>12</v>
      </c>
      <c r="P201" s="259">
        <f t="shared" si="36"/>
        <v>120000</v>
      </c>
    </row>
    <row r="202" spans="1:16" x14ac:dyDescent="0.2">
      <c r="A202" s="252">
        <v>43784</v>
      </c>
      <c r="B202" s="253" t="s">
        <v>346</v>
      </c>
      <c r="C202" s="254" t="s">
        <v>347</v>
      </c>
      <c r="D202" s="254" t="s">
        <v>348</v>
      </c>
      <c r="E202" s="254" t="s">
        <v>353</v>
      </c>
      <c r="F202" s="254">
        <v>2021</v>
      </c>
      <c r="G202" s="254" t="s">
        <v>357</v>
      </c>
      <c r="H202" s="255">
        <v>20000</v>
      </c>
      <c r="I202" s="254" t="s">
        <v>351</v>
      </c>
      <c r="J202" s="256">
        <v>50</v>
      </c>
      <c r="K202" s="256">
        <v>54</v>
      </c>
      <c r="L202" s="256">
        <v>0</v>
      </c>
      <c r="M202" s="257">
        <f t="shared" si="37"/>
        <v>44408</v>
      </c>
      <c r="N202" s="258">
        <f t="shared" si="38"/>
        <v>44469</v>
      </c>
      <c r="O202" s="259">
        <f t="shared" si="35"/>
        <v>3</v>
      </c>
      <c r="P202" s="259">
        <f t="shared" si="36"/>
        <v>60000</v>
      </c>
    </row>
    <row r="203" spans="1:16" x14ac:dyDescent="0.2">
      <c r="A203" s="252">
        <v>43784</v>
      </c>
      <c r="B203" s="253" t="s">
        <v>346</v>
      </c>
      <c r="C203" s="254" t="s">
        <v>347</v>
      </c>
      <c r="D203" s="254" t="s">
        <v>348</v>
      </c>
      <c r="E203" s="254" t="s">
        <v>353</v>
      </c>
      <c r="F203" s="254">
        <v>2021</v>
      </c>
      <c r="G203" s="254" t="s">
        <v>358</v>
      </c>
      <c r="H203" s="255">
        <v>10000</v>
      </c>
      <c r="I203" s="254" t="s">
        <v>351</v>
      </c>
      <c r="J203" s="256">
        <v>50</v>
      </c>
      <c r="K203" s="256">
        <v>54.75</v>
      </c>
      <c r="L203" s="256">
        <v>0</v>
      </c>
      <c r="M203" s="257">
        <f t="shared" si="37"/>
        <v>44316</v>
      </c>
      <c r="N203" s="258">
        <f t="shared" si="38"/>
        <v>44377</v>
      </c>
      <c r="O203" s="259">
        <f t="shared" si="35"/>
        <v>3</v>
      </c>
      <c r="P203" s="259">
        <f t="shared" si="36"/>
        <v>30000</v>
      </c>
    </row>
    <row r="204" spans="1:16" x14ac:dyDescent="0.2">
      <c r="A204" s="252">
        <v>43777</v>
      </c>
      <c r="B204" s="253" t="s">
        <v>346</v>
      </c>
      <c r="C204" s="254" t="s">
        <v>347</v>
      </c>
      <c r="D204" s="254" t="s">
        <v>348</v>
      </c>
      <c r="E204" s="254" t="s">
        <v>353</v>
      </c>
      <c r="F204" s="254">
        <v>2021</v>
      </c>
      <c r="G204" s="254" t="s">
        <v>358</v>
      </c>
      <c r="H204" s="255">
        <v>7000</v>
      </c>
      <c r="I204" s="254" t="s">
        <v>351</v>
      </c>
      <c r="J204" s="256">
        <v>50</v>
      </c>
      <c r="K204" s="256">
        <v>53.87</v>
      </c>
      <c r="L204" s="256">
        <v>0</v>
      </c>
      <c r="M204" s="257">
        <f t="shared" si="37"/>
        <v>44316</v>
      </c>
      <c r="N204" s="258">
        <f t="shared" si="38"/>
        <v>44377</v>
      </c>
      <c r="O204" s="259">
        <f t="shared" si="35"/>
        <v>3</v>
      </c>
      <c r="P204" s="259">
        <f t="shared" si="36"/>
        <v>21000</v>
      </c>
    </row>
    <row r="205" spans="1:16" x14ac:dyDescent="0.2">
      <c r="A205" s="252">
        <v>43777</v>
      </c>
      <c r="B205" s="253" t="s">
        <v>383</v>
      </c>
      <c r="C205" s="254" t="s">
        <v>347</v>
      </c>
      <c r="D205" s="254" t="s">
        <v>348</v>
      </c>
      <c r="E205" s="254" t="s">
        <v>353</v>
      </c>
      <c r="F205" s="254">
        <v>2021</v>
      </c>
      <c r="G205" s="254" t="s">
        <v>355</v>
      </c>
      <c r="H205" s="255">
        <v>10000</v>
      </c>
      <c r="I205" s="254" t="s">
        <v>351</v>
      </c>
      <c r="J205" s="256">
        <v>50</v>
      </c>
      <c r="K205" s="256">
        <v>54.65</v>
      </c>
      <c r="L205" s="256">
        <v>0</v>
      </c>
      <c r="M205" s="257">
        <f t="shared" si="37"/>
        <v>44227</v>
      </c>
      <c r="N205" s="258">
        <f t="shared" si="38"/>
        <v>44286</v>
      </c>
      <c r="O205" s="259">
        <f t="shared" si="35"/>
        <v>3</v>
      </c>
      <c r="P205" s="259">
        <f t="shared" si="36"/>
        <v>30000</v>
      </c>
    </row>
    <row r="206" spans="1:16" x14ac:dyDescent="0.2">
      <c r="A206" s="252">
        <v>43767</v>
      </c>
      <c r="B206" s="253" t="s">
        <v>354</v>
      </c>
      <c r="C206" s="254" t="s">
        <v>377</v>
      </c>
      <c r="D206" s="254" t="s">
        <v>378</v>
      </c>
      <c r="E206" s="254" t="s">
        <v>349</v>
      </c>
      <c r="F206" s="254">
        <v>2021</v>
      </c>
      <c r="G206" s="254" t="s">
        <v>367</v>
      </c>
      <c r="H206" s="255">
        <v>75000</v>
      </c>
      <c r="I206" s="254" t="s">
        <v>379</v>
      </c>
      <c r="J206" s="256">
        <v>-0.9</v>
      </c>
      <c r="K206" s="256">
        <v>0</v>
      </c>
      <c r="L206" s="256">
        <v>0</v>
      </c>
      <c r="M206" s="257">
        <f t="shared" si="37"/>
        <v>44469</v>
      </c>
      <c r="N206" s="258">
        <f t="shared" si="38"/>
        <v>44469</v>
      </c>
      <c r="O206" s="259">
        <f t="shared" si="35"/>
        <v>1</v>
      </c>
      <c r="P206" s="259">
        <f t="shared" si="36"/>
        <v>75000</v>
      </c>
    </row>
    <row r="207" spans="1:16" x14ac:dyDescent="0.2">
      <c r="A207" s="252">
        <v>43767</v>
      </c>
      <c r="B207" s="253" t="s">
        <v>354</v>
      </c>
      <c r="C207" s="254" t="s">
        <v>377</v>
      </c>
      <c r="D207" s="254" t="s">
        <v>378</v>
      </c>
      <c r="E207" s="254" t="s">
        <v>349</v>
      </c>
      <c r="F207" s="254">
        <v>2021</v>
      </c>
      <c r="G207" s="254" t="s">
        <v>368</v>
      </c>
      <c r="H207" s="255">
        <v>77500</v>
      </c>
      <c r="I207" s="254" t="s">
        <v>379</v>
      </c>
      <c r="J207" s="256">
        <v>-0.9</v>
      </c>
      <c r="K207" s="256">
        <v>0</v>
      </c>
      <c r="L207" s="256">
        <v>0</v>
      </c>
      <c r="M207" s="257">
        <f t="shared" si="37"/>
        <v>44408</v>
      </c>
      <c r="N207" s="258">
        <f t="shared" si="38"/>
        <v>44439</v>
      </c>
      <c r="O207" s="259">
        <f t="shared" si="35"/>
        <v>2</v>
      </c>
      <c r="P207" s="259">
        <f t="shared" si="36"/>
        <v>155000</v>
      </c>
    </row>
    <row r="208" spans="1:16" x14ac:dyDescent="0.2">
      <c r="A208" s="252">
        <v>43767</v>
      </c>
      <c r="B208" s="253" t="s">
        <v>354</v>
      </c>
      <c r="C208" s="254" t="s">
        <v>377</v>
      </c>
      <c r="D208" s="254" t="s">
        <v>378</v>
      </c>
      <c r="E208" s="254" t="s">
        <v>349</v>
      </c>
      <c r="F208" s="254">
        <v>2021</v>
      </c>
      <c r="G208" s="254" t="s">
        <v>369</v>
      </c>
      <c r="H208" s="255">
        <v>75000</v>
      </c>
      <c r="I208" s="254" t="s">
        <v>379</v>
      </c>
      <c r="J208" s="256">
        <v>-0.9</v>
      </c>
      <c r="K208" s="256">
        <v>0</v>
      </c>
      <c r="L208" s="256">
        <v>0</v>
      </c>
      <c r="M208" s="257">
        <f t="shared" si="37"/>
        <v>44377</v>
      </c>
      <c r="N208" s="258">
        <f t="shared" si="38"/>
        <v>44377</v>
      </c>
      <c r="O208" s="259">
        <f t="shared" si="35"/>
        <v>1</v>
      </c>
      <c r="P208" s="259">
        <f t="shared" si="36"/>
        <v>75000</v>
      </c>
    </row>
    <row r="209" spans="1:19" x14ac:dyDescent="0.2">
      <c r="A209" s="252">
        <v>43767</v>
      </c>
      <c r="B209" s="253" t="s">
        <v>354</v>
      </c>
      <c r="C209" s="254" t="s">
        <v>377</v>
      </c>
      <c r="D209" s="254" t="s">
        <v>378</v>
      </c>
      <c r="E209" s="254" t="s">
        <v>349</v>
      </c>
      <c r="F209" s="254">
        <v>2021</v>
      </c>
      <c r="G209" s="254" t="s">
        <v>370</v>
      </c>
      <c r="H209" s="255">
        <v>77500</v>
      </c>
      <c r="I209" s="254" t="s">
        <v>379</v>
      </c>
      <c r="J209" s="256">
        <v>-0.9</v>
      </c>
      <c r="K209" s="256">
        <v>0</v>
      </c>
      <c r="L209" s="256">
        <v>0</v>
      </c>
      <c r="M209" s="257">
        <f t="shared" si="37"/>
        <v>44347</v>
      </c>
      <c r="N209" s="258">
        <f t="shared" si="38"/>
        <v>44347</v>
      </c>
      <c r="O209" s="259">
        <f t="shared" si="35"/>
        <v>1</v>
      </c>
      <c r="P209" s="259">
        <f t="shared" si="36"/>
        <v>77500</v>
      </c>
    </row>
    <row r="210" spans="1:19" x14ac:dyDescent="0.2">
      <c r="A210" s="252">
        <v>43767</v>
      </c>
      <c r="B210" s="253" t="s">
        <v>354</v>
      </c>
      <c r="C210" s="254" t="s">
        <v>377</v>
      </c>
      <c r="D210" s="254" t="s">
        <v>378</v>
      </c>
      <c r="E210" s="254" t="s">
        <v>349</v>
      </c>
      <c r="F210" s="254">
        <v>2021</v>
      </c>
      <c r="G210" s="254" t="s">
        <v>371</v>
      </c>
      <c r="H210" s="255">
        <v>75000</v>
      </c>
      <c r="I210" s="254" t="s">
        <v>379</v>
      </c>
      <c r="J210" s="256">
        <v>-0.9</v>
      </c>
      <c r="K210" s="256">
        <v>0</v>
      </c>
      <c r="L210" s="256">
        <v>0</v>
      </c>
      <c r="M210" s="257">
        <f t="shared" si="37"/>
        <v>44316</v>
      </c>
      <c r="N210" s="258">
        <f t="shared" si="38"/>
        <v>44316</v>
      </c>
      <c r="O210" s="259">
        <f t="shared" si="35"/>
        <v>1</v>
      </c>
      <c r="P210" s="259">
        <f t="shared" si="36"/>
        <v>75000</v>
      </c>
    </row>
    <row r="211" spans="1:19" x14ac:dyDescent="0.2">
      <c r="A211" s="252">
        <v>43766</v>
      </c>
      <c r="B211" s="253" t="s">
        <v>383</v>
      </c>
      <c r="C211" s="254" t="s">
        <v>347</v>
      </c>
      <c r="D211" s="254" t="s">
        <v>384</v>
      </c>
      <c r="E211" s="254" t="s">
        <v>349</v>
      </c>
      <c r="F211" s="254">
        <v>2020</v>
      </c>
      <c r="G211" s="254" t="s">
        <v>355</v>
      </c>
      <c r="H211" s="255">
        <v>5500</v>
      </c>
      <c r="I211" s="254" t="s">
        <v>351</v>
      </c>
      <c r="J211" s="256">
        <v>0.77</v>
      </c>
      <c r="K211" s="256">
        <v>0</v>
      </c>
      <c r="L211" s="256">
        <v>0</v>
      </c>
      <c r="M211" s="257">
        <f t="shared" si="37"/>
        <v>43861</v>
      </c>
      <c r="N211" s="258">
        <f t="shared" si="38"/>
        <v>43921</v>
      </c>
      <c r="O211" s="259">
        <f t="shared" si="35"/>
        <v>3</v>
      </c>
      <c r="P211" s="259">
        <f t="shared" si="36"/>
        <v>16500</v>
      </c>
    </row>
    <row r="212" spans="1:19" x14ac:dyDescent="0.2">
      <c r="A212" s="252">
        <v>43766</v>
      </c>
      <c r="B212" s="253" t="s">
        <v>383</v>
      </c>
      <c r="C212" s="254" t="s">
        <v>347</v>
      </c>
      <c r="D212" s="254" t="s">
        <v>384</v>
      </c>
      <c r="E212" s="254" t="s">
        <v>349</v>
      </c>
      <c r="F212" s="254">
        <v>2021</v>
      </c>
      <c r="G212" s="254" t="s">
        <v>380</v>
      </c>
      <c r="H212" s="255">
        <v>13000</v>
      </c>
      <c r="I212" s="254" t="s">
        <v>351</v>
      </c>
      <c r="J212" s="256">
        <v>0.8</v>
      </c>
      <c r="K212" s="256">
        <v>0</v>
      </c>
      <c r="L212" s="256">
        <v>0</v>
      </c>
      <c r="M212" s="257">
        <f t="shared" si="37"/>
        <v>44316</v>
      </c>
      <c r="N212" s="258">
        <f t="shared" si="38"/>
        <v>44469</v>
      </c>
      <c r="O212" s="259">
        <f t="shared" si="35"/>
        <v>6</v>
      </c>
      <c r="P212" s="259">
        <f t="shared" si="36"/>
        <v>78000</v>
      </c>
    </row>
    <row r="213" spans="1:19" x14ac:dyDescent="0.2">
      <c r="A213" s="252">
        <v>43763</v>
      </c>
      <c r="B213" s="253" t="s">
        <v>383</v>
      </c>
      <c r="C213" s="254" t="s">
        <v>347</v>
      </c>
      <c r="D213" s="254" t="s">
        <v>384</v>
      </c>
      <c r="E213" s="254" t="s">
        <v>349</v>
      </c>
      <c r="F213" s="254">
        <v>2020</v>
      </c>
      <c r="G213" s="254" t="s">
        <v>357</v>
      </c>
      <c r="H213" s="255">
        <v>12000</v>
      </c>
      <c r="I213" s="254" t="s">
        <v>351</v>
      </c>
      <c r="J213" s="256">
        <v>0.72</v>
      </c>
      <c r="K213" s="256">
        <v>0</v>
      </c>
      <c r="L213" s="256">
        <v>0</v>
      </c>
      <c r="M213" s="257">
        <f t="shared" si="37"/>
        <v>44043</v>
      </c>
      <c r="N213" s="258">
        <f t="shared" si="38"/>
        <v>44104</v>
      </c>
      <c r="O213" s="259">
        <f t="shared" si="35"/>
        <v>3</v>
      </c>
      <c r="P213" s="259">
        <f t="shared" si="36"/>
        <v>36000</v>
      </c>
    </row>
    <row r="214" spans="1:19" x14ac:dyDescent="0.2">
      <c r="A214" s="252">
        <v>43763</v>
      </c>
      <c r="B214" s="253" t="s">
        <v>383</v>
      </c>
      <c r="C214" s="254" t="s">
        <v>347</v>
      </c>
      <c r="D214" s="254" t="s">
        <v>384</v>
      </c>
      <c r="E214" s="254" t="s">
        <v>349</v>
      </c>
      <c r="F214" s="254">
        <v>2021</v>
      </c>
      <c r="G214" s="254" t="s">
        <v>355</v>
      </c>
      <c r="H214" s="255">
        <v>20000</v>
      </c>
      <c r="I214" s="254" t="s">
        <v>351</v>
      </c>
      <c r="J214" s="256">
        <v>0.75</v>
      </c>
      <c r="K214" s="256">
        <v>0</v>
      </c>
      <c r="L214" s="256">
        <v>0</v>
      </c>
      <c r="M214" s="257">
        <f t="shared" si="37"/>
        <v>44227</v>
      </c>
      <c r="N214" s="258">
        <f t="shared" si="38"/>
        <v>44286</v>
      </c>
      <c r="O214" s="259">
        <f t="shared" si="35"/>
        <v>3</v>
      </c>
      <c r="P214" s="259">
        <f t="shared" si="36"/>
        <v>60000</v>
      </c>
    </row>
    <row r="215" spans="1:19" x14ac:dyDescent="0.2">
      <c r="A215" s="252">
        <v>43763</v>
      </c>
      <c r="B215" s="253" t="s">
        <v>383</v>
      </c>
      <c r="C215" s="254" t="s">
        <v>347</v>
      </c>
      <c r="D215" s="254" t="s">
        <v>384</v>
      </c>
      <c r="E215" s="254" t="s">
        <v>349</v>
      </c>
      <c r="F215" s="254">
        <v>2020</v>
      </c>
      <c r="G215" s="254" t="s">
        <v>352</v>
      </c>
      <c r="H215" s="255">
        <v>20000</v>
      </c>
      <c r="I215" s="254" t="s">
        <v>351</v>
      </c>
      <c r="J215" s="256">
        <v>0.75</v>
      </c>
      <c r="K215" s="256">
        <v>0</v>
      </c>
      <c r="L215" s="256">
        <v>0</v>
      </c>
      <c r="M215" s="257">
        <f t="shared" si="37"/>
        <v>43951</v>
      </c>
      <c r="N215" s="258">
        <f t="shared" si="38"/>
        <v>44196</v>
      </c>
      <c r="O215" s="259">
        <f t="shared" si="35"/>
        <v>9</v>
      </c>
      <c r="P215" s="259">
        <f t="shared" si="36"/>
        <v>180000</v>
      </c>
    </row>
    <row r="216" spans="1:19" x14ac:dyDescent="0.2">
      <c r="A216" s="252">
        <v>43763</v>
      </c>
      <c r="B216" s="253" t="s">
        <v>383</v>
      </c>
      <c r="C216" s="254" t="s">
        <v>377</v>
      </c>
      <c r="D216" s="254" t="s">
        <v>378</v>
      </c>
      <c r="E216" s="254" t="s">
        <v>349</v>
      </c>
      <c r="F216" s="254">
        <v>2021</v>
      </c>
      <c r="G216" s="254" t="s">
        <v>355</v>
      </c>
      <c r="H216" s="255">
        <v>50000</v>
      </c>
      <c r="I216" s="254" t="s">
        <v>379</v>
      </c>
      <c r="J216" s="256">
        <v>-1.34</v>
      </c>
      <c r="K216" s="256">
        <v>0</v>
      </c>
      <c r="L216" s="256">
        <v>0</v>
      </c>
      <c r="M216" s="257">
        <f t="shared" si="37"/>
        <v>44227</v>
      </c>
      <c r="N216" s="258">
        <f t="shared" si="38"/>
        <v>44286</v>
      </c>
      <c r="O216" s="259">
        <f t="shared" si="35"/>
        <v>3</v>
      </c>
      <c r="P216" s="259">
        <f t="shared" si="36"/>
        <v>150000</v>
      </c>
    </row>
    <row r="217" spans="1:19" x14ac:dyDescent="0.2">
      <c r="A217" s="252">
        <v>43763</v>
      </c>
      <c r="B217" s="253" t="s">
        <v>383</v>
      </c>
      <c r="C217" s="254" t="s">
        <v>377</v>
      </c>
      <c r="D217" s="254" t="s">
        <v>378</v>
      </c>
      <c r="E217" s="254" t="s">
        <v>349</v>
      </c>
      <c r="F217" s="254">
        <v>2020</v>
      </c>
      <c r="G217" s="254" t="s">
        <v>365</v>
      </c>
      <c r="H217" s="255">
        <v>50000</v>
      </c>
      <c r="I217" s="254" t="s">
        <v>379</v>
      </c>
      <c r="J217" s="256">
        <v>-1.34</v>
      </c>
      <c r="K217" s="256">
        <v>0</v>
      </c>
      <c r="L217" s="256">
        <v>0</v>
      </c>
      <c r="M217" s="257">
        <f t="shared" si="37"/>
        <v>44165</v>
      </c>
      <c r="N217" s="258">
        <f t="shared" si="38"/>
        <v>44196</v>
      </c>
      <c r="O217" s="259">
        <f t="shared" si="35"/>
        <v>2</v>
      </c>
      <c r="P217" s="259">
        <f t="shared" si="36"/>
        <v>100000</v>
      </c>
    </row>
    <row r="218" spans="1:19" x14ac:dyDescent="0.2">
      <c r="A218" s="252">
        <v>43763</v>
      </c>
      <c r="B218" s="253" t="s">
        <v>383</v>
      </c>
      <c r="C218" s="254" t="s">
        <v>377</v>
      </c>
      <c r="D218" s="254" t="s">
        <v>378</v>
      </c>
      <c r="E218" s="254" t="s">
        <v>349</v>
      </c>
      <c r="F218" s="254">
        <v>2020</v>
      </c>
      <c r="G218" s="254" t="s">
        <v>386</v>
      </c>
      <c r="H218" s="255">
        <v>127500</v>
      </c>
      <c r="I218" s="254" t="s">
        <v>379</v>
      </c>
      <c r="J218" s="256">
        <v>-1.665</v>
      </c>
      <c r="K218" s="256">
        <v>0</v>
      </c>
      <c r="L218" s="256">
        <v>0</v>
      </c>
      <c r="M218" s="257">
        <f t="shared" si="37"/>
        <v>43951</v>
      </c>
      <c r="N218" s="258">
        <f t="shared" si="38"/>
        <v>44135</v>
      </c>
      <c r="O218" s="259">
        <f t="shared" si="35"/>
        <v>7</v>
      </c>
      <c r="P218" s="259">
        <f t="shared" si="36"/>
        <v>892500</v>
      </c>
    </row>
    <row r="219" spans="1:19" x14ac:dyDescent="0.2">
      <c r="A219" s="252">
        <v>43745</v>
      </c>
      <c r="B219" s="253" t="s">
        <v>383</v>
      </c>
      <c r="C219" s="254" t="s">
        <v>377</v>
      </c>
      <c r="D219" s="254" t="s">
        <v>378</v>
      </c>
      <c r="E219" s="254" t="s">
        <v>349</v>
      </c>
      <c r="F219" s="254">
        <v>2021</v>
      </c>
      <c r="G219" s="254" t="s">
        <v>355</v>
      </c>
      <c r="H219" s="255">
        <v>100000</v>
      </c>
      <c r="I219" s="254" t="s">
        <v>379</v>
      </c>
      <c r="J219" s="256">
        <v>-0.86</v>
      </c>
      <c r="K219" s="256">
        <v>0</v>
      </c>
      <c r="L219" s="256">
        <v>0</v>
      </c>
      <c r="M219" s="257">
        <f t="shared" si="37"/>
        <v>44227</v>
      </c>
      <c r="N219" s="258">
        <f t="shared" si="38"/>
        <v>44286</v>
      </c>
      <c r="O219" s="259">
        <f t="shared" si="35"/>
        <v>3</v>
      </c>
      <c r="P219" s="259">
        <f t="shared" si="36"/>
        <v>300000</v>
      </c>
    </row>
    <row r="220" spans="1:19" x14ac:dyDescent="0.2">
      <c r="A220" s="252">
        <v>43745</v>
      </c>
      <c r="B220" s="253" t="s">
        <v>383</v>
      </c>
      <c r="C220" s="254" t="s">
        <v>377</v>
      </c>
      <c r="D220" s="254" t="s">
        <v>378</v>
      </c>
      <c r="E220" s="254" t="s">
        <v>349</v>
      </c>
      <c r="F220" s="254">
        <v>2020</v>
      </c>
      <c r="G220" s="254" t="s">
        <v>365</v>
      </c>
      <c r="H220" s="255">
        <v>100000</v>
      </c>
      <c r="I220" s="254" t="s">
        <v>379</v>
      </c>
      <c r="J220" s="256">
        <v>-0.86</v>
      </c>
      <c r="K220" s="256">
        <v>0</v>
      </c>
      <c r="L220" s="256">
        <v>0</v>
      </c>
      <c r="M220" s="257">
        <f t="shared" si="37"/>
        <v>44165</v>
      </c>
      <c r="N220" s="258">
        <f t="shared" si="38"/>
        <v>44196</v>
      </c>
      <c r="O220" s="259">
        <f t="shared" si="35"/>
        <v>2</v>
      </c>
      <c r="P220" s="259">
        <f t="shared" si="36"/>
        <v>200000</v>
      </c>
      <c r="S220" s="262"/>
    </row>
    <row r="221" spans="1:19" x14ac:dyDescent="0.2">
      <c r="A221" s="252">
        <v>43739</v>
      </c>
      <c r="B221" s="253" t="s">
        <v>383</v>
      </c>
      <c r="C221" s="254" t="s">
        <v>377</v>
      </c>
      <c r="D221" s="254" t="s">
        <v>378</v>
      </c>
      <c r="E221" s="254" t="s">
        <v>349</v>
      </c>
      <c r="F221" s="254">
        <v>2020</v>
      </c>
      <c r="G221" s="254" t="s">
        <v>387</v>
      </c>
      <c r="H221" s="255">
        <v>77500</v>
      </c>
      <c r="I221" s="254" t="s">
        <v>379</v>
      </c>
      <c r="J221" s="256">
        <v>-1.1499999999999999</v>
      </c>
      <c r="K221" s="256">
        <v>0</v>
      </c>
      <c r="L221" s="256">
        <v>0</v>
      </c>
      <c r="M221" s="257">
        <f t="shared" si="37"/>
        <v>43921</v>
      </c>
      <c r="N221" s="258">
        <f t="shared" si="38"/>
        <v>43921</v>
      </c>
      <c r="O221" s="259">
        <f t="shared" si="35"/>
        <v>1</v>
      </c>
      <c r="P221" s="259">
        <f t="shared" si="36"/>
        <v>77500</v>
      </c>
    </row>
    <row r="222" spans="1:19" x14ac:dyDescent="0.2">
      <c r="A222" s="252">
        <v>43739</v>
      </c>
      <c r="B222" s="253" t="s">
        <v>383</v>
      </c>
      <c r="C222" s="254" t="s">
        <v>377</v>
      </c>
      <c r="D222" s="254" t="s">
        <v>378</v>
      </c>
      <c r="E222" s="254" t="s">
        <v>349</v>
      </c>
      <c r="F222" s="254">
        <v>2020</v>
      </c>
      <c r="G222" s="254" t="s">
        <v>372</v>
      </c>
      <c r="H222" s="255">
        <v>72500</v>
      </c>
      <c r="I222" s="254" t="s">
        <v>379</v>
      </c>
      <c r="J222" s="256">
        <v>-1.1499999999999999</v>
      </c>
      <c r="K222" s="256">
        <v>0</v>
      </c>
      <c r="L222" s="256">
        <v>0</v>
      </c>
      <c r="M222" s="257">
        <f t="shared" si="37"/>
        <v>43890</v>
      </c>
      <c r="N222" s="258">
        <f t="shared" si="38"/>
        <v>43890</v>
      </c>
      <c r="O222" s="259">
        <f t="shared" si="35"/>
        <v>1</v>
      </c>
      <c r="P222" s="259">
        <f t="shared" si="36"/>
        <v>72500</v>
      </c>
    </row>
    <row r="223" spans="1:19" x14ac:dyDescent="0.2">
      <c r="A223" s="252">
        <v>43739</v>
      </c>
      <c r="B223" s="253" t="s">
        <v>383</v>
      </c>
      <c r="C223" s="254" t="s">
        <v>377</v>
      </c>
      <c r="D223" s="254" t="s">
        <v>378</v>
      </c>
      <c r="E223" s="254" t="s">
        <v>349</v>
      </c>
      <c r="F223" s="254">
        <v>2020</v>
      </c>
      <c r="G223" s="254" t="s">
        <v>388</v>
      </c>
      <c r="H223" s="255">
        <v>77500</v>
      </c>
      <c r="I223" s="254" t="s">
        <v>379</v>
      </c>
      <c r="J223" s="256">
        <v>-1.1499999999999999</v>
      </c>
      <c r="K223" s="256">
        <v>0</v>
      </c>
      <c r="L223" s="256">
        <v>0</v>
      </c>
      <c r="M223" s="257">
        <f t="shared" si="37"/>
        <v>43861</v>
      </c>
      <c r="N223" s="258">
        <f t="shared" si="38"/>
        <v>43861</v>
      </c>
      <c r="O223" s="259">
        <f t="shared" si="35"/>
        <v>1</v>
      </c>
      <c r="P223" s="259">
        <f t="shared" si="36"/>
        <v>77500</v>
      </c>
    </row>
    <row r="224" spans="1:19" x14ac:dyDescent="0.2">
      <c r="A224" s="252">
        <v>43739</v>
      </c>
      <c r="B224" s="253" t="s">
        <v>383</v>
      </c>
      <c r="C224" s="254" t="s">
        <v>377</v>
      </c>
      <c r="D224" s="254" t="s">
        <v>378</v>
      </c>
      <c r="E224" s="254" t="s">
        <v>349</v>
      </c>
      <c r="F224" s="254">
        <v>2019</v>
      </c>
      <c r="G224" s="254" t="s">
        <v>389</v>
      </c>
      <c r="H224" s="255">
        <v>77500</v>
      </c>
      <c r="I224" s="254" t="s">
        <v>379</v>
      </c>
      <c r="J224" s="256">
        <v>-1.1499999999999999</v>
      </c>
      <c r="K224" s="256">
        <v>0</v>
      </c>
      <c r="L224" s="256">
        <v>0</v>
      </c>
      <c r="M224" s="257">
        <f t="shared" si="37"/>
        <v>43830</v>
      </c>
      <c r="N224" s="258">
        <f t="shared" si="38"/>
        <v>43830</v>
      </c>
      <c r="O224" s="259">
        <f t="shared" si="35"/>
        <v>1</v>
      </c>
      <c r="P224" s="259">
        <f t="shared" si="36"/>
        <v>77500</v>
      </c>
    </row>
    <row r="225" spans="1:19" x14ac:dyDescent="0.2">
      <c r="A225" s="252">
        <v>43739</v>
      </c>
      <c r="B225" s="253" t="s">
        <v>383</v>
      </c>
      <c r="C225" s="254" t="s">
        <v>377</v>
      </c>
      <c r="D225" s="254" t="s">
        <v>378</v>
      </c>
      <c r="E225" s="254" t="s">
        <v>349</v>
      </c>
      <c r="F225" s="254">
        <v>2019</v>
      </c>
      <c r="G225" s="254" t="s">
        <v>390</v>
      </c>
      <c r="H225" s="255">
        <v>75000</v>
      </c>
      <c r="I225" s="254" t="s">
        <v>379</v>
      </c>
      <c r="J225" s="256">
        <v>-1.1499999999999999</v>
      </c>
      <c r="K225" s="256">
        <v>0</v>
      </c>
      <c r="L225" s="256">
        <v>0</v>
      </c>
      <c r="M225" s="257">
        <f t="shared" si="37"/>
        <v>43799</v>
      </c>
      <c r="N225" s="258">
        <f t="shared" si="38"/>
        <v>43799</v>
      </c>
      <c r="O225" s="259">
        <f t="shared" si="35"/>
        <v>1</v>
      </c>
      <c r="P225" s="259">
        <f t="shared" si="36"/>
        <v>75000</v>
      </c>
    </row>
    <row r="226" spans="1:19" x14ac:dyDescent="0.2">
      <c r="A226" s="252">
        <v>43739</v>
      </c>
      <c r="B226" s="253" t="s">
        <v>354</v>
      </c>
      <c r="C226" s="254" t="s">
        <v>347</v>
      </c>
      <c r="D226" s="254" t="s">
        <v>384</v>
      </c>
      <c r="E226" s="254" t="s">
        <v>349</v>
      </c>
      <c r="F226" s="254">
        <v>2021</v>
      </c>
      <c r="G226" s="254" t="s">
        <v>376</v>
      </c>
      <c r="H226" s="255">
        <v>5000</v>
      </c>
      <c r="I226" s="254" t="s">
        <v>351</v>
      </c>
      <c r="J226" s="256">
        <v>0.64</v>
      </c>
      <c r="K226" s="256">
        <v>0</v>
      </c>
      <c r="L226" s="256">
        <v>0</v>
      </c>
      <c r="M226" s="257">
        <f t="shared" si="37"/>
        <v>44227</v>
      </c>
      <c r="N226" s="258">
        <f t="shared" si="38"/>
        <v>44377</v>
      </c>
      <c r="O226" s="259">
        <f t="shared" si="35"/>
        <v>6</v>
      </c>
      <c r="P226" s="259">
        <f t="shared" si="36"/>
        <v>30000</v>
      </c>
    </row>
    <row r="227" spans="1:19" x14ac:dyDescent="0.2">
      <c r="A227" s="252">
        <v>43739</v>
      </c>
      <c r="B227" s="253" t="s">
        <v>383</v>
      </c>
      <c r="C227" s="254" t="s">
        <v>347</v>
      </c>
      <c r="D227" s="254" t="s">
        <v>384</v>
      </c>
      <c r="E227" s="254" t="s">
        <v>349</v>
      </c>
      <c r="F227" s="254">
        <v>2021</v>
      </c>
      <c r="G227" s="254" t="s">
        <v>385</v>
      </c>
      <c r="H227" s="255">
        <v>5000</v>
      </c>
      <c r="I227" s="254" t="s">
        <v>351</v>
      </c>
      <c r="J227" s="256">
        <v>0.64</v>
      </c>
      <c r="K227" s="256">
        <v>0</v>
      </c>
      <c r="L227" s="256">
        <v>0</v>
      </c>
      <c r="M227" s="257">
        <f t="shared" si="37"/>
        <v>44227</v>
      </c>
      <c r="N227" s="258">
        <f t="shared" si="38"/>
        <v>44469</v>
      </c>
      <c r="O227" s="259">
        <f t="shared" si="35"/>
        <v>9</v>
      </c>
      <c r="P227" s="259">
        <f t="shared" si="36"/>
        <v>45000</v>
      </c>
    </row>
    <row r="228" spans="1:19" x14ac:dyDescent="0.2">
      <c r="A228" s="252">
        <v>43739</v>
      </c>
      <c r="B228" s="253" t="s">
        <v>354</v>
      </c>
      <c r="C228" s="254" t="s">
        <v>347</v>
      </c>
      <c r="D228" s="254" t="s">
        <v>384</v>
      </c>
      <c r="E228" s="254" t="s">
        <v>349</v>
      </c>
      <c r="F228" s="254">
        <v>2021</v>
      </c>
      <c r="G228" s="254" t="s">
        <v>385</v>
      </c>
      <c r="H228" s="255">
        <v>10000</v>
      </c>
      <c r="I228" s="254" t="s">
        <v>351</v>
      </c>
      <c r="J228" s="256">
        <v>0.64</v>
      </c>
      <c r="K228" s="256">
        <v>0</v>
      </c>
      <c r="L228" s="256">
        <v>0</v>
      </c>
      <c r="M228" s="257">
        <f t="shared" si="37"/>
        <v>44227</v>
      </c>
      <c r="N228" s="258">
        <f t="shared" si="38"/>
        <v>44469</v>
      </c>
      <c r="O228" s="259">
        <f t="shared" si="35"/>
        <v>9</v>
      </c>
      <c r="P228" s="259">
        <f t="shared" si="36"/>
        <v>90000</v>
      </c>
    </row>
    <row r="229" spans="1:19" x14ac:dyDescent="0.2">
      <c r="A229" s="252">
        <v>43738</v>
      </c>
      <c r="B229" s="253" t="s">
        <v>383</v>
      </c>
      <c r="C229" s="254" t="s">
        <v>347</v>
      </c>
      <c r="D229" s="254" t="s">
        <v>384</v>
      </c>
      <c r="E229" s="254" t="s">
        <v>349</v>
      </c>
      <c r="F229" s="254">
        <v>2021</v>
      </c>
      <c r="G229" s="254" t="s">
        <v>385</v>
      </c>
      <c r="H229" s="255">
        <v>10000</v>
      </c>
      <c r="I229" s="254" t="s">
        <v>351</v>
      </c>
      <c r="J229" s="256">
        <v>0.6</v>
      </c>
      <c r="K229" s="256">
        <v>0</v>
      </c>
      <c r="L229" s="256">
        <v>0</v>
      </c>
      <c r="M229" s="257">
        <f t="shared" si="37"/>
        <v>44227</v>
      </c>
      <c r="N229" s="258">
        <f t="shared" si="38"/>
        <v>44469</v>
      </c>
      <c r="O229" s="259">
        <f t="shared" si="35"/>
        <v>9</v>
      </c>
      <c r="P229" s="259">
        <f t="shared" si="36"/>
        <v>90000</v>
      </c>
    </row>
    <row r="230" spans="1:19" x14ac:dyDescent="0.2">
      <c r="A230" s="252">
        <v>43735</v>
      </c>
      <c r="B230" s="253" t="s">
        <v>354</v>
      </c>
      <c r="C230" s="254" t="s">
        <v>347</v>
      </c>
      <c r="D230" s="254" t="s">
        <v>384</v>
      </c>
      <c r="E230" s="254" t="s">
        <v>349</v>
      </c>
      <c r="F230" s="254">
        <v>2021</v>
      </c>
      <c r="G230" s="254" t="s">
        <v>385</v>
      </c>
      <c r="H230" s="255">
        <v>15000</v>
      </c>
      <c r="I230" s="254" t="s">
        <v>351</v>
      </c>
      <c r="J230" s="256">
        <v>0.65</v>
      </c>
      <c r="K230" s="256">
        <v>0</v>
      </c>
      <c r="L230" s="256">
        <v>0</v>
      </c>
      <c r="M230" s="257">
        <f t="shared" si="37"/>
        <v>44227</v>
      </c>
      <c r="N230" s="258">
        <f t="shared" si="38"/>
        <v>44469</v>
      </c>
      <c r="O230" s="259">
        <f t="shared" si="35"/>
        <v>9</v>
      </c>
      <c r="P230" s="259">
        <f t="shared" si="36"/>
        <v>135000</v>
      </c>
    </row>
    <row r="231" spans="1:19" x14ac:dyDescent="0.2">
      <c r="A231" s="252">
        <v>43735</v>
      </c>
      <c r="B231" s="253" t="s">
        <v>354</v>
      </c>
      <c r="C231" s="254" t="s">
        <v>347</v>
      </c>
      <c r="D231" s="254" t="s">
        <v>384</v>
      </c>
      <c r="E231" s="254" t="s">
        <v>349</v>
      </c>
      <c r="F231" s="254">
        <v>2021</v>
      </c>
      <c r="G231" s="254" t="s">
        <v>385</v>
      </c>
      <c r="H231" s="255">
        <v>35000</v>
      </c>
      <c r="I231" s="254" t="s">
        <v>351</v>
      </c>
      <c r="J231" s="256">
        <v>0.6</v>
      </c>
      <c r="K231" s="256">
        <v>0</v>
      </c>
      <c r="L231" s="256">
        <v>0</v>
      </c>
      <c r="M231" s="257">
        <f t="shared" si="37"/>
        <v>44227</v>
      </c>
      <c r="N231" s="258">
        <f t="shared" si="38"/>
        <v>44469</v>
      </c>
      <c r="O231" s="259">
        <f t="shared" si="35"/>
        <v>9</v>
      </c>
      <c r="P231" s="259">
        <f t="shared" si="36"/>
        <v>315000</v>
      </c>
    </row>
    <row r="232" spans="1:19" x14ac:dyDescent="0.2">
      <c r="A232" s="252">
        <v>43735</v>
      </c>
      <c r="B232" s="253" t="s">
        <v>354</v>
      </c>
      <c r="C232" s="254" t="s">
        <v>347</v>
      </c>
      <c r="D232" s="254" t="s">
        <v>384</v>
      </c>
      <c r="E232" s="254" t="s">
        <v>349</v>
      </c>
      <c r="F232" s="254">
        <v>2020</v>
      </c>
      <c r="G232" s="254" t="s">
        <v>363</v>
      </c>
      <c r="H232" s="255">
        <v>5000</v>
      </c>
      <c r="I232" s="254" t="s">
        <v>351</v>
      </c>
      <c r="J232" s="256">
        <v>0.65</v>
      </c>
      <c r="K232" s="256">
        <v>0</v>
      </c>
      <c r="L232" s="256">
        <v>0</v>
      </c>
      <c r="M232" s="257">
        <f t="shared" si="37"/>
        <v>44135</v>
      </c>
      <c r="N232" s="258">
        <f t="shared" si="38"/>
        <v>44196</v>
      </c>
      <c r="O232" s="259">
        <f t="shared" si="35"/>
        <v>3</v>
      </c>
      <c r="P232" s="259">
        <f t="shared" si="36"/>
        <v>15000</v>
      </c>
    </row>
    <row r="233" spans="1:19" x14ac:dyDescent="0.2">
      <c r="A233" s="252">
        <v>43735</v>
      </c>
      <c r="B233" s="253" t="s">
        <v>354</v>
      </c>
      <c r="C233" s="254" t="s">
        <v>347</v>
      </c>
      <c r="D233" s="254" t="s">
        <v>384</v>
      </c>
      <c r="E233" s="254" t="s">
        <v>349</v>
      </c>
      <c r="F233" s="254">
        <v>2020</v>
      </c>
      <c r="G233" s="254" t="s">
        <v>357</v>
      </c>
      <c r="H233" s="255">
        <v>17000</v>
      </c>
      <c r="I233" s="254" t="s">
        <v>351</v>
      </c>
      <c r="J233" s="256">
        <v>0.65</v>
      </c>
      <c r="K233" s="256">
        <v>0</v>
      </c>
      <c r="L233" s="256">
        <v>0</v>
      </c>
      <c r="M233" s="257">
        <f t="shared" si="37"/>
        <v>44043</v>
      </c>
      <c r="N233" s="258">
        <f t="shared" si="38"/>
        <v>44104</v>
      </c>
      <c r="O233" s="259">
        <f t="shared" si="35"/>
        <v>3</v>
      </c>
      <c r="P233" s="259">
        <f t="shared" si="36"/>
        <v>51000</v>
      </c>
    </row>
    <row r="234" spans="1:19" x14ac:dyDescent="0.2">
      <c r="A234" s="252">
        <v>43735</v>
      </c>
      <c r="B234" s="253" t="s">
        <v>354</v>
      </c>
      <c r="C234" s="254" t="s">
        <v>347</v>
      </c>
      <c r="D234" s="254" t="s">
        <v>384</v>
      </c>
      <c r="E234" s="254" t="s">
        <v>349</v>
      </c>
      <c r="F234" s="254">
        <v>2020</v>
      </c>
      <c r="G234" s="254" t="s">
        <v>358</v>
      </c>
      <c r="H234" s="255">
        <v>30000</v>
      </c>
      <c r="I234" s="254" t="s">
        <v>351</v>
      </c>
      <c r="J234" s="256">
        <v>0.65</v>
      </c>
      <c r="K234" s="256">
        <v>0</v>
      </c>
      <c r="L234" s="256">
        <v>0</v>
      </c>
      <c r="M234" s="257">
        <f t="shared" si="37"/>
        <v>43951</v>
      </c>
      <c r="N234" s="258">
        <f t="shared" si="38"/>
        <v>44012</v>
      </c>
      <c r="O234" s="259">
        <f t="shared" si="35"/>
        <v>3</v>
      </c>
      <c r="P234" s="259">
        <f t="shared" si="36"/>
        <v>90000</v>
      </c>
    </row>
    <row r="235" spans="1:19" x14ac:dyDescent="0.2">
      <c r="A235" s="252">
        <v>43735</v>
      </c>
      <c r="B235" s="253" t="s">
        <v>354</v>
      </c>
      <c r="C235" s="254" t="s">
        <v>347</v>
      </c>
      <c r="D235" s="254" t="s">
        <v>384</v>
      </c>
      <c r="E235" s="254" t="s">
        <v>349</v>
      </c>
      <c r="F235" s="254">
        <v>2020</v>
      </c>
      <c r="G235" s="254" t="s">
        <v>355</v>
      </c>
      <c r="H235" s="255">
        <v>15000</v>
      </c>
      <c r="I235" s="254" t="s">
        <v>351</v>
      </c>
      <c r="J235" s="256">
        <v>0.65</v>
      </c>
      <c r="K235" s="256">
        <v>0</v>
      </c>
      <c r="L235" s="256">
        <v>0</v>
      </c>
      <c r="M235" s="257">
        <f t="shared" si="37"/>
        <v>43861</v>
      </c>
      <c r="N235" s="258">
        <f t="shared" si="38"/>
        <v>43921</v>
      </c>
      <c r="O235" s="259">
        <f t="shared" si="35"/>
        <v>3</v>
      </c>
      <c r="P235" s="259">
        <f t="shared" si="36"/>
        <v>45000</v>
      </c>
    </row>
    <row r="236" spans="1:19" x14ac:dyDescent="0.2">
      <c r="A236" s="252">
        <v>43724</v>
      </c>
      <c r="B236" s="253" t="s">
        <v>383</v>
      </c>
      <c r="C236" s="254" t="s">
        <v>377</v>
      </c>
      <c r="D236" s="254" t="s">
        <v>381</v>
      </c>
      <c r="E236" s="254" t="s">
        <v>349</v>
      </c>
      <c r="F236" s="254">
        <v>2020</v>
      </c>
      <c r="G236" s="254" t="s">
        <v>355</v>
      </c>
      <c r="H236" s="255">
        <v>200000</v>
      </c>
      <c r="I236" s="254" t="s">
        <v>379</v>
      </c>
      <c r="J236" s="256">
        <v>2.79</v>
      </c>
      <c r="K236" s="256">
        <v>0</v>
      </c>
      <c r="L236" s="256">
        <v>0</v>
      </c>
      <c r="M236" s="257">
        <f t="shared" si="37"/>
        <v>43861</v>
      </c>
      <c r="N236" s="258">
        <f t="shared" si="38"/>
        <v>43921</v>
      </c>
      <c r="O236" s="259">
        <f t="shared" si="35"/>
        <v>3</v>
      </c>
      <c r="P236" s="259">
        <f t="shared" si="36"/>
        <v>600000</v>
      </c>
      <c r="S236" s="262"/>
    </row>
    <row r="237" spans="1:19" x14ac:dyDescent="0.2">
      <c r="A237" s="252">
        <v>43724</v>
      </c>
      <c r="B237" s="253" t="s">
        <v>383</v>
      </c>
      <c r="C237" s="254" t="s">
        <v>377</v>
      </c>
      <c r="D237" s="254" t="s">
        <v>381</v>
      </c>
      <c r="E237" s="254" t="s">
        <v>349</v>
      </c>
      <c r="F237" s="254">
        <v>2019</v>
      </c>
      <c r="G237" s="254" t="s">
        <v>363</v>
      </c>
      <c r="H237" s="255">
        <v>200000</v>
      </c>
      <c r="I237" s="254" t="s">
        <v>379</v>
      </c>
      <c r="J237" s="256">
        <v>2.79</v>
      </c>
      <c r="K237" s="256">
        <v>0</v>
      </c>
      <c r="L237" s="256">
        <v>0</v>
      </c>
      <c r="M237" s="257">
        <f t="shared" si="37"/>
        <v>43769</v>
      </c>
      <c r="N237" s="258">
        <f t="shared" si="38"/>
        <v>43830</v>
      </c>
      <c r="O237" s="259">
        <f t="shared" si="35"/>
        <v>3</v>
      </c>
      <c r="P237" s="259">
        <f t="shared" si="36"/>
        <v>600000</v>
      </c>
      <c r="S237" s="262"/>
    </row>
    <row r="238" spans="1:19" x14ac:dyDescent="0.2">
      <c r="A238" s="252">
        <v>43717</v>
      </c>
      <c r="B238" s="253" t="s">
        <v>346</v>
      </c>
      <c r="C238" s="254" t="s">
        <v>377</v>
      </c>
      <c r="D238" s="254" t="s">
        <v>381</v>
      </c>
      <c r="E238" s="254" t="s">
        <v>349</v>
      </c>
      <c r="F238" s="254">
        <v>2021</v>
      </c>
      <c r="G238" s="254" t="s">
        <v>376</v>
      </c>
      <c r="H238" s="255">
        <v>100000</v>
      </c>
      <c r="I238" s="254" t="s">
        <v>379</v>
      </c>
      <c r="J238" s="256">
        <v>2.4830000000000001</v>
      </c>
      <c r="K238" s="256">
        <v>0</v>
      </c>
      <c r="L238" s="256">
        <v>0</v>
      </c>
      <c r="M238" s="257">
        <f t="shared" si="37"/>
        <v>44227</v>
      </c>
      <c r="N238" s="258">
        <f t="shared" si="38"/>
        <v>44377</v>
      </c>
      <c r="O238" s="259">
        <f t="shared" si="35"/>
        <v>6</v>
      </c>
      <c r="P238" s="259">
        <f t="shared" si="36"/>
        <v>600000</v>
      </c>
      <c r="S238" s="262"/>
    </row>
    <row r="239" spans="1:19" x14ac:dyDescent="0.2">
      <c r="A239" s="252">
        <v>43717</v>
      </c>
      <c r="B239" s="253" t="s">
        <v>346</v>
      </c>
      <c r="C239" s="254" t="s">
        <v>377</v>
      </c>
      <c r="D239" s="254" t="s">
        <v>381</v>
      </c>
      <c r="E239" s="254" t="s">
        <v>349</v>
      </c>
      <c r="F239" s="254">
        <v>2020</v>
      </c>
      <c r="G239" s="254" t="s">
        <v>359</v>
      </c>
      <c r="H239" s="255">
        <v>100000</v>
      </c>
      <c r="I239" s="254" t="s">
        <v>379</v>
      </c>
      <c r="J239" s="256">
        <v>2.4830000000000001</v>
      </c>
      <c r="K239" s="256">
        <v>0</v>
      </c>
      <c r="L239" s="256">
        <v>0</v>
      </c>
      <c r="M239" s="257">
        <f t="shared" si="37"/>
        <v>44043</v>
      </c>
      <c r="N239" s="258">
        <f t="shared" si="38"/>
        <v>44196</v>
      </c>
      <c r="O239" s="259">
        <f t="shared" si="35"/>
        <v>6</v>
      </c>
      <c r="P239" s="259">
        <f t="shared" si="36"/>
        <v>600000</v>
      </c>
      <c r="S239" s="262"/>
    </row>
    <row r="240" spans="1:19" x14ac:dyDescent="0.2">
      <c r="A240" s="252">
        <v>43714</v>
      </c>
      <c r="B240" s="253" t="s">
        <v>354</v>
      </c>
      <c r="C240" s="254" t="s">
        <v>377</v>
      </c>
      <c r="D240" s="254" t="s">
        <v>381</v>
      </c>
      <c r="E240" s="254" t="s">
        <v>349</v>
      </c>
      <c r="F240" s="254">
        <v>2020</v>
      </c>
      <c r="G240" s="254" t="s">
        <v>391</v>
      </c>
      <c r="H240" s="255">
        <v>100000</v>
      </c>
      <c r="I240" s="254" t="s">
        <v>379</v>
      </c>
      <c r="J240" s="256">
        <v>2.504</v>
      </c>
      <c r="K240" s="256">
        <v>0</v>
      </c>
      <c r="L240" s="256">
        <v>0</v>
      </c>
      <c r="M240" s="257">
        <f t="shared" si="37"/>
        <v>43861</v>
      </c>
      <c r="N240" s="258">
        <f t="shared" si="38"/>
        <v>44135</v>
      </c>
      <c r="O240" s="259">
        <f t="shared" si="35"/>
        <v>10</v>
      </c>
      <c r="P240" s="259">
        <f t="shared" si="36"/>
        <v>1000000</v>
      </c>
      <c r="S240" s="262"/>
    </row>
    <row r="241" spans="1:20" x14ac:dyDescent="0.2">
      <c r="A241" s="252">
        <v>43714</v>
      </c>
      <c r="B241" s="253" t="s">
        <v>354</v>
      </c>
      <c r="C241" s="254" t="s">
        <v>377</v>
      </c>
      <c r="D241" s="254" t="s">
        <v>381</v>
      </c>
      <c r="E241" s="254" t="s">
        <v>349</v>
      </c>
      <c r="F241" s="254">
        <v>2019</v>
      </c>
      <c r="G241" s="254" t="s">
        <v>365</v>
      </c>
      <c r="H241" s="255">
        <v>100000</v>
      </c>
      <c r="I241" s="254" t="s">
        <v>379</v>
      </c>
      <c r="J241" s="256">
        <v>2.504</v>
      </c>
      <c r="K241" s="256">
        <v>0</v>
      </c>
      <c r="L241" s="256">
        <v>0</v>
      </c>
      <c r="M241" s="257">
        <f t="shared" si="37"/>
        <v>43799</v>
      </c>
      <c r="N241" s="258">
        <f t="shared" si="38"/>
        <v>43830</v>
      </c>
      <c r="O241" s="259">
        <f t="shared" si="35"/>
        <v>2</v>
      </c>
      <c r="P241" s="259">
        <f t="shared" si="36"/>
        <v>200000</v>
      </c>
    </row>
    <row r="242" spans="1:20" x14ac:dyDescent="0.2">
      <c r="A242" s="252">
        <v>43713</v>
      </c>
      <c r="B242" s="253" t="s">
        <v>346</v>
      </c>
      <c r="C242" s="254" t="s">
        <v>347</v>
      </c>
      <c r="D242" s="254" t="s">
        <v>348</v>
      </c>
      <c r="E242" s="254" t="s">
        <v>349</v>
      </c>
      <c r="F242" s="254">
        <v>2021</v>
      </c>
      <c r="G242" s="254" t="s">
        <v>358</v>
      </c>
      <c r="H242" s="255">
        <v>10000</v>
      </c>
      <c r="I242" s="254" t="s">
        <v>351</v>
      </c>
      <c r="J242" s="256">
        <v>52</v>
      </c>
      <c r="K242" s="256">
        <v>0</v>
      </c>
      <c r="L242" s="256">
        <v>0</v>
      </c>
      <c r="M242" s="257">
        <f t="shared" si="37"/>
        <v>44316</v>
      </c>
      <c r="N242" s="258">
        <f t="shared" si="38"/>
        <v>44377</v>
      </c>
      <c r="O242" s="259">
        <f t="shared" si="35"/>
        <v>3</v>
      </c>
      <c r="P242" s="259">
        <f t="shared" si="36"/>
        <v>30000</v>
      </c>
    </row>
    <row r="243" spans="1:20" x14ac:dyDescent="0.2">
      <c r="A243" s="252">
        <v>43677</v>
      </c>
      <c r="B243" s="253" t="s">
        <v>392</v>
      </c>
      <c r="C243" s="254" t="s">
        <v>347</v>
      </c>
      <c r="D243" s="254" t="s">
        <v>348</v>
      </c>
      <c r="E243" s="254" t="s">
        <v>349</v>
      </c>
      <c r="F243" s="254">
        <v>2021</v>
      </c>
      <c r="G243" s="254" t="s">
        <v>355</v>
      </c>
      <c r="H243" s="255">
        <v>10000</v>
      </c>
      <c r="I243" s="254" t="s">
        <v>351</v>
      </c>
      <c r="J243" s="256">
        <v>54</v>
      </c>
      <c r="K243" s="256">
        <v>0</v>
      </c>
      <c r="L243" s="256">
        <v>0</v>
      </c>
      <c r="M243" s="257">
        <f t="shared" si="37"/>
        <v>44227</v>
      </c>
      <c r="N243" s="258">
        <f t="shared" si="38"/>
        <v>44286</v>
      </c>
      <c r="O243" s="259">
        <f t="shared" si="35"/>
        <v>3</v>
      </c>
      <c r="P243" s="259">
        <f t="shared" si="36"/>
        <v>30000</v>
      </c>
    </row>
    <row r="244" spans="1:20" x14ac:dyDescent="0.2">
      <c r="A244" s="252">
        <v>43677</v>
      </c>
      <c r="B244" s="253" t="s">
        <v>346</v>
      </c>
      <c r="C244" s="254" t="s">
        <v>347</v>
      </c>
      <c r="D244" s="254" t="s">
        <v>348</v>
      </c>
      <c r="E244" s="254" t="s">
        <v>353</v>
      </c>
      <c r="F244" s="254">
        <v>2020</v>
      </c>
      <c r="G244" s="254" t="s">
        <v>350</v>
      </c>
      <c r="H244" s="255">
        <v>6000</v>
      </c>
      <c r="I244" s="254" t="s">
        <v>351</v>
      </c>
      <c r="J244" s="256">
        <v>54</v>
      </c>
      <c r="K244" s="256">
        <v>57.5</v>
      </c>
      <c r="L244" s="256">
        <v>0</v>
      </c>
      <c r="M244" s="257">
        <f t="shared" si="37"/>
        <v>43861</v>
      </c>
      <c r="N244" s="258">
        <f t="shared" si="38"/>
        <v>44196</v>
      </c>
      <c r="O244" s="259">
        <f t="shared" si="35"/>
        <v>12</v>
      </c>
      <c r="P244" s="259">
        <f t="shared" si="36"/>
        <v>72000</v>
      </c>
    </row>
    <row r="245" spans="1:20" x14ac:dyDescent="0.2">
      <c r="A245" s="252">
        <v>43670</v>
      </c>
      <c r="B245" s="253" t="s">
        <v>392</v>
      </c>
      <c r="C245" s="254" t="s">
        <v>347</v>
      </c>
      <c r="D245" s="254" t="s">
        <v>348</v>
      </c>
      <c r="E245" s="254" t="s">
        <v>349</v>
      </c>
      <c r="F245" s="254">
        <v>2021</v>
      </c>
      <c r="G245" s="254" t="s">
        <v>376</v>
      </c>
      <c r="H245" s="255">
        <v>10000</v>
      </c>
      <c r="I245" s="254" t="s">
        <v>351</v>
      </c>
      <c r="J245" s="256">
        <v>53.75</v>
      </c>
      <c r="K245" s="256">
        <v>0</v>
      </c>
      <c r="L245" s="256">
        <v>0</v>
      </c>
      <c r="M245" s="257">
        <f t="shared" si="37"/>
        <v>44227</v>
      </c>
      <c r="N245" s="258">
        <f t="shared" si="38"/>
        <v>44377</v>
      </c>
      <c r="O245" s="259">
        <f t="shared" si="35"/>
        <v>6</v>
      </c>
      <c r="P245" s="259">
        <f t="shared" si="36"/>
        <v>60000</v>
      </c>
    </row>
    <row r="246" spans="1:20" x14ac:dyDescent="0.2">
      <c r="A246" s="252">
        <v>43668</v>
      </c>
      <c r="B246" s="253" t="s">
        <v>392</v>
      </c>
      <c r="C246" s="254" t="s">
        <v>347</v>
      </c>
      <c r="D246" s="254" t="s">
        <v>348</v>
      </c>
      <c r="E246" s="254" t="s">
        <v>353</v>
      </c>
      <c r="F246" s="254">
        <v>2021</v>
      </c>
      <c r="G246" s="254" t="s">
        <v>376</v>
      </c>
      <c r="H246" s="255">
        <v>15000</v>
      </c>
      <c r="I246" s="254" t="s">
        <v>351</v>
      </c>
      <c r="J246" s="256">
        <v>50</v>
      </c>
      <c r="K246" s="256">
        <v>56.05</v>
      </c>
      <c r="L246" s="256">
        <v>0</v>
      </c>
      <c r="M246" s="257">
        <f t="shared" si="37"/>
        <v>44227</v>
      </c>
      <c r="N246" s="258">
        <f t="shared" si="38"/>
        <v>44377</v>
      </c>
      <c r="O246" s="259">
        <f t="shared" si="35"/>
        <v>6</v>
      </c>
      <c r="P246" s="259">
        <f t="shared" si="36"/>
        <v>90000</v>
      </c>
    </row>
    <row r="247" spans="1:20" x14ac:dyDescent="0.2">
      <c r="A247" s="252">
        <v>43648</v>
      </c>
      <c r="B247" s="253" t="s">
        <v>346</v>
      </c>
      <c r="C247" s="254" t="s">
        <v>347</v>
      </c>
      <c r="D247" s="254" t="s">
        <v>384</v>
      </c>
      <c r="E247" s="254" t="s">
        <v>349</v>
      </c>
      <c r="F247" s="254">
        <v>2020</v>
      </c>
      <c r="G247" s="254" t="s">
        <v>350</v>
      </c>
      <c r="H247" s="255">
        <v>15000</v>
      </c>
      <c r="I247" s="254" t="s">
        <v>351</v>
      </c>
      <c r="J247" s="256">
        <v>0.6</v>
      </c>
      <c r="K247" s="256">
        <v>0</v>
      </c>
      <c r="L247" s="256">
        <v>0</v>
      </c>
      <c r="M247" s="257">
        <f t="shared" si="37"/>
        <v>43861</v>
      </c>
      <c r="N247" s="258">
        <f t="shared" si="38"/>
        <v>44196</v>
      </c>
      <c r="O247" s="259">
        <f t="shared" si="35"/>
        <v>12</v>
      </c>
      <c r="P247" s="259">
        <f t="shared" si="36"/>
        <v>180000</v>
      </c>
      <c r="S247" s="262"/>
    </row>
    <row r="248" spans="1:20" x14ac:dyDescent="0.2">
      <c r="A248" s="252">
        <v>43642</v>
      </c>
      <c r="B248" s="253" t="s">
        <v>383</v>
      </c>
      <c r="C248" s="254" t="s">
        <v>347</v>
      </c>
      <c r="D248" s="254" t="s">
        <v>348</v>
      </c>
      <c r="E248" s="254" t="s">
        <v>353</v>
      </c>
      <c r="F248" s="254">
        <v>2019</v>
      </c>
      <c r="G248" s="254" t="s">
        <v>363</v>
      </c>
      <c r="H248" s="255">
        <v>9000</v>
      </c>
      <c r="I248" s="254" t="s">
        <v>351</v>
      </c>
      <c r="J248" s="256">
        <v>55</v>
      </c>
      <c r="K248" s="256">
        <v>61.8</v>
      </c>
      <c r="L248" s="256">
        <v>0</v>
      </c>
      <c r="M248" s="257">
        <f t="shared" si="37"/>
        <v>43769</v>
      </c>
      <c r="N248" s="258">
        <f t="shared" si="38"/>
        <v>43830</v>
      </c>
      <c r="O248" s="259">
        <f t="shared" si="35"/>
        <v>3</v>
      </c>
      <c r="P248" s="259">
        <f t="shared" si="36"/>
        <v>27000</v>
      </c>
      <c r="S248" s="262"/>
      <c r="T248" s="262"/>
    </row>
    <row r="249" spans="1:20" x14ac:dyDescent="0.2">
      <c r="A249" s="252">
        <v>43642</v>
      </c>
      <c r="B249" s="253" t="s">
        <v>346</v>
      </c>
      <c r="C249" s="254" t="s">
        <v>347</v>
      </c>
      <c r="D249" s="254" t="s">
        <v>348</v>
      </c>
      <c r="E249" s="254" t="s">
        <v>353</v>
      </c>
      <c r="F249" s="254">
        <v>2020</v>
      </c>
      <c r="G249" s="254" t="s">
        <v>350</v>
      </c>
      <c r="H249" s="255">
        <v>5000</v>
      </c>
      <c r="I249" s="254" t="s">
        <v>351</v>
      </c>
      <c r="J249" s="256">
        <v>55</v>
      </c>
      <c r="K249" s="256">
        <v>57.85</v>
      </c>
      <c r="L249" s="256">
        <v>0</v>
      </c>
      <c r="M249" s="257">
        <f t="shared" si="37"/>
        <v>43861</v>
      </c>
      <c r="N249" s="258">
        <f t="shared" si="38"/>
        <v>44196</v>
      </c>
      <c r="O249" s="259">
        <f t="shared" si="35"/>
        <v>12</v>
      </c>
      <c r="P249" s="259">
        <f t="shared" si="36"/>
        <v>60000</v>
      </c>
    </row>
    <row r="250" spans="1:20" x14ac:dyDescent="0.2">
      <c r="A250" s="252">
        <v>43637</v>
      </c>
      <c r="B250" s="253" t="s">
        <v>346</v>
      </c>
      <c r="C250" s="254" t="s">
        <v>347</v>
      </c>
      <c r="D250" s="254" t="s">
        <v>348</v>
      </c>
      <c r="E250" s="254" t="s">
        <v>349</v>
      </c>
      <c r="F250" s="254">
        <v>2020</v>
      </c>
      <c r="G250" s="254" t="s">
        <v>350</v>
      </c>
      <c r="H250" s="255">
        <v>8000</v>
      </c>
      <c r="I250" s="254" t="s">
        <v>351</v>
      </c>
      <c r="J250" s="256">
        <v>55.16</v>
      </c>
      <c r="K250" s="256">
        <v>0</v>
      </c>
      <c r="L250" s="256">
        <v>0</v>
      </c>
      <c r="M250" s="257">
        <f t="shared" si="37"/>
        <v>43861</v>
      </c>
      <c r="N250" s="258">
        <f t="shared" si="38"/>
        <v>44196</v>
      </c>
      <c r="O250" s="259">
        <f t="shared" si="35"/>
        <v>12</v>
      </c>
      <c r="P250" s="259">
        <f t="shared" si="36"/>
        <v>96000</v>
      </c>
    </row>
    <row r="251" spans="1:20" x14ac:dyDescent="0.2">
      <c r="A251" s="252">
        <v>43637</v>
      </c>
      <c r="B251" s="253" t="s">
        <v>346</v>
      </c>
      <c r="C251" s="254" t="s">
        <v>347</v>
      </c>
      <c r="D251" s="254" t="s">
        <v>348</v>
      </c>
      <c r="E251" s="254" t="s">
        <v>353</v>
      </c>
      <c r="F251" s="254">
        <v>2019</v>
      </c>
      <c r="G251" s="254" t="s">
        <v>359</v>
      </c>
      <c r="H251" s="255">
        <v>8000</v>
      </c>
      <c r="I251" s="254" t="s">
        <v>351</v>
      </c>
      <c r="J251" s="256">
        <v>50</v>
      </c>
      <c r="K251" s="256">
        <v>63.35</v>
      </c>
      <c r="L251" s="256">
        <v>0</v>
      </c>
      <c r="M251" s="257">
        <f t="shared" si="37"/>
        <v>43677</v>
      </c>
      <c r="N251" s="258">
        <f t="shared" si="38"/>
        <v>43830</v>
      </c>
      <c r="O251" s="259">
        <f t="shared" si="35"/>
        <v>6</v>
      </c>
      <c r="P251" s="259">
        <f t="shared" si="36"/>
        <v>48000</v>
      </c>
    </row>
    <row r="252" spans="1:20" x14ac:dyDescent="0.2">
      <c r="A252" s="252">
        <v>43633</v>
      </c>
      <c r="B252" s="253" t="s">
        <v>383</v>
      </c>
      <c r="C252" s="254" t="s">
        <v>377</v>
      </c>
      <c r="D252" s="254" t="s">
        <v>393</v>
      </c>
      <c r="E252" s="254" t="s">
        <v>349</v>
      </c>
      <c r="F252" s="254">
        <v>2019</v>
      </c>
      <c r="G252" s="254" t="s">
        <v>359</v>
      </c>
      <c r="H252" s="255">
        <v>50000</v>
      </c>
      <c r="I252" s="254" t="s">
        <v>379</v>
      </c>
      <c r="J252" s="256">
        <v>1.46</v>
      </c>
      <c r="K252" s="256">
        <v>0</v>
      </c>
      <c r="L252" s="256">
        <v>0</v>
      </c>
      <c r="M252" s="257">
        <f t="shared" si="37"/>
        <v>43677</v>
      </c>
      <c r="N252" s="258">
        <f t="shared" si="38"/>
        <v>43830</v>
      </c>
      <c r="O252" s="259">
        <f t="shared" si="35"/>
        <v>6</v>
      </c>
      <c r="P252" s="259">
        <f t="shared" si="36"/>
        <v>300000</v>
      </c>
    </row>
    <row r="253" spans="1:20" x14ac:dyDescent="0.2">
      <c r="A253" s="252">
        <v>43633</v>
      </c>
      <c r="B253" s="253" t="s">
        <v>383</v>
      </c>
      <c r="C253" s="254" t="s">
        <v>377</v>
      </c>
      <c r="D253" s="254" t="s">
        <v>393</v>
      </c>
      <c r="E253" s="254" t="s">
        <v>349</v>
      </c>
      <c r="F253" s="254">
        <v>2020</v>
      </c>
      <c r="G253" s="254" t="s">
        <v>355</v>
      </c>
      <c r="H253" s="255">
        <v>50000</v>
      </c>
      <c r="I253" s="254" t="s">
        <v>379</v>
      </c>
      <c r="J253" s="256">
        <v>1.46</v>
      </c>
      <c r="K253" s="256">
        <v>0</v>
      </c>
      <c r="L253" s="256">
        <v>0</v>
      </c>
      <c r="M253" s="257">
        <f t="shared" si="37"/>
        <v>43861</v>
      </c>
      <c r="N253" s="258">
        <f t="shared" si="38"/>
        <v>43921</v>
      </c>
      <c r="O253" s="259">
        <f t="shared" si="35"/>
        <v>3</v>
      </c>
      <c r="P253" s="259">
        <f t="shared" si="36"/>
        <v>150000</v>
      </c>
      <c r="Q253" s="261"/>
    </row>
    <row r="254" spans="1:20" x14ac:dyDescent="0.2">
      <c r="A254" s="252">
        <v>43627</v>
      </c>
      <c r="B254" s="253" t="s">
        <v>383</v>
      </c>
      <c r="C254" s="254" t="s">
        <v>347</v>
      </c>
      <c r="D254" s="254" t="s">
        <v>384</v>
      </c>
      <c r="E254" s="254" t="s">
        <v>349</v>
      </c>
      <c r="F254" s="254">
        <v>2020</v>
      </c>
      <c r="G254" s="254" t="s">
        <v>350</v>
      </c>
      <c r="H254" s="255">
        <v>15000</v>
      </c>
      <c r="I254" s="254" t="s">
        <v>351</v>
      </c>
      <c r="J254" s="256">
        <v>0.8</v>
      </c>
      <c r="K254" s="256">
        <v>0</v>
      </c>
      <c r="L254" s="256">
        <v>0</v>
      </c>
      <c r="M254" s="257">
        <f t="shared" si="37"/>
        <v>43861</v>
      </c>
      <c r="N254" s="258">
        <f t="shared" si="38"/>
        <v>44196</v>
      </c>
      <c r="O254" s="259">
        <f t="shared" si="35"/>
        <v>12</v>
      </c>
      <c r="P254" s="259">
        <f t="shared" si="36"/>
        <v>180000</v>
      </c>
      <c r="Q254" s="261"/>
    </row>
    <row r="255" spans="1:20" x14ac:dyDescent="0.2">
      <c r="A255" s="252">
        <v>43627</v>
      </c>
      <c r="B255" s="253" t="s">
        <v>383</v>
      </c>
      <c r="C255" s="254" t="s">
        <v>347</v>
      </c>
      <c r="D255" s="254" t="s">
        <v>384</v>
      </c>
      <c r="E255" s="254" t="s">
        <v>349</v>
      </c>
      <c r="F255" s="254">
        <v>2021</v>
      </c>
      <c r="G255" s="254" t="s">
        <v>350</v>
      </c>
      <c r="H255" s="255">
        <v>15000</v>
      </c>
      <c r="I255" s="254" t="s">
        <v>351</v>
      </c>
      <c r="J255" s="256">
        <v>0.8</v>
      </c>
      <c r="K255" s="256">
        <v>0</v>
      </c>
      <c r="L255" s="256">
        <v>0</v>
      </c>
      <c r="M255" s="257">
        <f t="shared" si="37"/>
        <v>44227</v>
      </c>
      <c r="N255" s="258">
        <f t="shared" si="38"/>
        <v>44561</v>
      </c>
      <c r="O255" s="259">
        <f t="shared" ref="O255:O318" si="39">+ROUND((N255-M255)/30.4+1,0)</f>
        <v>12</v>
      </c>
      <c r="P255" s="259">
        <f t="shared" ref="P255:P318" si="40">+O255*H255</f>
        <v>180000</v>
      </c>
      <c r="Q255" s="261"/>
    </row>
    <row r="256" spans="1:20" x14ac:dyDescent="0.2">
      <c r="A256" s="252">
        <v>43616</v>
      </c>
      <c r="B256" s="253" t="s">
        <v>346</v>
      </c>
      <c r="C256" s="254" t="s">
        <v>347</v>
      </c>
      <c r="D256" s="254" t="s">
        <v>348</v>
      </c>
      <c r="E256" s="254" t="s">
        <v>349</v>
      </c>
      <c r="F256" s="254">
        <v>2019</v>
      </c>
      <c r="G256" s="254" t="s">
        <v>359</v>
      </c>
      <c r="H256" s="255">
        <v>7000</v>
      </c>
      <c r="I256" s="254" t="s">
        <v>351</v>
      </c>
      <c r="J256" s="256">
        <v>54.83</v>
      </c>
      <c r="K256" s="256">
        <v>0</v>
      </c>
      <c r="L256" s="256">
        <v>0</v>
      </c>
      <c r="M256" s="257">
        <f t="shared" si="37"/>
        <v>43677</v>
      </c>
      <c r="N256" s="258">
        <f t="shared" si="38"/>
        <v>43830</v>
      </c>
      <c r="O256" s="259">
        <f t="shared" si="39"/>
        <v>6</v>
      </c>
      <c r="P256" s="259">
        <f t="shared" si="40"/>
        <v>42000</v>
      </c>
    </row>
    <row r="257" spans="1:16" x14ac:dyDescent="0.2">
      <c r="A257" s="252">
        <v>43616</v>
      </c>
      <c r="B257" s="253" t="s">
        <v>346</v>
      </c>
      <c r="C257" s="254" t="s">
        <v>347</v>
      </c>
      <c r="D257" s="254" t="s">
        <v>348</v>
      </c>
      <c r="E257" s="254" t="s">
        <v>349</v>
      </c>
      <c r="F257" s="254">
        <v>2020</v>
      </c>
      <c r="G257" s="254" t="s">
        <v>376</v>
      </c>
      <c r="H257" s="255">
        <v>7000</v>
      </c>
      <c r="I257" s="254" t="s">
        <v>351</v>
      </c>
      <c r="J257" s="256">
        <v>54.83</v>
      </c>
      <c r="K257" s="256">
        <v>0</v>
      </c>
      <c r="L257" s="256">
        <v>0</v>
      </c>
      <c r="M257" s="257">
        <f t="shared" si="37"/>
        <v>43861</v>
      </c>
      <c r="N257" s="258">
        <f t="shared" si="38"/>
        <v>44012</v>
      </c>
      <c r="O257" s="259">
        <f t="shared" si="39"/>
        <v>6</v>
      </c>
      <c r="P257" s="259">
        <f t="shared" si="40"/>
        <v>42000</v>
      </c>
    </row>
    <row r="258" spans="1:16" x14ac:dyDescent="0.2">
      <c r="A258" s="252">
        <v>43609</v>
      </c>
      <c r="B258" s="253" t="s">
        <v>354</v>
      </c>
      <c r="C258" s="254" t="s">
        <v>347</v>
      </c>
      <c r="D258" s="254" t="s">
        <v>384</v>
      </c>
      <c r="E258" s="254" t="s">
        <v>349</v>
      </c>
      <c r="F258" s="254">
        <v>2019</v>
      </c>
      <c r="G258" s="254" t="s">
        <v>363</v>
      </c>
      <c r="H258" s="255">
        <v>11000</v>
      </c>
      <c r="I258" s="254" t="s">
        <v>351</v>
      </c>
      <c r="J258" s="256">
        <v>0.5</v>
      </c>
      <c r="K258" s="256">
        <v>0</v>
      </c>
      <c r="L258" s="256">
        <v>0</v>
      </c>
      <c r="M258" s="257">
        <f t="shared" si="37"/>
        <v>43769</v>
      </c>
      <c r="N258" s="258">
        <f t="shared" si="38"/>
        <v>43830</v>
      </c>
      <c r="O258" s="259">
        <f t="shared" si="39"/>
        <v>3</v>
      </c>
      <c r="P258" s="259">
        <f t="shared" si="40"/>
        <v>33000</v>
      </c>
    </row>
    <row r="259" spans="1:16" x14ac:dyDescent="0.2">
      <c r="A259" s="252">
        <v>43607</v>
      </c>
      <c r="B259" s="253" t="s">
        <v>383</v>
      </c>
      <c r="C259" s="254" t="s">
        <v>347</v>
      </c>
      <c r="D259" s="254" t="s">
        <v>384</v>
      </c>
      <c r="E259" s="254" t="s">
        <v>349</v>
      </c>
      <c r="F259" s="254">
        <v>2019</v>
      </c>
      <c r="G259" s="254" t="s">
        <v>357</v>
      </c>
      <c r="H259" s="255">
        <v>15000</v>
      </c>
      <c r="I259" s="254" t="s">
        <v>351</v>
      </c>
      <c r="J259" s="256">
        <v>0.3</v>
      </c>
      <c r="K259" s="256">
        <v>0</v>
      </c>
      <c r="L259" s="256">
        <v>0</v>
      </c>
      <c r="M259" s="257">
        <f t="shared" si="37"/>
        <v>43677</v>
      </c>
      <c r="N259" s="258">
        <f t="shared" si="38"/>
        <v>43738</v>
      </c>
      <c r="O259" s="259">
        <f t="shared" si="39"/>
        <v>3</v>
      </c>
      <c r="P259" s="259">
        <f t="shared" si="40"/>
        <v>45000</v>
      </c>
    </row>
    <row r="260" spans="1:16" x14ac:dyDescent="0.2">
      <c r="A260" s="252">
        <v>43607</v>
      </c>
      <c r="B260" s="253" t="s">
        <v>383</v>
      </c>
      <c r="C260" s="254" t="s">
        <v>347</v>
      </c>
      <c r="D260" s="254" t="s">
        <v>384</v>
      </c>
      <c r="E260" s="254" t="s">
        <v>349</v>
      </c>
      <c r="F260" s="254">
        <v>2019</v>
      </c>
      <c r="G260" s="254" t="s">
        <v>357</v>
      </c>
      <c r="H260" s="255">
        <v>14000</v>
      </c>
      <c r="I260" s="254" t="s">
        <v>351</v>
      </c>
      <c r="J260" s="256">
        <v>0.35</v>
      </c>
      <c r="K260" s="256">
        <v>0</v>
      </c>
      <c r="L260" s="256">
        <v>0</v>
      </c>
      <c r="M260" s="257">
        <f t="shared" ref="M260:M323" si="41">+EOMONTH(LEFT($G260,FIND(" -",$G260)-1)&amp;"-"&amp;$F260,IF($C260="Oil",0,0))</f>
        <v>43677</v>
      </c>
      <c r="N260" s="258">
        <f t="shared" ref="N260:N323" si="42">+EOMONTH(RIGHT($G260,FIND("- ",$G260)-2)&amp;"-"&amp;$F260,IF($C260="Oil",0,0))</f>
        <v>43738</v>
      </c>
      <c r="O260" s="259">
        <f t="shared" si="39"/>
        <v>3</v>
      </c>
      <c r="P260" s="259">
        <f t="shared" si="40"/>
        <v>42000</v>
      </c>
    </row>
    <row r="261" spans="1:16" x14ac:dyDescent="0.2">
      <c r="A261" s="252">
        <v>43607</v>
      </c>
      <c r="B261" s="253" t="s">
        <v>383</v>
      </c>
      <c r="C261" s="254" t="s">
        <v>347</v>
      </c>
      <c r="D261" s="254" t="s">
        <v>384</v>
      </c>
      <c r="E261" s="254" t="s">
        <v>349</v>
      </c>
      <c r="F261" s="254">
        <v>2020</v>
      </c>
      <c r="G261" s="254" t="s">
        <v>355</v>
      </c>
      <c r="H261" s="255">
        <v>15000</v>
      </c>
      <c r="I261" s="254" t="s">
        <v>351</v>
      </c>
      <c r="J261" s="256">
        <v>0.4</v>
      </c>
      <c r="K261" s="256">
        <v>0</v>
      </c>
      <c r="L261" s="256">
        <v>0</v>
      </c>
      <c r="M261" s="257">
        <f t="shared" si="41"/>
        <v>43861</v>
      </c>
      <c r="N261" s="258">
        <f t="shared" si="42"/>
        <v>43921</v>
      </c>
      <c r="O261" s="259">
        <f t="shared" si="39"/>
        <v>3</v>
      </c>
      <c r="P261" s="259">
        <f t="shared" si="40"/>
        <v>45000</v>
      </c>
    </row>
    <row r="262" spans="1:16" x14ac:dyDescent="0.2">
      <c r="A262" s="252">
        <v>43606</v>
      </c>
      <c r="B262" s="253" t="s">
        <v>383</v>
      </c>
      <c r="C262" s="254" t="s">
        <v>347</v>
      </c>
      <c r="D262" s="254" t="s">
        <v>348</v>
      </c>
      <c r="E262" s="254" t="s">
        <v>349</v>
      </c>
      <c r="F262" s="254">
        <v>2021</v>
      </c>
      <c r="G262" s="254" t="s">
        <v>355</v>
      </c>
      <c r="H262" s="255">
        <v>7000</v>
      </c>
      <c r="I262" s="254" t="s">
        <v>351</v>
      </c>
      <c r="J262" s="256">
        <v>57.58</v>
      </c>
      <c r="K262" s="256">
        <v>0</v>
      </c>
      <c r="L262" s="256">
        <v>0</v>
      </c>
      <c r="M262" s="257">
        <f t="shared" si="41"/>
        <v>44227</v>
      </c>
      <c r="N262" s="258">
        <f t="shared" si="42"/>
        <v>44286</v>
      </c>
      <c r="O262" s="259">
        <f t="shared" si="39"/>
        <v>3</v>
      </c>
      <c r="P262" s="259">
        <f t="shared" si="40"/>
        <v>21000</v>
      </c>
    </row>
    <row r="263" spans="1:16" x14ac:dyDescent="0.2">
      <c r="A263" s="252">
        <v>43606</v>
      </c>
      <c r="B263" s="253" t="s">
        <v>383</v>
      </c>
      <c r="C263" s="254" t="s">
        <v>347</v>
      </c>
      <c r="D263" s="254" t="s">
        <v>348</v>
      </c>
      <c r="E263" s="254" t="s">
        <v>353</v>
      </c>
      <c r="F263" s="254">
        <v>2020</v>
      </c>
      <c r="G263" s="254" t="s">
        <v>350</v>
      </c>
      <c r="H263" s="255">
        <v>7000</v>
      </c>
      <c r="I263" s="254" t="s">
        <v>351</v>
      </c>
      <c r="J263" s="256">
        <v>55</v>
      </c>
      <c r="K263" s="256">
        <v>63.5</v>
      </c>
      <c r="L263" s="256">
        <v>0</v>
      </c>
      <c r="M263" s="257">
        <f t="shared" si="41"/>
        <v>43861</v>
      </c>
      <c r="N263" s="258">
        <f t="shared" si="42"/>
        <v>44196</v>
      </c>
      <c r="O263" s="259">
        <f t="shared" si="39"/>
        <v>12</v>
      </c>
      <c r="P263" s="259">
        <f t="shared" si="40"/>
        <v>84000</v>
      </c>
    </row>
    <row r="264" spans="1:16" x14ac:dyDescent="0.2">
      <c r="A264" s="252">
        <v>43606</v>
      </c>
      <c r="B264" s="253" t="s">
        <v>383</v>
      </c>
      <c r="C264" s="254" t="s">
        <v>347</v>
      </c>
      <c r="D264" s="254" t="s">
        <v>384</v>
      </c>
      <c r="E264" s="254" t="s">
        <v>349</v>
      </c>
      <c r="F264" s="254">
        <v>2019</v>
      </c>
      <c r="G264" s="254" t="s">
        <v>363</v>
      </c>
      <c r="H264" s="255">
        <v>15000</v>
      </c>
      <c r="I264" s="254" t="s">
        <v>351</v>
      </c>
      <c r="J264" s="256">
        <v>0.45</v>
      </c>
      <c r="K264" s="256">
        <v>0</v>
      </c>
      <c r="L264" s="256">
        <v>0</v>
      </c>
      <c r="M264" s="257">
        <f t="shared" si="41"/>
        <v>43769</v>
      </c>
      <c r="N264" s="258">
        <f t="shared" si="42"/>
        <v>43830</v>
      </c>
      <c r="O264" s="259">
        <f t="shared" si="39"/>
        <v>3</v>
      </c>
      <c r="P264" s="259">
        <f t="shared" si="40"/>
        <v>45000</v>
      </c>
    </row>
    <row r="265" spans="1:16" x14ac:dyDescent="0.2">
      <c r="A265" s="252">
        <v>43602</v>
      </c>
      <c r="B265" s="253" t="s">
        <v>346</v>
      </c>
      <c r="C265" s="254" t="s">
        <v>347</v>
      </c>
      <c r="D265" s="254" t="s">
        <v>384</v>
      </c>
      <c r="E265" s="254" t="s">
        <v>349</v>
      </c>
      <c r="F265" s="254">
        <v>2019</v>
      </c>
      <c r="G265" s="254" t="s">
        <v>357</v>
      </c>
      <c r="H265" s="255">
        <v>10000</v>
      </c>
      <c r="I265" s="254" t="s">
        <v>351</v>
      </c>
      <c r="J265" s="256">
        <v>0.19</v>
      </c>
      <c r="K265" s="256">
        <v>0</v>
      </c>
      <c r="L265" s="256">
        <v>0</v>
      </c>
      <c r="M265" s="257">
        <f t="shared" si="41"/>
        <v>43677</v>
      </c>
      <c r="N265" s="258">
        <f t="shared" si="42"/>
        <v>43738</v>
      </c>
      <c r="O265" s="259">
        <f t="shared" si="39"/>
        <v>3</v>
      </c>
      <c r="P265" s="259">
        <f t="shared" si="40"/>
        <v>30000</v>
      </c>
    </row>
    <row r="266" spans="1:16" x14ac:dyDescent="0.2">
      <c r="A266" s="252">
        <v>43602</v>
      </c>
      <c r="B266" s="253" t="s">
        <v>354</v>
      </c>
      <c r="C266" s="254" t="s">
        <v>347</v>
      </c>
      <c r="D266" s="254" t="s">
        <v>384</v>
      </c>
      <c r="E266" s="254" t="s">
        <v>349</v>
      </c>
      <c r="F266" s="254">
        <v>2019</v>
      </c>
      <c r="G266" s="254" t="s">
        <v>363</v>
      </c>
      <c r="H266" s="255">
        <v>23000</v>
      </c>
      <c r="I266" s="254" t="s">
        <v>351</v>
      </c>
      <c r="J266" s="256">
        <v>0.4</v>
      </c>
      <c r="K266" s="256">
        <v>0</v>
      </c>
      <c r="L266" s="256">
        <v>0</v>
      </c>
      <c r="M266" s="257">
        <f t="shared" si="41"/>
        <v>43769</v>
      </c>
      <c r="N266" s="258">
        <f t="shared" si="42"/>
        <v>43830</v>
      </c>
      <c r="O266" s="259">
        <f t="shared" si="39"/>
        <v>3</v>
      </c>
      <c r="P266" s="259">
        <f t="shared" si="40"/>
        <v>69000</v>
      </c>
    </row>
    <row r="267" spans="1:16" x14ac:dyDescent="0.2">
      <c r="A267" s="252">
        <v>43591</v>
      </c>
      <c r="B267" s="253" t="s">
        <v>346</v>
      </c>
      <c r="C267" s="254" t="s">
        <v>347</v>
      </c>
      <c r="D267" s="254" t="s">
        <v>348</v>
      </c>
      <c r="E267" s="254" t="s">
        <v>349</v>
      </c>
      <c r="F267" s="254">
        <v>2021</v>
      </c>
      <c r="G267" s="254" t="s">
        <v>355</v>
      </c>
      <c r="H267" s="255">
        <v>13333</v>
      </c>
      <c r="I267" s="254" t="s">
        <v>351</v>
      </c>
      <c r="J267" s="256">
        <v>57.15</v>
      </c>
      <c r="K267" s="256">
        <v>0</v>
      </c>
      <c r="L267" s="256">
        <v>0</v>
      </c>
      <c r="M267" s="257">
        <f t="shared" si="41"/>
        <v>44227</v>
      </c>
      <c r="N267" s="258">
        <f t="shared" si="42"/>
        <v>44286</v>
      </c>
      <c r="O267" s="259">
        <f t="shared" si="39"/>
        <v>3</v>
      </c>
      <c r="P267" s="259">
        <f t="shared" si="40"/>
        <v>39999</v>
      </c>
    </row>
    <row r="268" spans="1:16" x14ac:dyDescent="0.2">
      <c r="A268" s="252">
        <v>43587</v>
      </c>
      <c r="B268" s="253" t="s">
        <v>346</v>
      </c>
      <c r="C268" s="254" t="s">
        <v>347</v>
      </c>
      <c r="D268" s="254" t="s">
        <v>348</v>
      </c>
      <c r="E268" s="254" t="s">
        <v>353</v>
      </c>
      <c r="F268" s="254">
        <v>2019</v>
      </c>
      <c r="G268" s="254" t="s">
        <v>357</v>
      </c>
      <c r="H268" s="255">
        <v>3333</v>
      </c>
      <c r="I268" s="254" t="s">
        <v>351</v>
      </c>
      <c r="J268" s="256">
        <v>55</v>
      </c>
      <c r="K268" s="256">
        <v>66</v>
      </c>
      <c r="L268" s="256">
        <v>0</v>
      </c>
      <c r="M268" s="257">
        <f t="shared" si="41"/>
        <v>43677</v>
      </c>
      <c r="N268" s="258">
        <f t="shared" si="42"/>
        <v>43738</v>
      </c>
      <c r="O268" s="259">
        <f t="shared" si="39"/>
        <v>3</v>
      </c>
      <c r="P268" s="259">
        <f t="shared" si="40"/>
        <v>9999</v>
      </c>
    </row>
    <row r="269" spans="1:16" x14ac:dyDescent="0.2">
      <c r="A269" s="252">
        <v>43587</v>
      </c>
      <c r="B269" s="253" t="s">
        <v>346</v>
      </c>
      <c r="C269" s="254" t="s">
        <v>347</v>
      </c>
      <c r="D269" s="254" t="s">
        <v>348</v>
      </c>
      <c r="E269" s="254" t="s">
        <v>353</v>
      </c>
      <c r="F269" s="254">
        <v>2019</v>
      </c>
      <c r="G269" s="254" t="s">
        <v>363</v>
      </c>
      <c r="H269" s="255">
        <v>6666</v>
      </c>
      <c r="I269" s="254" t="s">
        <v>351</v>
      </c>
      <c r="J269" s="256">
        <v>55</v>
      </c>
      <c r="K269" s="256">
        <v>65</v>
      </c>
      <c r="L269" s="256">
        <v>0</v>
      </c>
      <c r="M269" s="257">
        <f t="shared" si="41"/>
        <v>43769</v>
      </c>
      <c r="N269" s="258">
        <f t="shared" si="42"/>
        <v>43830</v>
      </c>
      <c r="O269" s="259">
        <f t="shared" si="39"/>
        <v>3</v>
      </c>
      <c r="P269" s="259">
        <f t="shared" si="40"/>
        <v>19998</v>
      </c>
    </row>
    <row r="270" spans="1:16" x14ac:dyDescent="0.2">
      <c r="A270" s="252">
        <v>43587</v>
      </c>
      <c r="B270" s="253" t="s">
        <v>383</v>
      </c>
      <c r="C270" s="254" t="s">
        <v>347</v>
      </c>
      <c r="D270" s="254" t="s">
        <v>348</v>
      </c>
      <c r="E270" s="254" t="s">
        <v>353</v>
      </c>
      <c r="F270" s="254">
        <v>2020</v>
      </c>
      <c r="G270" s="254" t="s">
        <v>350</v>
      </c>
      <c r="H270" s="255">
        <v>10000</v>
      </c>
      <c r="I270" s="254" t="s">
        <v>351</v>
      </c>
      <c r="J270" s="256">
        <v>55</v>
      </c>
      <c r="K270" s="256">
        <v>61.25</v>
      </c>
      <c r="L270" s="256">
        <v>0</v>
      </c>
      <c r="M270" s="257">
        <f t="shared" si="41"/>
        <v>43861</v>
      </c>
      <c r="N270" s="258">
        <f t="shared" si="42"/>
        <v>44196</v>
      </c>
      <c r="O270" s="259">
        <f t="shared" si="39"/>
        <v>12</v>
      </c>
      <c r="P270" s="259">
        <f t="shared" si="40"/>
        <v>120000</v>
      </c>
    </row>
    <row r="271" spans="1:16" x14ac:dyDescent="0.2">
      <c r="A271" s="252">
        <v>43550</v>
      </c>
      <c r="B271" s="253" t="s">
        <v>356</v>
      </c>
      <c r="C271" s="254" t="s">
        <v>347</v>
      </c>
      <c r="D271" s="254" t="s">
        <v>348</v>
      </c>
      <c r="E271" s="254" t="s">
        <v>353</v>
      </c>
      <c r="F271" s="254">
        <v>2019</v>
      </c>
      <c r="G271" s="254" t="s">
        <v>359</v>
      </c>
      <c r="H271" s="255">
        <v>7000</v>
      </c>
      <c r="I271" s="254" t="s">
        <v>351</v>
      </c>
      <c r="J271" s="256">
        <v>55</v>
      </c>
      <c r="K271" s="256">
        <v>64.25</v>
      </c>
      <c r="L271" s="256">
        <v>0</v>
      </c>
      <c r="M271" s="257">
        <f t="shared" si="41"/>
        <v>43677</v>
      </c>
      <c r="N271" s="258">
        <f t="shared" si="42"/>
        <v>43830</v>
      </c>
      <c r="O271" s="259">
        <f t="shared" si="39"/>
        <v>6</v>
      </c>
      <c r="P271" s="259">
        <f t="shared" si="40"/>
        <v>42000</v>
      </c>
    </row>
    <row r="272" spans="1:16" x14ac:dyDescent="0.2">
      <c r="A272" s="252">
        <v>43550</v>
      </c>
      <c r="B272" s="253" t="s">
        <v>356</v>
      </c>
      <c r="C272" s="254" t="s">
        <v>347</v>
      </c>
      <c r="D272" s="254" t="s">
        <v>348</v>
      </c>
      <c r="E272" s="254" t="s">
        <v>353</v>
      </c>
      <c r="F272" s="254">
        <v>2020</v>
      </c>
      <c r="G272" s="254" t="s">
        <v>350</v>
      </c>
      <c r="H272" s="255">
        <v>3000</v>
      </c>
      <c r="I272" s="254" t="s">
        <v>351</v>
      </c>
      <c r="J272" s="256">
        <v>55</v>
      </c>
      <c r="K272" s="256">
        <v>61</v>
      </c>
      <c r="L272" s="256">
        <v>0</v>
      </c>
      <c r="M272" s="257">
        <f t="shared" si="41"/>
        <v>43861</v>
      </c>
      <c r="N272" s="258">
        <f t="shared" si="42"/>
        <v>44196</v>
      </c>
      <c r="O272" s="259">
        <f t="shared" si="39"/>
        <v>12</v>
      </c>
      <c r="P272" s="259">
        <f t="shared" si="40"/>
        <v>36000</v>
      </c>
    </row>
    <row r="273" spans="1:20" x14ac:dyDescent="0.2">
      <c r="A273" s="252">
        <v>43542</v>
      </c>
      <c r="B273" s="253" t="s">
        <v>356</v>
      </c>
      <c r="C273" s="254" t="s">
        <v>347</v>
      </c>
      <c r="D273" s="254" t="s">
        <v>348</v>
      </c>
      <c r="E273" s="254" t="s">
        <v>353</v>
      </c>
      <c r="F273" s="254">
        <v>2019</v>
      </c>
      <c r="G273" s="254" t="s">
        <v>359</v>
      </c>
      <c r="H273" s="255">
        <v>3000</v>
      </c>
      <c r="I273" s="254" t="s">
        <v>351</v>
      </c>
      <c r="J273" s="256">
        <v>53</v>
      </c>
      <c r="K273" s="256">
        <v>65.25</v>
      </c>
      <c r="L273" s="256">
        <v>0</v>
      </c>
      <c r="M273" s="257">
        <f t="shared" si="41"/>
        <v>43677</v>
      </c>
      <c r="N273" s="258">
        <f t="shared" si="42"/>
        <v>43830</v>
      </c>
      <c r="O273" s="259">
        <f t="shared" si="39"/>
        <v>6</v>
      </c>
      <c r="P273" s="259">
        <f t="shared" si="40"/>
        <v>18000</v>
      </c>
    </row>
    <row r="274" spans="1:20" x14ac:dyDescent="0.2">
      <c r="A274" s="252">
        <v>43542</v>
      </c>
      <c r="B274" s="253" t="s">
        <v>356</v>
      </c>
      <c r="C274" s="254" t="s">
        <v>347</v>
      </c>
      <c r="D274" s="254" t="s">
        <v>348</v>
      </c>
      <c r="E274" s="254" t="s">
        <v>353</v>
      </c>
      <c r="F274" s="254">
        <v>2020</v>
      </c>
      <c r="G274" s="254" t="s">
        <v>350</v>
      </c>
      <c r="H274" s="255">
        <v>3000</v>
      </c>
      <c r="I274" s="254" t="s">
        <v>351</v>
      </c>
      <c r="J274" s="256">
        <v>53</v>
      </c>
      <c r="K274" s="256">
        <v>62.5</v>
      </c>
      <c r="L274" s="256">
        <v>0</v>
      </c>
      <c r="M274" s="257">
        <f t="shared" si="41"/>
        <v>43861</v>
      </c>
      <c r="N274" s="258">
        <f t="shared" si="42"/>
        <v>44196</v>
      </c>
      <c r="O274" s="259">
        <f t="shared" si="39"/>
        <v>12</v>
      </c>
      <c r="P274" s="259">
        <f t="shared" si="40"/>
        <v>36000</v>
      </c>
    </row>
    <row r="275" spans="1:20" x14ac:dyDescent="0.2">
      <c r="A275" s="252">
        <v>43521</v>
      </c>
      <c r="B275" s="253" t="s">
        <v>356</v>
      </c>
      <c r="C275" s="254" t="s">
        <v>347</v>
      </c>
      <c r="D275" s="254" t="s">
        <v>348</v>
      </c>
      <c r="E275" s="254" t="s">
        <v>353</v>
      </c>
      <c r="F275" s="254">
        <v>2020</v>
      </c>
      <c r="G275" s="254" t="s">
        <v>355</v>
      </c>
      <c r="H275" s="255">
        <v>16000</v>
      </c>
      <c r="I275" s="254" t="s">
        <v>351</v>
      </c>
      <c r="J275" s="256">
        <v>51</v>
      </c>
      <c r="K275" s="256">
        <v>62</v>
      </c>
      <c r="L275" s="256">
        <v>0</v>
      </c>
      <c r="M275" s="257">
        <f t="shared" si="41"/>
        <v>43861</v>
      </c>
      <c r="N275" s="258">
        <f t="shared" si="42"/>
        <v>43921</v>
      </c>
      <c r="O275" s="259">
        <f t="shared" si="39"/>
        <v>3</v>
      </c>
      <c r="P275" s="259">
        <f t="shared" si="40"/>
        <v>48000</v>
      </c>
      <c r="Q275" s="263"/>
      <c r="R275" s="264"/>
      <c r="S275" s="261"/>
      <c r="T275" s="262"/>
    </row>
    <row r="276" spans="1:20" x14ac:dyDescent="0.2">
      <c r="A276" s="252">
        <v>43521</v>
      </c>
      <c r="B276" s="253" t="s">
        <v>356</v>
      </c>
      <c r="C276" s="254" t="s">
        <v>347</v>
      </c>
      <c r="D276" s="254" t="s">
        <v>348</v>
      </c>
      <c r="E276" s="254" t="s">
        <v>353</v>
      </c>
      <c r="F276" s="254">
        <v>2020</v>
      </c>
      <c r="G276" s="254" t="s">
        <v>358</v>
      </c>
      <c r="H276" s="255">
        <v>9000</v>
      </c>
      <c r="I276" s="254" t="s">
        <v>351</v>
      </c>
      <c r="J276" s="256">
        <v>51</v>
      </c>
      <c r="K276" s="256">
        <v>62</v>
      </c>
      <c r="L276" s="256">
        <v>0</v>
      </c>
      <c r="M276" s="257">
        <f t="shared" si="41"/>
        <v>43951</v>
      </c>
      <c r="N276" s="258">
        <f t="shared" si="42"/>
        <v>44012</v>
      </c>
      <c r="O276" s="259">
        <f t="shared" si="39"/>
        <v>3</v>
      </c>
      <c r="P276" s="259">
        <f t="shared" si="40"/>
        <v>27000</v>
      </c>
      <c r="Q276" s="265"/>
    </row>
    <row r="277" spans="1:20" x14ac:dyDescent="0.2">
      <c r="A277" s="252">
        <v>43521</v>
      </c>
      <c r="B277" s="253" t="s">
        <v>356</v>
      </c>
      <c r="C277" s="254" t="s">
        <v>347</v>
      </c>
      <c r="D277" s="254" t="s">
        <v>348</v>
      </c>
      <c r="E277" s="254" t="s">
        <v>353</v>
      </c>
      <c r="F277" s="254">
        <v>2020</v>
      </c>
      <c r="G277" s="254" t="s">
        <v>357</v>
      </c>
      <c r="H277" s="255">
        <v>4000</v>
      </c>
      <c r="I277" s="254" t="s">
        <v>351</v>
      </c>
      <c r="J277" s="256">
        <v>51</v>
      </c>
      <c r="K277" s="256">
        <v>62</v>
      </c>
      <c r="L277" s="256">
        <v>0</v>
      </c>
      <c r="M277" s="257">
        <f t="shared" si="41"/>
        <v>44043</v>
      </c>
      <c r="N277" s="258">
        <f t="shared" si="42"/>
        <v>44104</v>
      </c>
      <c r="O277" s="259">
        <f t="shared" si="39"/>
        <v>3</v>
      </c>
      <c r="P277" s="259">
        <f t="shared" si="40"/>
        <v>12000</v>
      </c>
    </row>
    <row r="278" spans="1:20" x14ac:dyDescent="0.2">
      <c r="A278" s="252">
        <v>43510</v>
      </c>
      <c r="B278" s="253" t="s">
        <v>392</v>
      </c>
      <c r="C278" s="254" t="s">
        <v>347</v>
      </c>
      <c r="D278" s="254" t="s">
        <v>348</v>
      </c>
      <c r="E278" s="254" t="s">
        <v>353</v>
      </c>
      <c r="F278" s="254">
        <v>2019</v>
      </c>
      <c r="G278" s="254" t="s">
        <v>387</v>
      </c>
      <c r="H278" s="255">
        <v>6000</v>
      </c>
      <c r="I278" s="254" t="s">
        <v>351</v>
      </c>
      <c r="J278" s="256">
        <v>51</v>
      </c>
      <c r="K278" s="256">
        <v>60.5</v>
      </c>
      <c r="L278" s="256">
        <v>0</v>
      </c>
      <c r="M278" s="257">
        <f t="shared" si="41"/>
        <v>43555</v>
      </c>
      <c r="N278" s="258">
        <f t="shared" si="42"/>
        <v>43555</v>
      </c>
      <c r="O278" s="259">
        <f t="shared" si="39"/>
        <v>1</v>
      </c>
      <c r="P278" s="259">
        <f t="shared" si="40"/>
        <v>6000</v>
      </c>
    </row>
    <row r="279" spans="1:20" x14ac:dyDescent="0.2">
      <c r="A279" s="252">
        <v>43510</v>
      </c>
      <c r="B279" s="253" t="s">
        <v>392</v>
      </c>
      <c r="C279" s="254" t="s">
        <v>347</v>
      </c>
      <c r="D279" s="254" t="s">
        <v>348</v>
      </c>
      <c r="E279" s="254" t="s">
        <v>353</v>
      </c>
      <c r="F279" s="254">
        <v>2019</v>
      </c>
      <c r="G279" s="254" t="s">
        <v>358</v>
      </c>
      <c r="H279" s="255">
        <v>16000</v>
      </c>
      <c r="I279" s="254" t="s">
        <v>351</v>
      </c>
      <c r="J279" s="256">
        <v>51</v>
      </c>
      <c r="K279" s="256">
        <v>60.5</v>
      </c>
      <c r="L279" s="256">
        <v>0</v>
      </c>
      <c r="M279" s="257">
        <f t="shared" si="41"/>
        <v>43585</v>
      </c>
      <c r="N279" s="258">
        <f t="shared" si="42"/>
        <v>43646</v>
      </c>
      <c r="O279" s="259">
        <f t="shared" si="39"/>
        <v>3</v>
      </c>
      <c r="P279" s="259">
        <f t="shared" si="40"/>
        <v>48000</v>
      </c>
    </row>
    <row r="280" spans="1:20" x14ac:dyDescent="0.2">
      <c r="A280" s="252">
        <v>43510</v>
      </c>
      <c r="B280" s="253" t="s">
        <v>392</v>
      </c>
      <c r="C280" s="254" t="s">
        <v>347</v>
      </c>
      <c r="D280" s="254" t="s">
        <v>348</v>
      </c>
      <c r="E280" s="254" t="s">
        <v>353</v>
      </c>
      <c r="F280" s="254">
        <v>2019</v>
      </c>
      <c r="G280" s="254" t="s">
        <v>357</v>
      </c>
      <c r="H280" s="255">
        <v>1000</v>
      </c>
      <c r="I280" s="254" t="s">
        <v>351</v>
      </c>
      <c r="J280" s="256">
        <v>51</v>
      </c>
      <c r="K280" s="256">
        <v>60.5</v>
      </c>
      <c r="L280" s="256">
        <v>0</v>
      </c>
      <c r="M280" s="257">
        <f t="shared" si="41"/>
        <v>43677</v>
      </c>
      <c r="N280" s="258">
        <f t="shared" si="42"/>
        <v>43738</v>
      </c>
      <c r="O280" s="259">
        <f t="shared" si="39"/>
        <v>3</v>
      </c>
      <c r="P280" s="259">
        <f t="shared" si="40"/>
        <v>3000</v>
      </c>
    </row>
    <row r="281" spans="1:20" x14ac:dyDescent="0.2">
      <c r="A281" s="252">
        <v>43509</v>
      </c>
      <c r="B281" s="253" t="s">
        <v>356</v>
      </c>
      <c r="C281" s="254" t="s">
        <v>347</v>
      </c>
      <c r="D281" s="254" t="s">
        <v>348</v>
      </c>
      <c r="E281" s="254" t="s">
        <v>353</v>
      </c>
      <c r="F281" s="254">
        <v>2019</v>
      </c>
      <c r="G281" s="254" t="s">
        <v>352</v>
      </c>
      <c r="H281" s="255">
        <v>8000</v>
      </c>
      <c r="I281" s="254" t="s">
        <v>351</v>
      </c>
      <c r="J281" s="256">
        <v>50</v>
      </c>
      <c r="K281" s="256">
        <v>61.5</v>
      </c>
      <c r="L281" s="256">
        <v>0</v>
      </c>
      <c r="M281" s="257">
        <f t="shared" si="41"/>
        <v>43585</v>
      </c>
      <c r="N281" s="258">
        <f t="shared" si="42"/>
        <v>43830</v>
      </c>
      <c r="O281" s="259">
        <f t="shared" si="39"/>
        <v>9</v>
      </c>
      <c r="P281" s="259">
        <f t="shared" si="40"/>
        <v>72000</v>
      </c>
    </row>
    <row r="282" spans="1:20" x14ac:dyDescent="0.2">
      <c r="A282" s="252">
        <v>43509</v>
      </c>
      <c r="B282" s="253" t="s">
        <v>356</v>
      </c>
      <c r="C282" s="254" t="s">
        <v>347</v>
      </c>
      <c r="D282" s="254" t="s">
        <v>348</v>
      </c>
      <c r="E282" s="254" t="s">
        <v>353</v>
      </c>
      <c r="F282" s="254">
        <v>2020</v>
      </c>
      <c r="G282" s="254" t="s">
        <v>350</v>
      </c>
      <c r="H282" s="255">
        <v>8000</v>
      </c>
      <c r="I282" s="254" t="s">
        <v>351</v>
      </c>
      <c r="J282" s="256">
        <v>50</v>
      </c>
      <c r="K282" s="256">
        <v>61.5</v>
      </c>
      <c r="L282" s="256">
        <v>0</v>
      </c>
      <c r="M282" s="257">
        <f t="shared" si="41"/>
        <v>43861</v>
      </c>
      <c r="N282" s="258">
        <f t="shared" si="42"/>
        <v>44196</v>
      </c>
      <c r="O282" s="259">
        <f t="shared" si="39"/>
        <v>12</v>
      </c>
      <c r="P282" s="259">
        <f t="shared" si="40"/>
        <v>96000</v>
      </c>
    </row>
    <row r="283" spans="1:20" x14ac:dyDescent="0.2">
      <c r="A283" s="252">
        <v>43494</v>
      </c>
      <c r="B283" s="253" t="s">
        <v>356</v>
      </c>
      <c r="C283" s="254" t="s">
        <v>347</v>
      </c>
      <c r="D283" s="254" t="s">
        <v>384</v>
      </c>
      <c r="E283" s="254" t="s">
        <v>349</v>
      </c>
      <c r="F283" s="254">
        <v>2019</v>
      </c>
      <c r="G283" s="254" t="s">
        <v>358</v>
      </c>
      <c r="H283" s="255">
        <v>25000</v>
      </c>
      <c r="I283" s="254" t="s">
        <v>351</v>
      </c>
      <c r="J283" s="256">
        <v>-2.65</v>
      </c>
      <c r="K283" s="256">
        <v>0</v>
      </c>
      <c r="L283" s="256">
        <v>0</v>
      </c>
      <c r="M283" s="257">
        <f t="shared" si="41"/>
        <v>43585</v>
      </c>
      <c r="N283" s="258">
        <f t="shared" si="42"/>
        <v>43646</v>
      </c>
      <c r="O283" s="259">
        <f t="shared" si="39"/>
        <v>3</v>
      </c>
      <c r="P283" s="259">
        <f t="shared" si="40"/>
        <v>75000</v>
      </c>
    </row>
    <row r="284" spans="1:20" x14ac:dyDescent="0.2">
      <c r="A284" s="252">
        <v>43489</v>
      </c>
      <c r="B284" s="253" t="s">
        <v>356</v>
      </c>
      <c r="C284" s="254" t="s">
        <v>347</v>
      </c>
      <c r="D284" s="254" t="s">
        <v>384</v>
      </c>
      <c r="E284" s="254" t="s">
        <v>349</v>
      </c>
      <c r="F284" s="254">
        <v>2019</v>
      </c>
      <c r="G284" s="254" t="s">
        <v>358</v>
      </c>
      <c r="H284" s="255">
        <v>50000</v>
      </c>
      <c r="I284" s="254" t="s">
        <v>351</v>
      </c>
      <c r="J284" s="256">
        <v>-3.1</v>
      </c>
      <c r="K284" s="256">
        <v>0</v>
      </c>
      <c r="L284" s="256">
        <v>0</v>
      </c>
      <c r="M284" s="257">
        <f t="shared" si="41"/>
        <v>43585</v>
      </c>
      <c r="N284" s="258">
        <f t="shared" si="42"/>
        <v>43646</v>
      </c>
      <c r="O284" s="259">
        <f t="shared" si="39"/>
        <v>3</v>
      </c>
      <c r="P284" s="259">
        <f t="shared" si="40"/>
        <v>150000</v>
      </c>
    </row>
    <row r="285" spans="1:20" x14ac:dyDescent="0.2">
      <c r="A285" s="252">
        <v>43488</v>
      </c>
      <c r="B285" s="253" t="s">
        <v>356</v>
      </c>
      <c r="C285" s="254" t="s">
        <v>347</v>
      </c>
      <c r="D285" s="254" t="s">
        <v>384</v>
      </c>
      <c r="E285" s="254" t="s">
        <v>349</v>
      </c>
      <c r="F285" s="254">
        <v>2019</v>
      </c>
      <c r="G285" s="254" t="s">
        <v>358</v>
      </c>
      <c r="H285" s="255">
        <v>50000</v>
      </c>
      <c r="I285" s="254" t="s">
        <v>351</v>
      </c>
      <c r="J285" s="256">
        <v>-4.25</v>
      </c>
      <c r="K285" s="256">
        <v>0</v>
      </c>
      <c r="L285" s="256">
        <v>0</v>
      </c>
      <c r="M285" s="257">
        <f t="shared" si="41"/>
        <v>43585</v>
      </c>
      <c r="N285" s="258">
        <f t="shared" si="42"/>
        <v>43646</v>
      </c>
      <c r="O285" s="259">
        <f t="shared" si="39"/>
        <v>3</v>
      </c>
      <c r="P285" s="259">
        <f t="shared" si="40"/>
        <v>150000</v>
      </c>
    </row>
    <row r="286" spans="1:20" x14ac:dyDescent="0.2">
      <c r="A286" s="252">
        <v>43473</v>
      </c>
      <c r="B286" s="253" t="s">
        <v>346</v>
      </c>
      <c r="C286" s="254" t="s">
        <v>347</v>
      </c>
      <c r="D286" s="254" t="s">
        <v>384</v>
      </c>
      <c r="E286" s="254" t="s">
        <v>349</v>
      </c>
      <c r="F286" s="254">
        <v>2020</v>
      </c>
      <c r="G286" s="254" t="s">
        <v>350</v>
      </c>
      <c r="H286" s="255">
        <v>25000</v>
      </c>
      <c r="I286" s="254" t="s">
        <v>351</v>
      </c>
      <c r="J286" s="256">
        <v>0</v>
      </c>
      <c r="K286" s="256">
        <v>0</v>
      </c>
      <c r="L286" s="256">
        <v>0</v>
      </c>
      <c r="M286" s="257">
        <f t="shared" si="41"/>
        <v>43861</v>
      </c>
      <c r="N286" s="258">
        <f t="shared" si="42"/>
        <v>44196</v>
      </c>
      <c r="O286" s="259">
        <f t="shared" si="39"/>
        <v>12</v>
      </c>
      <c r="P286" s="259">
        <f t="shared" si="40"/>
        <v>300000</v>
      </c>
    </row>
    <row r="287" spans="1:20" x14ac:dyDescent="0.2">
      <c r="A287" s="252">
        <v>43473</v>
      </c>
      <c r="B287" s="253" t="s">
        <v>356</v>
      </c>
      <c r="C287" s="254" t="s">
        <v>347</v>
      </c>
      <c r="D287" s="254" t="s">
        <v>384</v>
      </c>
      <c r="E287" s="254" t="s">
        <v>349</v>
      </c>
      <c r="F287" s="254">
        <v>2019</v>
      </c>
      <c r="G287" s="254" t="s">
        <v>357</v>
      </c>
      <c r="H287" s="255">
        <v>30500</v>
      </c>
      <c r="I287" s="254" t="s">
        <v>351</v>
      </c>
      <c r="J287" s="256">
        <v>-2</v>
      </c>
      <c r="K287" s="256">
        <v>0</v>
      </c>
      <c r="L287" s="256">
        <v>0</v>
      </c>
      <c r="M287" s="257">
        <f t="shared" si="41"/>
        <v>43677</v>
      </c>
      <c r="N287" s="258">
        <f t="shared" si="42"/>
        <v>43738</v>
      </c>
      <c r="O287" s="259">
        <f t="shared" si="39"/>
        <v>3</v>
      </c>
      <c r="P287" s="259">
        <f t="shared" si="40"/>
        <v>91500</v>
      </c>
    </row>
    <row r="288" spans="1:20" x14ac:dyDescent="0.2">
      <c r="A288" s="252">
        <v>43473</v>
      </c>
      <c r="B288" s="253" t="s">
        <v>356</v>
      </c>
      <c r="C288" s="254" t="s">
        <v>347</v>
      </c>
      <c r="D288" s="254" t="s">
        <v>384</v>
      </c>
      <c r="E288" s="254" t="s">
        <v>349</v>
      </c>
      <c r="F288" s="254">
        <v>2019</v>
      </c>
      <c r="G288" s="254" t="s">
        <v>357</v>
      </c>
      <c r="H288" s="255">
        <v>39500</v>
      </c>
      <c r="I288" s="254" t="s">
        <v>351</v>
      </c>
      <c r="J288" s="256">
        <v>-1.75</v>
      </c>
      <c r="K288" s="256">
        <v>0</v>
      </c>
      <c r="L288" s="256">
        <v>0</v>
      </c>
      <c r="M288" s="257">
        <f t="shared" si="41"/>
        <v>43677</v>
      </c>
      <c r="N288" s="258">
        <f t="shared" si="42"/>
        <v>43738</v>
      </c>
      <c r="O288" s="259">
        <f t="shared" si="39"/>
        <v>3</v>
      </c>
      <c r="P288" s="259">
        <f t="shared" si="40"/>
        <v>118500</v>
      </c>
    </row>
    <row r="289" spans="1:16" x14ac:dyDescent="0.2">
      <c r="A289" s="252">
        <v>43473</v>
      </c>
      <c r="B289" s="253" t="s">
        <v>356</v>
      </c>
      <c r="C289" s="254" t="s">
        <v>347</v>
      </c>
      <c r="D289" s="254" t="s">
        <v>384</v>
      </c>
      <c r="E289" s="254" t="s">
        <v>349</v>
      </c>
      <c r="F289" s="254">
        <v>2019</v>
      </c>
      <c r="G289" s="254" t="s">
        <v>363</v>
      </c>
      <c r="H289" s="255">
        <v>70000</v>
      </c>
      <c r="I289" s="254" t="s">
        <v>351</v>
      </c>
      <c r="J289" s="256">
        <v>-0.88</v>
      </c>
      <c r="K289" s="256">
        <v>0</v>
      </c>
      <c r="L289" s="256">
        <v>0</v>
      </c>
      <c r="M289" s="257">
        <f t="shared" si="41"/>
        <v>43769</v>
      </c>
      <c r="N289" s="258">
        <f t="shared" si="42"/>
        <v>43830</v>
      </c>
      <c r="O289" s="259">
        <f t="shared" si="39"/>
        <v>3</v>
      </c>
      <c r="P289" s="259">
        <f t="shared" si="40"/>
        <v>210000</v>
      </c>
    </row>
    <row r="290" spans="1:16" x14ac:dyDescent="0.2">
      <c r="A290" s="252">
        <v>43468</v>
      </c>
      <c r="B290" s="253" t="s">
        <v>346</v>
      </c>
      <c r="C290" s="254" t="s">
        <v>347</v>
      </c>
      <c r="D290" s="254" t="s">
        <v>384</v>
      </c>
      <c r="E290" s="254" t="s">
        <v>349</v>
      </c>
      <c r="F290" s="254">
        <v>2020</v>
      </c>
      <c r="G290" s="254" t="s">
        <v>350</v>
      </c>
      <c r="H290" s="255">
        <v>25000</v>
      </c>
      <c r="I290" s="254" t="s">
        <v>351</v>
      </c>
      <c r="J290" s="256">
        <v>-0.1</v>
      </c>
      <c r="K290" s="256">
        <v>0</v>
      </c>
      <c r="L290" s="256">
        <v>0</v>
      </c>
      <c r="M290" s="257">
        <f t="shared" si="41"/>
        <v>43861</v>
      </c>
      <c r="N290" s="258">
        <f t="shared" si="42"/>
        <v>44196</v>
      </c>
      <c r="O290" s="259">
        <f t="shared" si="39"/>
        <v>12</v>
      </c>
      <c r="P290" s="259">
        <f t="shared" si="40"/>
        <v>300000</v>
      </c>
    </row>
    <row r="291" spans="1:16" x14ac:dyDescent="0.2">
      <c r="A291" s="252">
        <v>43465</v>
      </c>
      <c r="B291" s="253" t="s">
        <v>356</v>
      </c>
      <c r="C291" s="254" t="s">
        <v>347</v>
      </c>
      <c r="D291" s="254" t="s">
        <v>348</v>
      </c>
      <c r="E291" s="254" t="s">
        <v>353</v>
      </c>
      <c r="F291" s="254">
        <v>2019</v>
      </c>
      <c r="G291" s="254" t="s">
        <v>359</v>
      </c>
      <c r="H291" s="255">
        <v>17000</v>
      </c>
      <c r="I291" s="254" t="s">
        <v>351</v>
      </c>
      <c r="J291" s="256">
        <v>45</v>
      </c>
      <c r="K291" s="256">
        <v>51.25</v>
      </c>
      <c r="L291" s="256">
        <v>0</v>
      </c>
      <c r="M291" s="257">
        <f t="shared" si="41"/>
        <v>43677</v>
      </c>
      <c r="N291" s="258">
        <f t="shared" si="42"/>
        <v>43830</v>
      </c>
      <c r="O291" s="259">
        <f t="shared" si="39"/>
        <v>6</v>
      </c>
      <c r="P291" s="259">
        <f t="shared" si="40"/>
        <v>102000</v>
      </c>
    </row>
    <row r="292" spans="1:16" x14ac:dyDescent="0.2">
      <c r="A292" s="252">
        <v>43462</v>
      </c>
      <c r="B292" s="253" t="s">
        <v>356</v>
      </c>
      <c r="C292" s="254" t="s">
        <v>347</v>
      </c>
      <c r="D292" s="254" t="s">
        <v>348</v>
      </c>
      <c r="E292" s="254" t="s">
        <v>349</v>
      </c>
      <c r="F292" s="254">
        <v>2019</v>
      </c>
      <c r="G292" s="254" t="s">
        <v>357</v>
      </c>
      <c r="H292" s="255">
        <v>7000</v>
      </c>
      <c r="I292" s="254" t="s">
        <v>351</v>
      </c>
      <c r="J292" s="256">
        <v>47.26</v>
      </c>
      <c r="K292" s="256">
        <v>0</v>
      </c>
      <c r="L292" s="256">
        <v>0</v>
      </c>
      <c r="M292" s="257">
        <f t="shared" si="41"/>
        <v>43677</v>
      </c>
      <c r="N292" s="258">
        <f t="shared" si="42"/>
        <v>43738</v>
      </c>
      <c r="O292" s="259">
        <f t="shared" si="39"/>
        <v>3</v>
      </c>
      <c r="P292" s="259">
        <f t="shared" si="40"/>
        <v>21000</v>
      </c>
    </row>
    <row r="293" spans="1:16" x14ac:dyDescent="0.2">
      <c r="A293" s="252">
        <v>43462</v>
      </c>
      <c r="B293" s="253" t="s">
        <v>356</v>
      </c>
      <c r="C293" s="254" t="s">
        <v>347</v>
      </c>
      <c r="D293" s="254" t="s">
        <v>348</v>
      </c>
      <c r="E293" s="254" t="s">
        <v>349</v>
      </c>
      <c r="F293" s="254">
        <v>2019</v>
      </c>
      <c r="G293" s="254" t="s">
        <v>363</v>
      </c>
      <c r="H293" s="255">
        <v>3000</v>
      </c>
      <c r="I293" s="254" t="s">
        <v>351</v>
      </c>
      <c r="J293" s="256">
        <v>47.59</v>
      </c>
      <c r="K293" s="256">
        <v>0</v>
      </c>
      <c r="L293" s="256">
        <v>0</v>
      </c>
      <c r="M293" s="257">
        <f t="shared" si="41"/>
        <v>43769</v>
      </c>
      <c r="N293" s="258">
        <f t="shared" si="42"/>
        <v>43830</v>
      </c>
      <c r="O293" s="259">
        <f t="shared" si="39"/>
        <v>3</v>
      </c>
      <c r="P293" s="259">
        <f t="shared" si="40"/>
        <v>9000</v>
      </c>
    </row>
    <row r="294" spans="1:16" x14ac:dyDescent="0.2">
      <c r="A294" s="252">
        <v>43453</v>
      </c>
      <c r="B294" s="253" t="s">
        <v>356</v>
      </c>
      <c r="C294" s="254" t="s">
        <v>347</v>
      </c>
      <c r="D294" s="254" t="s">
        <v>348</v>
      </c>
      <c r="E294" s="254" t="s">
        <v>349</v>
      </c>
      <c r="F294" s="254">
        <v>2019</v>
      </c>
      <c r="G294" s="254" t="s">
        <v>355</v>
      </c>
      <c r="H294" s="255">
        <v>8000</v>
      </c>
      <c r="I294" s="254" t="s">
        <v>351</v>
      </c>
      <c r="J294" s="256">
        <v>49.3</v>
      </c>
      <c r="K294" s="256">
        <v>0</v>
      </c>
      <c r="L294" s="256">
        <v>0</v>
      </c>
      <c r="M294" s="257">
        <f t="shared" si="41"/>
        <v>43496</v>
      </c>
      <c r="N294" s="258">
        <f t="shared" si="42"/>
        <v>43555</v>
      </c>
      <c r="O294" s="259">
        <f t="shared" si="39"/>
        <v>3</v>
      </c>
      <c r="P294" s="259">
        <f t="shared" si="40"/>
        <v>24000</v>
      </c>
    </row>
    <row r="295" spans="1:16" x14ac:dyDescent="0.2">
      <c r="A295" s="252">
        <v>43453</v>
      </c>
      <c r="B295" s="253" t="s">
        <v>356</v>
      </c>
      <c r="C295" s="254" t="s">
        <v>347</v>
      </c>
      <c r="D295" s="254" t="s">
        <v>348</v>
      </c>
      <c r="E295" s="254" t="s">
        <v>349</v>
      </c>
      <c r="F295" s="254">
        <v>2019</v>
      </c>
      <c r="G295" s="254" t="s">
        <v>358</v>
      </c>
      <c r="H295" s="255">
        <v>5000</v>
      </c>
      <c r="I295" s="254" t="s">
        <v>351</v>
      </c>
      <c r="J295" s="256">
        <v>50.4</v>
      </c>
      <c r="K295" s="256">
        <v>0</v>
      </c>
      <c r="L295" s="256">
        <v>0</v>
      </c>
      <c r="M295" s="257">
        <f t="shared" si="41"/>
        <v>43585</v>
      </c>
      <c r="N295" s="258">
        <f t="shared" si="42"/>
        <v>43646</v>
      </c>
      <c r="O295" s="259">
        <f t="shared" si="39"/>
        <v>3</v>
      </c>
      <c r="P295" s="259">
        <f t="shared" si="40"/>
        <v>15000</v>
      </c>
    </row>
    <row r="296" spans="1:16" x14ac:dyDescent="0.2">
      <c r="A296" s="252">
        <v>43376</v>
      </c>
      <c r="B296" s="253" t="s">
        <v>356</v>
      </c>
      <c r="C296" s="254" t="s">
        <v>347</v>
      </c>
      <c r="D296" s="254" t="s">
        <v>348</v>
      </c>
      <c r="E296" s="254" t="s">
        <v>349</v>
      </c>
      <c r="F296" s="254">
        <v>2019</v>
      </c>
      <c r="G296" s="254" t="s">
        <v>357</v>
      </c>
      <c r="H296" s="255">
        <v>8000</v>
      </c>
      <c r="I296" s="254" t="s">
        <v>351</v>
      </c>
      <c r="J296" s="256">
        <v>73.16</v>
      </c>
      <c r="K296" s="256">
        <v>0</v>
      </c>
      <c r="L296" s="256">
        <v>0</v>
      </c>
      <c r="M296" s="257">
        <f t="shared" si="41"/>
        <v>43677</v>
      </c>
      <c r="N296" s="258">
        <f t="shared" si="42"/>
        <v>43738</v>
      </c>
      <c r="O296" s="259">
        <f t="shared" si="39"/>
        <v>3</v>
      </c>
      <c r="P296" s="259">
        <f t="shared" si="40"/>
        <v>24000</v>
      </c>
    </row>
    <row r="297" spans="1:16" x14ac:dyDescent="0.2">
      <c r="A297" s="252">
        <v>43374</v>
      </c>
      <c r="B297" s="253" t="s">
        <v>392</v>
      </c>
      <c r="C297" s="254" t="s">
        <v>347</v>
      </c>
      <c r="D297" s="254" t="s">
        <v>348</v>
      </c>
      <c r="E297" s="254" t="s">
        <v>349</v>
      </c>
      <c r="F297" s="254">
        <v>2019</v>
      </c>
      <c r="G297" s="254" t="s">
        <v>358</v>
      </c>
      <c r="H297" s="255">
        <v>5000</v>
      </c>
      <c r="I297" s="254" t="s">
        <v>351</v>
      </c>
      <c r="J297" s="256">
        <v>72.8</v>
      </c>
      <c r="K297" s="256">
        <v>0</v>
      </c>
      <c r="L297" s="256">
        <v>0</v>
      </c>
      <c r="M297" s="257">
        <f t="shared" si="41"/>
        <v>43585</v>
      </c>
      <c r="N297" s="258">
        <f t="shared" si="42"/>
        <v>43646</v>
      </c>
      <c r="O297" s="259">
        <f t="shared" si="39"/>
        <v>3</v>
      </c>
      <c r="P297" s="259">
        <f t="shared" si="40"/>
        <v>15000</v>
      </c>
    </row>
    <row r="298" spans="1:16" x14ac:dyDescent="0.2">
      <c r="A298" s="252">
        <v>43370</v>
      </c>
      <c r="B298" s="253" t="s">
        <v>356</v>
      </c>
      <c r="C298" s="254" t="s">
        <v>347</v>
      </c>
      <c r="D298" s="254" t="s">
        <v>348</v>
      </c>
      <c r="E298" s="254" t="s">
        <v>349</v>
      </c>
      <c r="F298" s="254">
        <v>2019</v>
      </c>
      <c r="G298" s="254" t="s">
        <v>355</v>
      </c>
      <c r="H298" s="255">
        <v>5000</v>
      </c>
      <c r="I298" s="254" t="s">
        <v>351</v>
      </c>
      <c r="J298" s="256">
        <v>71.099999999999994</v>
      </c>
      <c r="K298" s="256">
        <v>0</v>
      </c>
      <c r="L298" s="256">
        <v>0</v>
      </c>
      <c r="M298" s="257">
        <f t="shared" si="41"/>
        <v>43496</v>
      </c>
      <c r="N298" s="258">
        <f t="shared" si="42"/>
        <v>43555</v>
      </c>
      <c r="O298" s="259">
        <f t="shared" si="39"/>
        <v>3</v>
      </c>
      <c r="P298" s="259">
        <f t="shared" si="40"/>
        <v>15000</v>
      </c>
    </row>
    <row r="299" spans="1:16" x14ac:dyDescent="0.2">
      <c r="A299" s="252">
        <v>43369</v>
      </c>
      <c r="B299" s="253" t="s">
        <v>356</v>
      </c>
      <c r="C299" s="254" t="s">
        <v>347</v>
      </c>
      <c r="D299" s="254" t="s">
        <v>348</v>
      </c>
      <c r="E299" s="254" t="s">
        <v>349</v>
      </c>
      <c r="F299" s="254">
        <v>2019</v>
      </c>
      <c r="G299" s="254" t="s">
        <v>355</v>
      </c>
      <c r="H299" s="255">
        <v>5000</v>
      </c>
      <c r="I299" s="254" t="s">
        <v>351</v>
      </c>
      <c r="J299" s="256">
        <v>71.03</v>
      </c>
      <c r="K299" s="256">
        <v>0</v>
      </c>
      <c r="L299" s="256">
        <v>0</v>
      </c>
      <c r="M299" s="257">
        <f t="shared" si="41"/>
        <v>43496</v>
      </c>
      <c r="N299" s="258">
        <f t="shared" si="42"/>
        <v>43555</v>
      </c>
      <c r="O299" s="259">
        <f t="shared" si="39"/>
        <v>3</v>
      </c>
      <c r="P299" s="259">
        <f t="shared" si="40"/>
        <v>15000</v>
      </c>
    </row>
    <row r="300" spans="1:16" x14ac:dyDescent="0.2">
      <c r="A300" s="252">
        <v>43350</v>
      </c>
      <c r="B300" s="253" t="s">
        <v>392</v>
      </c>
      <c r="C300" s="254" t="s">
        <v>347</v>
      </c>
      <c r="D300" s="254" t="s">
        <v>384</v>
      </c>
      <c r="E300" s="254" t="s">
        <v>349</v>
      </c>
      <c r="F300" s="254">
        <v>2020</v>
      </c>
      <c r="G300" s="254" t="s">
        <v>350</v>
      </c>
      <c r="H300" s="255">
        <v>5000</v>
      </c>
      <c r="I300" s="254" t="s">
        <v>351</v>
      </c>
      <c r="J300" s="256">
        <v>-0.89</v>
      </c>
      <c r="K300" s="256">
        <v>0</v>
      </c>
      <c r="L300" s="256">
        <v>0</v>
      </c>
      <c r="M300" s="257">
        <f t="shared" si="41"/>
        <v>43861</v>
      </c>
      <c r="N300" s="258">
        <f t="shared" si="42"/>
        <v>44196</v>
      </c>
      <c r="O300" s="259">
        <f t="shared" si="39"/>
        <v>12</v>
      </c>
      <c r="P300" s="259">
        <f t="shared" si="40"/>
        <v>60000</v>
      </c>
    </row>
    <row r="301" spans="1:16" x14ac:dyDescent="0.2">
      <c r="A301" s="252">
        <v>43341</v>
      </c>
      <c r="B301" s="253" t="s">
        <v>346</v>
      </c>
      <c r="C301" s="254" t="s">
        <v>347</v>
      </c>
      <c r="D301" s="254" t="s">
        <v>384</v>
      </c>
      <c r="E301" s="254" t="s">
        <v>349</v>
      </c>
      <c r="F301" s="254">
        <v>2020</v>
      </c>
      <c r="G301" s="254" t="s">
        <v>350</v>
      </c>
      <c r="H301" s="255">
        <v>5000</v>
      </c>
      <c r="I301" s="254" t="s">
        <v>351</v>
      </c>
      <c r="J301" s="256">
        <v>-1.2</v>
      </c>
      <c r="K301" s="256">
        <v>0</v>
      </c>
      <c r="L301" s="256">
        <v>0</v>
      </c>
      <c r="M301" s="257">
        <f t="shared" si="41"/>
        <v>43861</v>
      </c>
      <c r="N301" s="258">
        <f t="shared" si="42"/>
        <v>44196</v>
      </c>
      <c r="O301" s="259">
        <f t="shared" si="39"/>
        <v>12</v>
      </c>
      <c r="P301" s="259">
        <f t="shared" si="40"/>
        <v>60000</v>
      </c>
    </row>
    <row r="302" spans="1:16" x14ac:dyDescent="0.2">
      <c r="A302" s="252">
        <v>43229</v>
      </c>
      <c r="B302" s="253" t="s">
        <v>383</v>
      </c>
      <c r="C302" s="254" t="s">
        <v>347</v>
      </c>
      <c r="D302" s="254" t="s">
        <v>348</v>
      </c>
      <c r="E302" s="254" t="s">
        <v>349</v>
      </c>
      <c r="F302" s="254">
        <v>2018</v>
      </c>
      <c r="G302" s="254" t="s">
        <v>382</v>
      </c>
      <c r="H302" s="255">
        <v>5000</v>
      </c>
      <c r="I302" s="254" t="s">
        <v>351</v>
      </c>
      <c r="J302" s="256">
        <v>0</v>
      </c>
      <c r="K302" s="256">
        <v>75</v>
      </c>
      <c r="L302" s="256">
        <v>1.53</v>
      </c>
      <c r="M302" s="257">
        <f t="shared" si="41"/>
        <v>43281</v>
      </c>
      <c r="N302" s="258">
        <f t="shared" si="42"/>
        <v>43465</v>
      </c>
      <c r="O302" s="259">
        <f t="shared" si="39"/>
        <v>7</v>
      </c>
      <c r="P302" s="259">
        <f t="shared" si="40"/>
        <v>35000</v>
      </c>
    </row>
    <row r="303" spans="1:16" x14ac:dyDescent="0.2">
      <c r="A303" s="252">
        <v>43194</v>
      </c>
      <c r="B303" s="253" t="s">
        <v>394</v>
      </c>
      <c r="C303" s="254" t="s">
        <v>347</v>
      </c>
      <c r="D303" s="254" t="s">
        <v>348</v>
      </c>
      <c r="E303" s="254" t="s">
        <v>349</v>
      </c>
      <c r="F303" s="254">
        <v>2018</v>
      </c>
      <c r="G303" s="254" t="s">
        <v>395</v>
      </c>
      <c r="H303" s="255">
        <v>5000</v>
      </c>
      <c r="I303" s="254" t="s">
        <v>351</v>
      </c>
      <c r="J303" s="256">
        <v>61.55</v>
      </c>
      <c r="K303" s="256">
        <v>0</v>
      </c>
      <c r="L303" s="256">
        <v>0</v>
      </c>
      <c r="M303" s="257">
        <f t="shared" si="41"/>
        <v>43251</v>
      </c>
      <c r="N303" s="258">
        <f t="shared" si="42"/>
        <v>43465</v>
      </c>
      <c r="O303" s="259">
        <f t="shared" si="39"/>
        <v>8</v>
      </c>
      <c r="P303" s="259">
        <f t="shared" si="40"/>
        <v>40000</v>
      </c>
    </row>
    <row r="304" spans="1:16" x14ac:dyDescent="0.2">
      <c r="A304" s="252">
        <v>43194</v>
      </c>
      <c r="B304" s="253" t="s">
        <v>396</v>
      </c>
      <c r="C304" s="254" t="s">
        <v>347</v>
      </c>
      <c r="D304" s="254" t="s">
        <v>348</v>
      </c>
      <c r="E304" s="254" t="s">
        <v>349</v>
      </c>
      <c r="F304" s="254">
        <v>2018</v>
      </c>
      <c r="G304" s="254" t="s">
        <v>395</v>
      </c>
      <c r="H304" s="255">
        <v>10000</v>
      </c>
      <c r="I304" s="254" t="s">
        <v>351</v>
      </c>
      <c r="J304" s="256">
        <v>61.54</v>
      </c>
      <c r="K304" s="256">
        <v>0</v>
      </c>
      <c r="L304" s="256">
        <v>0</v>
      </c>
      <c r="M304" s="257">
        <f t="shared" si="41"/>
        <v>43251</v>
      </c>
      <c r="N304" s="258">
        <f t="shared" si="42"/>
        <v>43465</v>
      </c>
      <c r="O304" s="259">
        <f t="shared" si="39"/>
        <v>8</v>
      </c>
      <c r="P304" s="259">
        <f t="shared" si="40"/>
        <v>80000</v>
      </c>
    </row>
    <row r="305" spans="1:16" x14ac:dyDescent="0.2">
      <c r="A305" s="252">
        <v>43194</v>
      </c>
      <c r="B305" s="253" t="s">
        <v>346</v>
      </c>
      <c r="C305" s="254" t="s">
        <v>347</v>
      </c>
      <c r="D305" s="254" t="s">
        <v>348</v>
      </c>
      <c r="E305" s="254" t="s">
        <v>349</v>
      </c>
      <c r="F305" s="254">
        <v>2018</v>
      </c>
      <c r="G305" s="254" t="s">
        <v>395</v>
      </c>
      <c r="H305" s="255">
        <v>20000</v>
      </c>
      <c r="I305" s="254" t="s">
        <v>351</v>
      </c>
      <c r="J305" s="256">
        <v>61.56</v>
      </c>
      <c r="K305" s="256">
        <v>0</v>
      </c>
      <c r="L305" s="256">
        <v>0</v>
      </c>
      <c r="M305" s="257">
        <f t="shared" si="41"/>
        <v>43251</v>
      </c>
      <c r="N305" s="258">
        <f t="shared" si="42"/>
        <v>43465</v>
      </c>
      <c r="O305" s="259">
        <f t="shared" si="39"/>
        <v>8</v>
      </c>
      <c r="P305" s="259">
        <f t="shared" si="40"/>
        <v>160000</v>
      </c>
    </row>
    <row r="306" spans="1:16" x14ac:dyDescent="0.2">
      <c r="A306" s="252">
        <v>43194</v>
      </c>
      <c r="B306" s="253" t="s">
        <v>396</v>
      </c>
      <c r="C306" s="254" t="s">
        <v>347</v>
      </c>
      <c r="D306" s="254" t="s">
        <v>348</v>
      </c>
      <c r="E306" s="254" t="s">
        <v>349</v>
      </c>
      <c r="F306" s="254">
        <v>2018</v>
      </c>
      <c r="G306" s="254" t="s">
        <v>395</v>
      </c>
      <c r="H306" s="255">
        <v>10000</v>
      </c>
      <c r="I306" s="254" t="s">
        <v>351</v>
      </c>
      <c r="J306" s="256">
        <v>61.56</v>
      </c>
      <c r="K306" s="256">
        <v>0</v>
      </c>
      <c r="L306" s="256">
        <v>0</v>
      </c>
      <c r="M306" s="257">
        <f t="shared" si="41"/>
        <v>43251</v>
      </c>
      <c r="N306" s="258">
        <f t="shared" si="42"/>
        <v>43465</v>
      </c>
      <c r="O306" s="259">
        <f t="shared" si="39"/>
        <v>8</v>
      </c>
      <c r="P306" s="259">
        <f t="shared" si="40"/>
        <v>80000</v>
      </c>
    </row>
    <row r="307" spans="1:16" x14ac:dyDescent="0.2">
      <c r="A307" s="252">
        <v>43194</v>
      </c>
      <c r="B307" s="253" t="s">
        <v>396</v>
      </c>
      <c r="C307" s="254" t="s">
        <v>347</v>
      </c>
      <c r="D307" s="254" t="s">
        <v>348</v>
      </c>
      <c r="E307" s="254" t="s">
        <v>349</v>
      </c>
      <c r="F307" s="254">
        <v>2018</v>
      </c>
      <c r="G307" s="254" t="s">
        <v>395</v>
      </c>
      <c r="H307" s="255">
        <v>10000</v>
      </c>
      <c r="I307" s="254" t="s">
        <v>351</v>
      </c>
      <c r="J307" s="256">
        <v>61.6</v>
      </c>
      <c r="K307" s="256">
        <v>0</v>
      </c>
      <c r="L307" s="256">
        <v>0</v>
      </c>
      <c r="M307" s="257">
        <f t="shared" si="41"/>
        <v>43251</v>
      </c>
      <c r="N307" s="258">
        <f t="shared" si="42"/>
        <v>43465</v>
      </c>
      <c r="O307" s="259">
        <f t="shared" si="39"/>
        <v>8</v>
      </c>
      <c r="P307" s="259">
        <f t="shared" si="40"/>
        <v>80000</v>
      </c>
    </row>
    <row r="308" spans="1:16" x14ac:dyDescent="0.2">
      <c r="A308" s="252">
        <v>43194</v>
      </c>
      <c r="B308" s="253" t="s">
        <v>396</v>
      </c>
      <c r="C308" s="254" t="s">
        <v>347</v>
      </c>
      <c r="D308" s="254" t="s">
        <v>348</v>
      </c>
      <c r="E308" s="254" t="s">
        <v>349</v>
      </c>
      <c r="F308" s="254">
        <v>2018</v>
      </c>
      <c r="G308" s="254" t="s">
        <v>395</v>
      </c>
      <c r="H308" s="255">
        <v>15077.75</v>
      </c>
      <c r="I308" s="254" t="s">
        <v>351</v>
      </c>
      <c r="J308" s="256">
        <v>62.15</v>
      </c>
      <c r="K308" s="256">
        <v>0</v>
      </c>
      <c r="L308" s="256">
        <v>0</v>
      </c>
      <c r="M308" s="257">
        <f t="shared" si="41"/>
        <v>43251</v>
      </c>
      <c r="N308" s="258">
        <f t="shared" si="42"/>
        <v>43465</v>
      </c>
      <c r="O308" s="259">
        <f t="shared" si="39"/>
        <v>8</v>
      </c>
      <c r="P308" s="259">
        <f t="shared" si="40"/>
        <v>120622</v>
      </c>
    </row>
    <row r="309" spans="1:16" x14ac:dyDescent="0.2">
      <c r="A309" s="252">
        <v>43194</v>
      </c>
      <c r="B309" s="253" t="s">
        <v>346</v>
      </c>
      <c r="C309" s="254" t="s">
        <v>347</v>
      </c>
      <c r="D309" s="254" t="s">
        <v>348</v>
      </c>
      <c r="E309" s="254" t="s">
        <v>349</v>
      </c>
      <c r="F309" s="254">
        <v>2019</v>
      </c>
      <c r="G309" s="254" t="s">
        <v>350</v>
      </c>
      <c r="H309" s="255">
        <v>10000</v>
      </c>
      <c r="I309" s="254" t="s">
        <v>351</v>
      </c>
      <c r="J309" s="256">
        <v>57.52</v>
      </c>
      <c r="K309" s="256">
        <v>0</v>
      </c>
      <c r="L309" s="256">
        <v>0</v>
      </c>
      <c r="M309" s="257">
        <f t="shared" si="41"/>
        <v>43496</v>
      </c>
      <c r="N309" s="258">
        <f t="shared" si="42"/>
        <v>43830</v>
      </c>
      <c r="O309" s="259">
        <f t="shared" si="39"/>
        <v>12</v>
      </c>
      <c r="P309" s="259">
        <f t="shared" si="40"/>
        <v>120000</v>
      </c>
    </row>
    <row r="310" spans="1:16" x14ac:dyDescent="0.2">
      <c r="A310" s="252">
        <v>43194</v>
      </c>
      <c r="B310" s="253" t="s">
        <v>392</v>
      </c>
      <c r="C310" s="254" t="s">
        <v>347</v>
      </c>
      <c r="D310" s="254" t="s">
        <v>348</v>
      </c>
      <c r="E310" s="254" t="s">
        <v>349</v>
      </c>
      <c r="F310" s="254">
        <v>2019</v>
      </c>
      <c r="G310" s="254" t="s">
        <v>350</v>
      </c>
      <c r="H310" s="255">
        <v>5000</v>
      </c>
      <c r="I310" s="254" t="s">
        <v>351</v>
      </c>
      <c r="J310" s="256">
        <v>57.52</v>
      </c>
      <c r="K310" s="256">
        <v>0</v>
      </c>
      <c r="L310" s="256">
        <v>0</v>
      </c>
      <c r="M310" s="257">
        <f t="shared" si="41"/>
        <v>43496</v>
      </c>
      <c r="N310" s="258">
        <f t="shared" si="42"/>
        <v>43830</v>
      </c>
      <c r="O310" s="259">
        <f t="shared" si="39"/>
        <v>12</v>
      </c>
      <c r="P310" s="259">
        <f t="shared" si="40"/>
        <v>60000</v>
      </c>
    </row>
    <row r="311" spans="1:16" x14ac:dyDescent="0.2">
      <c r="A311" s="252">
        <v>43194</v>
      </c>
      <c r="B311" s="253" t="s">
        <v>356</v>
      </c>
      <c r="C311" s="254" t="s">
        <v>347</v>
      </c>
      <c r="D311" s="254" t="s">
        <v>348</v>
      </c>
      <c r="E311" s="254" t="s">
        <v>349</v>
      </c>
      <c r="F311" s="254">
        <v>2019</v>
      </c>
      <c r="G311" s="254" t="s">
        <v>350</v>
      </c>
      <c r="H311" s="255">
        <v>10000</v>
      </c>
      <c r="I311" s="254" t="s">
        <v>351</v>
      </c>
      <c r="J311" s="256">
        <v>57.55</v>
      </c>
      <c r="K311" s="256">
        <v>0</v>
      </c>
      <c r="L311" s="256">
        <v>0</v>
      </c>
      <c r="M311" s="257">
        <f t="shared" si="41"/>
        <v>43496</v>
      </c>
      <c r="N311" s="258">
        <f t="shared" si="42"/>
        <v>43830</v>
      </c>
      <c r="O311" s="259">
        <f t="shared" si="39"/>
        <v>12</v>
      </c>
      <c r="P311" s="259">
        <f t="shared" si="40"/>
        <v>120000</v>
      </c>
    </row>
    <row r="312" spans="1:16" x14ac:dyDescent="0.2">
      <c r="A312" s="252">
        <v>43194</v>
      </c>
      <c r="B312" s="253" t="s">
        <v>354</v>
      </c>
      <c r="C312" s="254" t="s">
        <v>347</v>
      </c>
      <c r="D312" s="254" t="s">
        <v>348</v>
      </c>
      <c r="E312" s="254" t="s">
        <v>349</v>
      </c>
      <c r="F312" s="254">
        <v>2019</v>
      </c>
      <c r="G312" s="254" t="s">
        <v>350</v>
      </c>
      <c r="H312" s="255">
        <v>10000</v>
      </c>
      <c r="I312" s="254" t="s">
        <v>351</v>
      </c>
      <c r="J312" s="256">
        <v>57.65</v>
      </c>
      <c r="K312" s="256">
        <v>0</v>
      </c>
      <c r="L312" s="256">
        <v>0</v>
      </c>
      <c r="M312" s="257">
        <f t="shared" si="41"/>
        <v>43496</v>
      </c>
      <c r="N312" s="258">
        <f t="shared" si="42"/>
        <v>43830</v>
      </c>
      <c r="O312" s="259">
        <f t="shared" si="39"/>
        <v>12</v>
      </c>
      <c r="P312" s="259">
        <f t="shared" si="40"/>
        <v>120000</v>
      </c>
    </row>
    <row r="313" spans="1:16" x14ac:dyDescent="0.2">
      <c r="A313" s="252">
        <v>43194</v>
      </c>
      <c r="B313" s="253" t="s">
        <v>356</v>
      </c>
      <c r="C313" s="254" t="s">
        <v>347</v>
      </c>
      <c r="D313" s="254" t="s">
        <v>348</v>
      </c>
      <c r="E313" s="254" t="s">
        <v>349</v>
      </c>
      <c r="F313" s="254">
        <v>2019</v>
      </c>
      <c r="G313" s="254" t="s">
        <v>350</v>
      </c>
      <c r="H313" s="255">
        <v>10000</v>
      </c>
      <c r="I313" s="254" t="s">
        <v>351</v>
      </c>
      <c r="J313" s="256">
        <v>57.65</v>
      </c>
      <c r="K313" s="256">
        <v>0</v>
      </c>
      <c r="L313" s="256">
        <v>0</v>
      </c>
      <c r="M313" s="257">
        <f t="shared" si="41"/>
        <v>43496</v>
      </c>
      <c r="N313" s="258">
        <f t="shared" si="42"/>
        <v>43830</v>
      </c>
      <c r="O313" s="259">
        <f t="shared" si="39"/>
        <v>12</v>
      </c>
      <c r="P313" s="259">
        <f t="shared" si="40"/>
        <v>120000</v>
      </c>
    </row>
    <row r="314" spans="1:16" x14ac:dyDescent="0.2">
      <c r="A314" s="252">
        <v>43194</v>
      </c>
      <c r="B314" s="253" t="s">
        <v>396</v>
      </c>
      <c r="C314" s="254" t="s">
        <v>347</v>
      </c>
      <c r="D314" s="254" t="s">
        <v>348</v>
      </c>
      <c r="E314" s="254" t="s">
        <v>349</v>
      </c>
      <c r="F314" s="254">
        <v>2019</v>
      </c>
      <c r="G314" s="254" t="s">
        <v>388</v>
      </c>
      <c r="H314" s="255">
        <v>14820</v>
      </c>
      <c r="I314" s="254" t="s">
        <v>351</v>
      </c>
      <c r="J314" s="256">
        <v>57.96</v>
      </c>
      <c r="K314" s="256">
        <v>0</v>
      </c>
      <c r="L314" s="256">
        <v>0</v>
      </c>
      <c r="M314" s="257">
        <f t="shared" si="41"/>
        <v>43496</v>
      </c>
      <c r="N314" s="258">
        <f t="shared" si="42"/>
        <v>43496</v>
      </c>
      <c r="O314" s="259">
        <f t="shared" si="39"/>
        <v>1</v>
      </c>
      <c r="P314" s="259">
        <f t="shared" si="40"/>
        <v>14820</v>
      </c>
    </row>
    <row r="315" spans="1:16" x14ac:dyDescent="0.2">
      <c r="A315" s="252">
        <v>43194</v>
      </c>
      <c r="B315" s="253" t="s">
        <v>396</v>
      </c>
      <c r="C315" s="254" t="s">
        <v>347</v>
      </c>
      <c r="D315" s="254" t="s">
        <v>348</v>
      </c>
      <c r="E315" s="254" t="s">
        <v>349</v>
      </c>
      <c r="F315" s="254">
        <v>2019</v>
      </c>
      <c r="G315" s="254" t="s">
        <v>372</v>
      </c>
      <c r="H315" s="255">
        <v>13417</v>
      </c>
      <c r="I315" s="254" t="s">
        <v>351</v>
      </c>
      <c r="J315" s="256">
        <v>57.96</v>
      </c>
      <c r="K315" s="256">
        <v>0</v>
      </c>
      <c r="L315" s="256">
        <v>0</v>
      </c>
      <c r="M315" s="257">
        <f t="shared" si="41"/>
        <v>43524</v>
      </c>
      <c r="N315" s="258">
        <f t="shared" si="42"/>
        <v>43524</v>
      </c>
      <c r="O315" s="259">
        <f t="shared" si="39"/>
        <v>1</v>
      </c>
      <c r="P315" s="259">
        <f t="shared" si="40"/>
        <v>13417</v>
      </c>
    </row>
    <row r="316" spans="1:16" x14ac:dyDescent="0.2">
      <c r="A316" s="252">
        <v>43194</v>
      </c>
      <c r="B316" s="253" t="s">
        <v>396</v>
      </c>
      <c r="C316" s="254" t="s">
        <v>347</v>
      </c>
      <c r="D316" s="254" t="s">
        <v>348</v>
      </c>
      <c r="E316" s="254" t="s">
        <v>349</v>
      </c>
      <c r="F316" s="254">
        <v>2019</v>
      </c>
      <c r="G316" s="254" t="s">
        <v>387</v>
      </c>
      <c r="H316" s="255">
        <v>12126</v>
      </c>
      <c r="I316" s="254" t="s">
        <v>351</v>
      </c>
      <c r="J316" s="256">
        <v>57.96</v>
      </c>
      <c r="K316" s="256">
        <v>0</v>
      </c>
      <c r="L316" s="256">
        <v>0</v>
      </c>
      <c r="M316" s="257">
        <f t="shared" si="41"/>
        <v>43555</v>
      </c>
      <c r="N316" s="258">
        <f t="shared" si="42"/>
        <v>43555</v>
      </c>
      <c r="O316" s="259">
        <f t="shared" si="39"/>
        <v>1</v>
      </c>
      <c r="P316" s="259">
        <f t="shared" si="40"/>
        <v>12126</v>
      </c>
    </row>
    <row r="317" spans="1:16" x14ac:dyDescent="0.2">
      <c r="A317" s="252">
        <v>43194</v>
      </c>
      <c r="B317" s="253" t="s">
        <v>396</v>
      </c>
      <c r="C317" s="254" t="s">
        <v>347</v>
      </c>
      <c r="D317" s="254" t="s">
        <v>348</v>
      </c>
      <c r="E317" s="254" t="s">
        <v>349</v>
      </c>
      <c r="F317" s="254">
        <v>2019</v>
      </c>
      <c r="G317" s="254" t="s">
        <v>371</v>
      </c>
      <c r="H317" s="255">
        <v>10933</v>
      </c>
      <c r="I317" s="254" t="s">
        <v>351</v>
      </c>
      <c r="J317" s="256">
        <v>57.96</v>
      </c>
      <c r="K317" s="256">
        <v>0</v>
      </c>
      <c r="L317" s="256">
        <v>0</v>
      </c>
      <c r="M317" s="257">
        <f t="shared" si="41"/>
        <v>43585</v>
      </c>
      <c r="N317" s="258">
        <f t="shared" si="42"/>
        <v>43585</v>
      </c>
      <c r="O317" s="259">
        <f t="shared" si="39"/>
        <v>1</v>
      </c>
      <c r="P317" s="259">
        <f t="shared" si="40"/>
        <v>10933</v>
      </c>
    </row>
    <row r="318" spans="1:16" x14ac:dyDescent="0.2">
      <c r="A318" s="252">
        <v>43194</v>
      </c>
      <c r="B318" s="253" t="s">
        <v>396</v>
      </c>
      <c r="C318" s="254" t="s">
        <v>347</v>
      </c>
      <c r="D318" s="254" t="s">
        <v>348</v>
      </c>
      <c r="E318" s="254" t="s">
        <v>349</v>
      </c>
      <c r="F318" s="254">
        <v>2019</v>
      </c>
      <c r="G318" s="254" t="s">
        <v>370</v>
      </c>
      <c r="H318" s="255">
        <v>9822</v>
      </c>
      <c r="I318" s="254" t="s">
        <v>351</v>
      </c>
      <c r="J318" s="256">
        <v>57.96</v>
      </c>
      <c r="K318" s="256">
        <v>0</v>
      </c>
      <c r="L318" s="256">
        <v>0</v>
      </c>
      <c r="M318" s="257">
        <f t="shared" si="41"/>
        <v>43616</v>
      </c>
      <c r="N318" s="258">
        <f t="shared" si="42"/>
        <v>43616</v>
      </c>
      <c r="O318" s="259">
        <f t="shared" si="39"/>
        <v>1</v>
      </c>
      <c r="P318" s="259">
        <f t="shared" si="40"/>
        <v>9822</v>
      </c>
    </row>
    <row r="319" spans="1:16" x14ac:dyDescent="0.2">
      <c r="A319" s="252">
        <v>43194</v>
      </c>
      <c r="B319" s="253" t="s">
        <v>396</v>
      </c>
      <c r="C319" s="254" t="s">
        <v>347</v>
      </c>
      <c r="D319" s="254" t="s">
        <v>348</v>
      </c>
      <c r="E319" s="254" t="s">
        <v>349</v>
      </c>
      <c r="F319" s="254">
        <v>2019</v>
      </c>
      <c r="G319" s="254" t="s">
        <v>369</v>
      </c>
      <c r="H319" s="255">
        <v>8785</v>
      </c>
      <c r="I319" s="254" t="s">
        <v>351</v>
      </c>
      <c r="J319" s="256">
        <v>57.96</v>
      </c>
      <c r="K319" s="256">
        <v>0</v>
      </c>
      <c r="L319" s="256">
        <v>0</v>
      </c>
      <c r="M319" s="257">
        <f t="shared" si="41"/>
        <v>43646</v>
      </c>
      <c r="N319" s="258">
        <f t="shared" si="42"/>
        <v>43646</v>
      </c>
      <c r="O319" s="259">
        <f t="shared" ref="O319:O347" si="43">+ROUND((N319-M319)/30.4+1,0)</f>
        <v>1</v>
      </c>
      <c r="P319" s="259">
        <f t="shared" ref="P319:P347" si="44">+O319*H319</f>
        <v>8785</v>
      </c>
    </row>
    <row r="320" spans="1:16" x14ac:dyDescent="0.2">
      <c r="A320" s="252">
        <v>43194</v>
      </c>
      <c r="B320" s="253" t="s">
        <v>396</v>
      </c>
      <c r="C320" s="254" t="s">
        <v>347</v>
      </c>
      <c r="D320" s="254" t="s">
        <v>348</v>
      </c>
      <c r="E320" s="254" t="s">
        <v>349</v>
      </c>
      <c r="F320" s="254">
        <v>2019</v>
      </c>
      <c r="G320" s="254" t="s">
        <v>397</v>
      </c>
      <c r="H320" s="255">
        <v>7811</v>
      </c>
      <c r="I320" s="254" t="s">
        <v>351</v>
      </c>
      <c r="J320" s="256">
        <v>57.96</v>
      </c>
      <c r="K320" s="256">
        <v>0</v>
      </c>
      <c r="L320" s="256">
        <v>0</v>
      </c>
      <c r="M320" s="257">
        <f t="shared" si="41"/>
        <v>43677</v>
      </c>
      <c r="N320" s="258">
        <f t="shared" si="42"/>
        <v>43677</v>
      </c>
      <c r="O320" s="259">
        <f t="shared" si="43"/>
        <v>1</v>
      </c>
      <c r="P320" s="259">
        <f t="shared" si="44"/>
        <v>7811</v>
      </c>
    </row>
    <row r="321" spans="1:16" x14ac:dyDescent="0.2">
      <c r="A321" s="252">
        <v>43194</v>
      </c>
      <c r="B321" s="253" t="s">
        <v>396</v>
      </c>
      <c r="C321" s="254" t="s">
        <v>347</v>
      </c>
      <c r="D321" s="254" t="s">
        <v>348</v>
      </c>
      <c r="E321" s="254" t="s">
        <v>349</v>
      </c>
      <c r="F321" s="254">
        <v>2019</v>
      </c>
      <c r="G321" s="254" t="s">
        <v>398</v>
      </c>
      <c r="H321" s="255">
        <v>6894</v>
      </c>
      <c r="I321" s="254" t="s">
        <v>351</v>
      </c>
      <c r="J321" s="256">
        <v>57.96</v>
      </c>
      <c r="K321" s="256">
        <v>0</v>
      </c>
      <c r="L321" s="256">
        <v>0</v>
      </c>
      <c r="M321" s="257">
        <f t="shared" si="41"/>
        <v>43708</v>
      </c>
      <c r="N321" s="258">
        <f t="shared" si="42"/>
        <v>43708</v>
      </c>
      <c r="O321" s="259">
        <f t="shared" si="43"/>
        <v>1</v>
      </c>
      <c r="P321" s="259">
        <f t="shared" si="44"/>
        <v>6894</v>
      </c>
    </row>
    <row r="322" spans="1:16" x14ac:dyDescent="0.2">
      <c r="A322" s="252">
        <v>43194</v>
      </c>
      <c r="B322" s="253" t="s">
        <v>396</v>
      </c>
      <c r="C322" s="254" t="s">
        <v>347</v>
      </c>
      <c r="D322" s="254" t="s">
        <v>348</v>
      </c>
      <c r="E322" s="254" t="s">
        <v>349</v>
      </c>
      <c r="F322" s="254">
        <v>2019</v>
      </c>
      <c r="G322" s="254" t="s">
        <v>367</v>
      </c>
      <c r="H322" s="255">
        <v>6028</v>
      </c>
      <c r="I322" s="254" t="s">
        <v>351</v>
      </c>
      <c r="J322" s="256">
        <v>57.96</v>
      </c>
      <c r="K322" s="256">
        <v>0</v>
      </c>
      <c r="L322" s="256">
        <v>0</v>
      </c>
      <c r="M322" s="257">
        <f t="shared" si="41"/>
        <v>43738</v>
      </c>
      <c r="N322" s="258">
        <f t="shared" si="42"/>
        <v>43738</v>
      </c>
      <c r="O322" s="259">
        <f t="shared" si="43"/>
        <v>1</v>
      </c>
      <c r="P322" s="259">
        <f t="shared" si="44"/>
        <v>6028</v>
      </c>
    </row>
    <row r="323" spans="1:16" x14ac:dyDescent="0.2">
      <c r="A323" s="252">
        <v>43194</v>
      </c>
      <c r="B323" s="253" t="s">
        <v>396</v>
      </c>
      <c r="C323" s="254" t="s">
        <v>347</v>
      </c>
      <c r="D323" s="254" t="s">
        <v>348</v>
      </c>
      <c r="E323" s="254" t="s">
        <v>349</v>
      </c>
      <c r="F323" s="254">
        <v>2019</v>
      </c>
      <c r="G323" s="254" t="s">
        <v>366</v>
      </c>
      <c r="H323" s="255">
        <v>5208</v>
      </c>
      <c r="I323" s="254" t="s">
        <v>351</v>
      </c>
      <c r="J323" s="256">
        <v>57.96</v>
      </c>
      <c r="K323" s="256">
        <v>0</v>
      </c>
      <c r="L323" s="256">
        <v>0</v>
      </c>
      <c r="M323" s="257">
        <f t="shared" si="41"/>
        <v>43769</v>
      </c>
      <c r="N323" s="258">
        <f t="shared" si="42"/>
        <v>43769</v>
      </c>
      <c r="O323" s="259">
        <f t="shared" si="43"/>
        <v>1</v>
      </c>
      <c r="P323" s="259">
        <f t="shared" si="44"/>
        <v>5208</v>
      </c>
    </row>
    <row r="324" spans="1:16" x14ac:dyDescent="0.2">
      <c r="A324" s="252">
        <v>43194</v>
      </c>
      <c r="B324" s="253" t="s">
        <v>396</v>
      </c>
      <c r="C324" s="254" t="s">
        <v>347</v>
      </c>
      <c r="D324" s="254" t="s">
        <v>348</v>
      </c>
      <c r="E324" s="254" t="s">
        <v>349</v>
      </c>
      <c r="F324" s="254">
        <v>2019</v>
      </c>
      <c r="G324" s="254" t="s">
        <v>390</v>
      </c>
      <c r="H324" s="255">
        <v>4429</v>
      </c>
      <c r="I324" s="254" t="s">
        <v>351</v>
      </c>
      <c r="J324" s="256">
        <v>57.96</v>
      </c>
      <c r="K324" s="256">
        <v>0</v>
      </c>
      <c r="L324" s="256">
        <v>0</v>
      </c>
      <c r="M324" s="257">
        <f t="shared" ref="M324:M347" si="45">+EOMONTH(LEFT($G324,FIND(" -",$G324)-1)&amp;"-"&amp;$F324,IF($C324="Oil",0,0))</f>
        <v>43799</v>
      </c>
      <c r="N324" s="258">
        <f t="shared" ref="N324:N347" si="46">+EOMONTH(RIGHT($G324,FIND("- ",$G324)-2)&amp;"-"&amp;$F324,IF($C324="Oil",0,0))</f>
        <v>43799</v>
      </c>
      <c r="O324" s="259">
        <f t="shared" si="43"/>
        <v>1</v>
      </c>
      <c r="P324" s="259">
        <f t="shared" si="44"/>
        <v>4429</v>
      </c>
    </row>
    <row r="325" spans="1:16" x14ac:dyDescent="0.2">
      <c r="A325" s="252">
        <v>43194</v>
      </c>
      <c r="B325" s="253" t="s">
        <v>396</v>
      </c>
      <c r="C325" s="254" t="s">
        <v>347</v>
      </c>
      <c r="D325" s="254" t="s">
        <v>348</v>
      </c>
      <c r="E325" s="254" t="s">
        <v>349</v>
      </c>
      <c r="F325" s="254">
        <v>2019</v>
      </c>
      <c r="G325" s="254" t="s">
        <v>389</v>
      </c>
      <c r="H325" s="255">
        <v>3687</v>
      </c>
      <c r="I325" s="254" t="s">
        <v>351</v>
      </c>
      <c r="J325" s="256">
        <v>57.96</v>
      </c>
      <c r="K325" s="256">
        <v>0</v>
      </c>
      <c r="L325" s="256">
        <v>0</v>
      </c>
      <c r="M325" s="257">
        <f t="shared" si="45"/>
        <v>43830</v>
      </c>
      <c r="N325" s="258">
        <f t="shared" si="46"/>
        <v>43830</v>
      </c>
      <c r="O325" s="259">
        <f t="shared" si="43"/>
        <v>1</v>
      </c>
      <c r="P325" s="259">
        <f t="shared" si="44"/>
        <v>3687</v>
      </c>
    </row>
    <row r="326" spans="1:16" x14ac:dyDescent="0.2">
      <c r="A326" s="252">
        <v>43194</v>
      </c>
      <c r="B326" s="253" t="s">
        <v>346</v>
      </c>
      <c r="C326" s="254" t="s">
        <v>347</v>
      </c>
      <c r="D326" s="254" t="s">
        <v>348</v>
      </c>
      <c r="E326" s="254" t="s">
        <v>349</v>
      </c>
      <c r="F326" s="254">
        <v>2020</v>
      </c>
      <c r="G326" s="254" t="s">
        <v>350</v>
      </c>
      <c r="H326" s="255">
        <v>10000</v>
      </c>
      <c r="I326" s="254" t="s">
        <v>351</v>
      </c>
      <c r="J326" s="256">
        <v>53.85</v>
      </c>
      <c r="K326" s="256">
        <v>0</v>
      </c>
      <c r="L326" s="256">
        <v>0</v>
      </c>
      <c r="M326" s="257">
        <f t="shared" si="45"/>
        <v>43861</v>
      </c>
      <c r="N326" s="258">
        <f t="shared" si="46"/>
        <v>44196</v>
      </c>
      <c r="O326" s="259">
        <f t="shared" si="43"/>
        <v>12</v>
      </c>
      <c r="P326" s="259">
        <f t="shared" si="44"/>
        <v>120000</v>
      </c>
    </row>
    <row r="327" spans="1:16" x14ac:dyDescent="0.2">
      <c r="A327" s="252">
        <v>43194</v>
      </c>
      <c r="B327" s="253" t="s">
        <v>356</v>
      </c>
      <c r="C327" s="254" t="s">
        <v>347</v>
      </c>
      <c r="D327" s="254" t="s">
        <v>348</v>
      </c>
      <c r="E327" s="254" t="s">
        <v>349</v>
      </c>
      <c r="F327" s="254">
        <v>2020</v>
      </c>
      <c r="G327" s="254" t="s">
        <v>350</v>
      </c>
      <c r="H327" s="255">
        <v>15000</v>
      </c>
      <c r="I327" s="254" t="s">
        <v>351</v>
      </c>
      <c r="J327" s="256">
        <v>53.85</v>
      </c>
      <c r="K327" s="256">
        <v>0</v>
      </c>
      <c r="L327" s="256">
        <v>0</v>
      </c>
      <c r="M327" s="257">
        <f t="shared" si="45"/>
        <v>43861</v>
      </c>
      <c r="N327" s="258">
        <f t="shared" si="46"/>
        <v>44196</v>
      </c>
      <c r="O327" s="259">
        <f t="shared" si="43"/>
        <v>12</v>
      </c>
      <c r="P327" s="259">
        <f t="shared" si="44"/>
        <v>180000</v>
      </c>
    </row>
    <row r="328" spans="1:16" x14ac:dyDescent="0.2">
      <c r="A328" s="252">
        <v>43194</v>
      </c>
      <c r="B328" s="253" t="s">
        <v>392</v>
      </c>
      <c r="C328" s="254" t="s">
        <v>347</v>
      </c>
      <c r="D328" s="254" t="s">
        <v>348</v>
      </c>
      <c r="E328" s="254" t="s">
        <v>349</v>
      </c>
      <c r="F328" s="254">
        <v>2020</v>
      </c>
      <c r="G328" s="254" t="s">
        <v>350</v>
      </c>
      <c r="H328" s="255">
        <v>19717.833333333332</v>
      </c>
      <c r="I328" s="254" t="s">
        <v>351</v>
      </c>
      <c r="J328" s="256">
        <v>54.28</v>
      </c>
      <c r="K328" s="256">
        <v>0</v>
      </c>
      <c r="L328" s="256">
        <v>0</v>
      </c>
      <c r="M328" s="257">
        <f t="shared" si="45"/>
        <v>43861</v>
      </c>
      <c r="N328" s="258">
        <f t="shared" si="46"/>
        <v>44196</v>
      </c>
      <c r="O328" s="259">
        <f t="shared" si="43"/>
        <v>12</v>
      </c>
      <c r="P328" s="259">
        <f t="shared" si="44"/>
        <v>236614</v>
      </c>
    </row>
    <row r="329" spans="1:16" x14ac:dyDescent="0.2">
      <c r="A329" s="252">
        <v>43194</v>
      </c>
      <c r="B329" s="253" t="s">
        <v>354</v>
      </c>
      <c r="C329" s="254" t="s">
        <v>377</v>
      </c>
      <c r="D329" s="254" t="s">
        <v>381</v>
      </c>
      <c r="E329" s="254" t="s">
        <v>349</v>
      </c>
      <c r="F329" s="254">
        <v>2018</v>
      </c>
      <c r="G329" s="254" t="s">
        <v>395</v>
      </c>
      <c r="H329" s="255">
        <v>69530.75</v>
      </c>
      <c r="I329" s="254" t="s">
        <v>379</v>
      </c>
      <c r="J329" s="256">
        <v>2.7919999999999998</v>
      </c>
      <c r="K329" s="256">
        <v>0</v>
      </c>
      <c r="L329" s="256">
        <v>0</v>
      </c>
      <c r="M329" s="257">
        <f t="shared" si="45"/>
        <v>43251</v>
      </c>
      <c r="N329" s="258">
        <f t="shared" si="46"/>
        <v>43465</v>
      </c>
      <c r="O329" s="259">
        <f t="shared" si="43"/>
        <v>8</v>
      </c>
      <c r="P329" s="259">
        <f t="shared" si="44"/>
        <v>556246</v>
      </c>
    </row>
    <row r="330" spans="1:16" x14ac:dyDescent="0.2">
      <c r="A330" s="252">
        <v>43194</v>
      </c>
      <c r="B330" s="253" t="s">
        <v>392</v>
      </c>
      <c r="C330" s="254" t="s">
        <v>377</v>
      </c>
      <c r="D330" s="254" t="s">
        <v>381</v>
      </c>
      <c r="E330" s="254" t="s">
        <v>349</v>
      </c>
      <c r="F330" s="254">
        <v>2020</v>
      </c>
      <c r="G330" s="254" t="s">
        <v>350</v>
      </c>
      <c r="H330" s="255">
        <v>38000.083333333336</v>
      </c>
      <c r="I330" s="254" t="s">
        <v>379</v>
      </c>
      <c r="J330" s="256">
        <v>2.7770000000000001</v>
      </c>
      <c r="K330" s="256">
        <v>0</v>
      </c>
      <c r="L330" s="256">
        <v>0</v>
      </c>
      <c r="M330" s="257">
        <f t="shared" si="45"/>
        <v>43861</v>
      </c>
      <c r="N330" s="258">
        <f t="shared" si="46"/>
        <v>44196</v>
      </c>
      <c r="O330" s="259">
        <f t="shared" si="43"/>
        <v>12</v>
      </c>
      <c r="P330" s="259">
        <f t="shared" si="44"/>
        <v>456001</v>
      </c>
    </row>
    <row r="331" spans="1:16" x14ac:dyDescent="0.2">
      <c r="A331" s="252">
        <v>43193</v>
      </c>
      <c r="B331" s="253" t="s">
        <v>392</v>
      </c>
      <c r="C331" s="254" t="s">
        <v>377</v>
      </c>
      <c r="D331" s="254" t="s">
        <v>381</v>
      </c>
      <c r="E331" s="254" t="s">
        <v>349</v>
      </c>
      <c r="F331" s="254">
        <v>2018</v>
      </c>
      <c r="G331" s="254" t="s">
        <v>395</v>
      </c>
      <c r="H331" s="255">
        <v>100000</v>
      </c>
      <c r="I331" s="254" t="s">
        <v>379</v>
      </c>
      <c r="J331" s="256">
        <v>2.8149999999999999</v>
      </c>
      <c r="K331" s="256">
        <v>0</v>
      </c>
      <c r="L331" s="256">
        <v>0</v>
      </c>
      <c r="M331" s="257">
        <f t="shared" si="45"/>
        <v>43251</v>
      </c>
      <c r="N331" s="258">
        <f t="shared" si="46"/>
        <v>43465</v>
      </c>
      <c r="O331" s="259">
        <f t="shared" si="43"/>
        <v>8</v>
      </c>
      <c r="P331" s="259">
        <f t="shared" si="44"/>
        <v>800000</v>
      </c>
    </row>
    <row r="332" spans="1:16" x14ac:dyDescent="0.2">
      <c r="A332" s="252">
        <v>43193</v>
      </c>
      <c r="B332" s="253" t="s">
        <v>346</v>
      </c>
      <c r="C332" s="254" t="s">
        <v>377</v>
      </c>
      <c r="D332" s="254" t="s">
        <v>381</v>
      </c>
      <c r="E332" s="254" t="s">
        <v>349</v>
      </c>
      <c r="F332" s="254">
        <v>2018</v>
      </c>
      <c r="G332" s="254" t="s">
        <v>395</v>
      </c>
      <c r="H332" s="255">
        <v>150000</v>
      </c>
      <c r="I332" s="254" t="s">
        <v>379</v>
      </c>
      <c r="J332" s="256">
        <v>2.8109999999999999</v>
      </c>
      <c r="K332" s="256">
        <v>0</v>
      </c>
      <c r="L332" s="256">
        <v>0</v>
      </c>
      <c r="M332" s="257">
        <f t="shared" si="45"/>
        <v>43251</v>
      </c>
      <c r="N332" s="258">
        <f t="shared" si="46"/>
        <v>43465</v>
      </c>
      <c r="O332" s="259">
        <f t="shared" si="43"/>
        <v>8</v>
      </c>
      <c r="P332" s="259">
        <f t="shared" si="44"/>
        <v>1200000</v>
      </c>
    </row>
    <row r="333" spans="1:16" x14ac:dyDescent="0.2">
      <c r="A333" s="252">
        <v>43193</v>
      </c>
      <c r="B333" s="253" t="s">
        <v>346</v>
      </c>
      <c r="C333" s="254" t="s">
        <v>377</v>
      </c>
      <c r="D333" s="254" t="s">
        <v>381</v>
      </c>
      <c r="E333" s="254" t="s">
        <v>349</v>
      </c>
      <c r="F333" s="254">
        <v>2019</v>
      </c>
      <c r="G333" s="254" t="s">
        <v>350</v>
      </c>
      <c r="H333" s="255">
        <v>100000</v>
      </c>
      <c r="I333" s="254" t="s">
        <v>379</v>
      </c>
      <c r="J333" s="256">
        <v>2.7850000000000001</v>
      </c>
      <c r="K333" s="256">
        <v>0</v>
      </c>
      <c r="L333" s="256">
        <v>0</v>
      </c>
      <c r="M333" s="257">
        <f t="shared" si="45"/>
        <v>43496</v>
      </c>
      <c r="N333" s="258">
        <f t="shared" si="46"/>
        <v>43830</v>
      </c>
      <c r="O333" s="259">
        <f t="shared" si="43"/>
        <v>12</v>
      </c>
      <c r="P333" s="259">
        <f t="shared" si="44"/>
        <v>1200000</v>
      </c>
    </row>
    <row r="334" spans="1:16" x14ac:dyDescent="0.2">
      <c r="A334" s="252">
        <v>43193</v>
      </c>
      <c r="B334" s="253" t="s">
        <v>356</v>
      </c>
      <c r="C334" s="254" t="s">
        <v>377</v>
      </c>
      <c r="D334" s="254" t="s">
        <v>381</v>
      </c>
      <c r="E334" s="254" t="s">
        <v>349</v>
      </c>
      <c r="F334" s="254">
        <v>2019</v>
      </c>
      <c r="G334" s="254" t="s">
        <v>350</v>
      </c>
      <c r="H334" s="255">
        <v>150000</v>
      </c>
      <c r="I334" s="254" t="s">
        <v>379</v>
      </c>
      <c r="J334" s="256">
        <v>2.7850000000000001</v>
      </c>
      <c r="K334" s="256">
        <v>0</v>
      </c>
      <c r="L334" s="256">
        <v>0</v>
      </c>
      <c r="M334" s="257">
        <f t="shared" si="45"/>
        <v>43496</v>
      </c>
      <c r="N334" s="258">
        <f t="shared" si="46"/>
        <v>43830</v>
      </c>
      <c r="O334" s="259">
        <f t="shared" si="43"/>
        <v>12</v>
      </c>
      <c r="P334" s="259">
        <f t="shared" si="44"/>
        <v>1800000</v>
      </c>
    </row>
    <row r="335" spans="1:16" x14ac:dyDescent="0.2">
      <c r="A335" s="252">
        <v>43193</v>
      </c>
      <c r="B335" s="253" t="s">
        <v>356</v>
      </c>
      <c r="C335" s="254" t="s">
        <v>377</v>
      </c>
      <c r="D335" s="254" t="s">
        <v>381</v>
      </c>
      <c r="E335" s="254" t="s">
        <v>349</v>
      </c>
      <c r="F335" s="254">
        <v>2019</v>
      </c>
      <c r="G335" s="254" t="s">
        <v>388</v>
      </c>
      <c r="H335" s="255">
        <v>46774</v>
      </c>
      <c r="I335" s="254" t="s">
        <v>379</v>
      </c>
      <c r="J335" s="256">
        <v>2.83</v>
      </c>
      <c r="K335" s="256">
        <v>0</v>
      </c>
      <c r="L335" s="256">
        <v>0</v>
      </c>
      <c r="M335" s="257">
        <f t="shared" si="45"/>
        <v>43496</v>
      </c>
      <c r="N335" s="258">
        <f t="shared" si="46"/>
        <v>43496</v>
      </c>
      <c r="O335" s="259">
        <f t="shared" si="43"/>
        <v>1</v>
      </c>
      <c r="P335" s="259">
        <f t="shared" si="44"/>
        <v>46774</v>
      </c>
    </row>
    <row r="336" spans="1:16" x14ac:dyDescent="0.2">
      <c r="A336" s="252">
        <v>43193</v>
      </c>
      <c r="B336" s="253" t="s">
        <v>356</v>
      </c>
      <c r="C336" s="254" t="s">
        <v>377</v>
      </c>
      <c r="D336" s="254" t="s">
        <v>381</v>
      </c>
      <c r="E336" s="254" t="s">
        <v>349</v>
      </c>
      <c r="F336" s="254">
        <v>2019</v>
      </c>
      <c r="G336" s="254" t="s">
        <v>372</v>
      </c>
      <c r="H336" s="255">
        <v>41766</v>
      </c>
      <c r="I336" s="254" t="s">
        <v>379</v>
      </c>
      <c r="J336" s="256">
        <v>2.83</v>
      </c>
      <c r="K336" s="256">
        <v>0</v>
      </c>
      <c r="L336" s="256">
        <v>0</v>
      </c>
      <c r="M336" s="257">
        <f t="shared" si="45"/>
        <v>43524</v>
      </c>
      <c r="N336" s="258">
        <f t="shared" si="46"/>
        <v>43524</v>
      </c>
      <c r="O336" s="259">
        <f t="shared" si="43"/>
        <v>1</v>
      </c>
      <c r="P336" s="259">
        <f t="shared" si="44"/>
        <v>41766</v>
      </c>
    </row>
    <row r="337" spans="1:16" x14ac:dyDescent="0.2">
      <c r="A337" s="252">
        <v>43193</v>
      </c>
      <c r="B337" s="253" t="s">
        <v>356</v>
      </c>
      <c r="C337" s="254" t="s">
        <v>377</v>
      </c>
      <c r="D337" s="254" t="s">
        <v>381</v>
      </c>
      <c r="E337" s="254" t="s">
        <v>349</v>
      </c>
      <c r="F337" s="254">
        <v>2019</v>
      </c>
      <c r="G337" s="254" t="s">
        <v>387</v>
      </c>
      <c r="H337" s="255">
        <v>37224</v>
      </c>
      <c r="I337" s="254" t="s">
        <v>379</v>
      </c>
      <c r="J337" s="256">
        <v>2.83</v>
      </c>
      <c r="K337" s="256">
        <v>0</v>
      </c>
      <c r="L337" s="256">
        <v>0</v>
      </c>
      <c r="M337" s="257">
        <f t="shared" si="45"/>
        <v>43555</v>
      </c>
      <c r="N337" s="258">
        <f t="shared" si="46"/>
        <v>43555</v>
      </c>
      <c r="O337" s="259">
        <f t="shared" si="43"/>
        <v>1</v>
      </c>
      <c r="P337" s="259">
        <f t="shared" si="44"/>
        <v>37224</v>
      </c>
    </row>
    <row r="338" spans="1:16" x14ac:dyDescent="0.2">
      <c r="A338" s="252">
        <v>43193</v>
      </c>
      <c r="B338" s="253" t="s">
        <v>356</v>
      </c>
      <c r="C338" s="254" t="s">
        <v>377</v>
      </c>
      <c r="D338" s="254" t="s">
        <v>381</v>
      </c>
      <c r="E338" s="254" t="s">
        <v>349</v>
      </c>
      <c r="F338" s="254">
        <v>2019</v>
      </c>
      <c r="G338" s="254" t="s">
        <v>371</v>
      </c>
      <c r="H338" s="255">
        <v>33098</v>
      </c>
      <c r="I338" s="254" t="s">
        <v>379</v>
      </c>
      <c r="J338" s="256">
        <v>2.83</v>
      </c>
      <c r="K338" s="256">
        <v>0</v>
      </c>
      <c r="L338" s="256">
        <v>0</v>
      </c>
      <c r="M338" s="257">
        <f t="shared" si="45"/>
        <v>43585</v>
      </c>
      <c r="N338" s="258">
        <f t="shared" si="46"/>
        <v>43585</v>
      </c>
      <c r="O338" s="259">
        <f t="shared" si="43"/>
        <v>1</v>
      </c>
      <c r="P338" s="259">
        <f t="shared" si="44"/>
        <v>33098</v>
      </c>
    </row>
    <row r="339" spans="1:16" x14ac:dyDescent="0.2">
      <c r="A339" s="252">
        <v>43193</v>
      </c>
      <c r="B339" s="253" t="s">
        <v>356</v>
      </c>
      <c r="C339" s="254" t="s">
        <v>377</v>
      </c>
      <c r="D339" s="254" t="s">
        <v>381</v>
      </c>
      <c r="E339" s="254" t="s">
        <v>349</v>
      </c>
      <c r="F339" s="254">
        <v>2019</v>
      </c>
      <c r="G339" s="254" t="s">
        <v>370</v>
      </c>
      <c r="H339" s="255">
        <v>29137</v>
      </c>
      <c r="I339" s="254" t="s">
        <v>379</v>
      </c>
      <c r="J339" s="256">
        <v>2.83</v>
      </c>
      <c r="K339" s="256">
        <v>0</v>
      </c>
      <c r="L339" s="256">
        <v>0</v>
      </c>
      <c r="M339" s="257">
        <f t="shared" si="45"/>
        <v>43616</v>
      </c>
      <c r="N339" s="258">
        <f t="shared" si="46"/>
        <v>43616</v>
      </c>
      <c r="O339" s="259">
        <f t="shared" si="43"/>
        <v>1</v>
      </c>
      <c r="P339" s="259">
        <f t="shared" si="44"/>
        <v>29137</v>
      </c>
    </row>
    <row r="340" spans="1:16" x14ac:dyDescent="0.2">
      <c r="A340" s="252">
        <v>43193</v>
      </c>
      <c r="B340" s="253" t="s">
        <v>356</v>
      </c>
      <c r="C340" s="254" t="s">
        <v>377</v>
      </c>
      <c r="D340" s="254" t="s">
        <v>381</v>
      </c>
      <c r="E340" s="254" t="s">
        <v>349</v>
      </c>
      <c r="F340" s="254">
        <v>2019</v>
      </c>
      <c r="G340" s="254" t="s">
        <v>369</v>
      </c>
      <c r="H340" s="255">
        <v>25306</v>
      </c>
      <c r="I340" s="254" t="s">
        <v>379</v>
      </c>
      <c r="J340" s="256">
        <v>2.83</v>
      </c>
      <c r="K340" s="256">
        <v>0</v>
      </c>
      <c r="L340" s="256">
        <v>0</v>
      </c>
      <c r="M340" s="257">
        <f t="shared" si="45"/>
        <v>43646</v>
      </c>
      <c r="N340" s="258">
        <f t="shared" si="46"/>
        <v>43646</v>
      </c>
      <c r="O340" s="259">
        <f t="shared" si="43"/>
        <v>1</v>
      </c>
      <c r="P340" s="259">
        <f t="shared" si="44"/>
        <v>25306</v>
      </c>
    </row>
    <row r="341" spans="1:16" x14ac:dyDescent="0.2">
      <c r="A341" s="252">
        <v>43193</v>
      </c>
      <c r="B341" s="253" t="s">
        <v>356</v>
      </c>
      <c r="C341" s="254" t="s">
        <v>377</v>
      </c>
      <c r="D341" s="254" t="s">
        <v>381</v>
      </c>
      <c r="E341" s="254" t="s">
        <v>349</v>
      </c>
      <c r="F341" s="254">
        <v>2019</v>
      </c>
      <c r="G341" s="254" t="s">
        <v>397</v>
      </c>
      <c r="H341" s="255">
        <v>21764</v>
      </c>
      <c r="I341" s="254" t="s">
        <v>379</v>
      </c>
      <c r="J341" s="256">
        <v>2.83</v>
      </c>
      <c r="K341" s="256">
        <v>0</v>
      </c>
      <c r="L341" s="256">
        <v>0</v>
      </c>
      <c r="M341" s="257">
        <f t="shared" si="45"/>
        <v>43677</v>
      </c>
      <c r="N341" s="258">
        <f t="shared" si="46"/>
        <v>43677</v>
      </c>
      <c r="O341" s="259">
        <f t="shared" si="43"/>
        <v>1</v>
      </c>
      <c r="P341" s="259">
        <f t="shared" si="44"/>
        <v>21764</v>
      </c>
    </row>
    <row r="342" spans="1:16" x14ac:dyDescent="0.2">
      <c r="A342" s="252">
        <v>43193</v>
      </c>
      <c r="B342" s="253" t="s">
        <v>356</v>
      </c>
      <c r="C342" s="254" t="s">
        <v>377</v>
      </c>
      <c r="D342" s="254" t="s">
        <v>381</v>
      </c>
      <c r="E342" s="254" t="s">
        <v>349</v>
      </c>
      <c r="F342" s="254">
        <v>2019</v>
      </c>
      <c r="G342" s="254" t="s">
        <v>398</v>
      </c>
      <c r="H342" s="255">
        <v>18482</v>
      </c>
      <c r="I342" s="254" t="s">
        <v>379</v>
      </c>
      <c r="J342" s="256">
        <v>2.83</v>
      </c>
      <c r="K342" s="256">
        <v>0</v>
      </c>
      <c r="L342" s="256">
        <v>0</v>
      </c>
      <c r="M342" s="257">
        <f t="shared" si="45"/>
        <v>43708</v>
      </c>
      <c r="N342" s="258">
        <f t="shared" si="46"/>
        <v>43708</v>
      </c>
      <c r="O342" s="259">
        <f t="shared" si="43"/>
        <v>1</v>
      </c>
      <c r="P342" s="259">
        <f t="shared" si="44"/>
        <v>18482</v>
      </c>
    </row>
    <row r="343" spans="1:16" x14ac:dyDescent="0.2">
      <c r="A343" s="252">
        <v>43193</v>
      </c>
      <c r="B343" s="253" t="s">
        <v>356</v>
      </c>
      <c r="C343" s="254" t="s">
        <v>377</v>
      </c>
      <c r="D343" s="254" t="s">
        <v>381</v>
      </c>
      <c r="E343" s="254" t="s">
        <v>349</v>
      </c>
      <c r="F343" s="254">
        <v>2019</v>
      </c>
      <c r="G343" s="254" t="s">
        <v>367</v>
      </c>
      <c r="H343" s="255">
        <v>15363</v>
      </c>
      <c r="I343" s="254" t="s">
        <v>379</v>
      </c>
      <c r="J343" s="256">
        <v>2.83</v>
      </c>
      <c r="K343" s="256">
        <v>0</v>
      </c>
      <c r="L343" s="256">
        <v>0</v>
      </c>
      <c r="M343" s="257">
        <f t="shared" si="45"/>
        <v>43738</v>
      </c>
      <c r="N343" s="258">
        <f t="shared" si="46"/>
        <v>43738</v>
      </c>
      <c r="O343" s="259">
        <f t="shared" si="43"/>
        <v>1</v>
      </c>
      <c r="P343" s="259">
        <f t="shared" si="44"/>
        <v>15363</v>
      </c>
    </row>
    <row r="344" spans="1:16" x14ac:dyDescent="0.2">
      <c r="A344" s="252">
        <v>43193</v>
      </c>
      <c r="B344" s="253" t="s">
        <v>356</v>
      </c>
      <c r="C344" s="254" t="s">
        <v>377</v>
      </c>
      <c r="D344" s="254" t="s">
        <v>381</v>
      </c>
      <c r="E344" s="254" t="s">
        <v>349</v>
      </c>
      <c r="F344" s="254">
        <v>2019</v>
      </c>
      <c r="G344" s="254" t="s">
        <v>366</v>
      </c>
      <c r="H344" s="255">
        <v>12295</v>
      </c>
      <c r="I344" s="254" t="s">
        <v>379</v>
      </c>
      <c r="J344" s="256">
        <v>2.83</v>
      </c>
      <c r="K344" s="256">
        <v>0</v>
      </c>
      <c r="L344" s="256">
        <v>0</v>
      </c>
      <c r="M344" s="257">
        <f t="shared" si="45"/>
        <v>43769</v>
      </c>
      <c r="N344" s="258">
        <f t="shared" si="46"/>
        <v>43769</v>
      </c>
      <c r="O344" s="259">
        <f t="shared" si="43"/>
        <v>1</v>
      </c>
      <c r="P344" s="259">
        <f t="shared" si="44"/>
        <v>12295</v>
      </c>
    </row>
    <row r="345" spans="1:16" x14ac:dyDescent="0.2">
      <c r="A345" s="252">
        <v>43193</v>
      </c>
      <c r="B345" s="253" t="s">
        <v>356</v>
      </c>
      <c r="C345" s="254" t="s">
        <v>377</v>
      </c>
      <c r="D345" s="254" t="s">
        <v>381</v>
      </c>
      <c r="E345" s="254" t="s">
        <v>349</v>
      </c>
      <c r="F345" s="254">
        <v>2019</v>
      </c>
      <c r="G345" s="254" t="s">
        <v>390</v>
      </c>
      <c r="H345" s="255">
        <v>9335</v>
      </c>
      <c r="I345" s="254" t="s">
        <v>379</v>
      </c>
      <c r="J345" s="256">
        <v>2.83</v>
      </c>
      <c r="K345" s="256">
        <v>0</v>
      </c>
      <c r="L345" s="256">
        <v>0</v>
      </c>
      <c r="M345" s="257">
        <f t="shared" si="45"/>
        <v>43799</v>
      </c>
      <c r="N345" s="258">
        <f t="shared" si="46"/>
        <v>43799</v>
      </c>
      <c r="O345" s="259">
        <f t="shared" si="43"/>
        <v>1</v>
      </c>
      <c r="P345" s="259">
        <f t="shared" si="44"/>
        <v>9335</v>
      </c>
    </row>
    <row r="346" spans="1:16" x14ac:dyDescent="0.2">
      <c r="A346" s="252">
        <v>43193</v>
      </c>
      <c r="B346" s="253" t="s">
        <v>356</v>
      </c>
      <c r="C346" s="254" t="s">
        <v>377</v>
      </c>
      <c r="D346" s="254" t="s">
        <v>381</v>
      </c>
      <c r="E346" s="254" t="s">
        <v>349</v>
      </c>
      <c r="F346" s="254">
        <v>2019</v>
      </c>
      <c r="G346" s="254" t="s">
        <v>389</v>
      </c>
      <c r="H346" s="255">
        <v>6374</v>
      </c>
      <c r="I346" s="254" t="s">
        <v>379</v>
      </c>
      <c r="J346" s="256">
        <v>2.83</v>
      </c>
      <c r="K346" s="256">
        <v>0</v>
      </c>
      <c r="L346" s="256">
        <v>0</v>
      </c>
      <c r="M346" s="257">
        <f t="shared" si="45"/>
        <v>43830</v>
      </c>
      <c r="N346" s="258">
        <f t="shared" si="46"/>
        <v>43830</v>
      </c>
      <c r="O346" s="259">
        <f t="shared" si="43"/>
        <v>1</v>
      </c>
      <c r="P346" s="259">
        <f t="shared" si="44"/>
        <v>6374</v>
      </c>
    </row>
    <row r="347" spans="1:16" x14ac:dyDescent="0.2">
      <c r="A347" s="252">
        <v>43193</v>
      </c>
      <c r="B347" s="253" t="s">
        <v>356</v>
      </c>
      <c r="C347" s="254" t="s">
        <v>377</v>
      </c>
      <c r="D347" s="254" t="s">
        <v>381</v>
      </c>
      <c r="E347" s="254" t="s">
        <v>349</v>
      </c>
      <c r="F347" s="254">
        <v>2020</v>
      </c>
      <c r="G347" s="254" t="s">
        <v>350</v>
      </c>
      <c r="H347" s="255">
        <v>200000</v>
      </c>
      <c r="I347" s="254" t="s">
        <v>379</v>
      </c>
      <c r="J347" s="256">
        <v>2.762</v>
      </c>
      <c r="K347" s="256">
        <v>0</v>
      </c>
      <c r="L347" s="256">
        <v>0</v>
      </c>
      <c r="M347" s="257">
        <f t="shared" si="45"/>
        <v>43861</v>
      </c>
      <c r="N347" s="258">
        <f t="shared" si="46"/>
        <v>44196</v>
      </c>
      <c r="O347" s="259">
        <f t="shared" si="43"/>
        <v>12</v>
      </c>
      <c r="P347" s="259">
        <f t="shared" si="44"/>
        <v>2400000</v>
      </c>
    </row>
    <row r="348" spans="1:16" x14ac:dyDescent="0.2">
      <c r="A348" s="252"/>
      <c r="B348" s="253"/>
      <c r="C348" s="254"/>
      <c r="D348" s="254"/>
      <c r="E348" s="254"/>
      <c r="F348" s="254"/>
      <c r="G348" s="254"/>
      <c r="H348" s="255"/>
      <c r="I348" s="254"/>
      <c r="J348" s="256"/>
      <c r="K348" s="256"/>
      <c r="L348" s="256"/>
      <c r="M348" s="257"/>
      <c r="N348" s="258"/>
      <c r="O348" s="259"/>
      <c r="P348" s="259"/>
    </row>
    <row r="349" spans="1:16" x14ac:dyDescent="0.2">
      <c r="A349" s="252"/>
      <c r="B349" s="253"/>
      <c r="C349" s="254"/>
      <c r="D349" s="254"/>
      <c r="E349" s="254"/>
      <c r="F349" s="254"/>
      <c r="G349" s="254"/>
      <c r="H349" s="255"/>
      <c r="I349" s="254"/>
      <c r="J349" s="256"/>
      <c r="K349" s="256"/>
      <c r="L349" s="256"/>
      <c r="M349" s="257"/>
      <c r="N349" s="258"/>
      <c r="O349" s="259"/>
      <c r="P349" s="259"/>
    </row>
    <row r="350" spans="1:16" x14ac:dyDescent="0.2">
      <c r="A350" s="252"/>
      <c r="B350" s="253"/>
      <c r="C350" s="254"/>
      <c r="D350" s="254"/>
      <c r="E350" s="254"/>
      <c r="F350" s="254"/>
      <c r="G350" s="254"/>
      <c r="H350" s="255"/>
      <c r="I350" s="254"/>
      <c r="J350" s="256"/>
      <c r="K350" s="256"/>
      <c r="L350" s="256"/>
      <c r="M350" s="257"/>
      <c r="N350" s="258"/>
      <c r="O350" s="259"/>
      <c r="P350" s="259"/>
    </row>
    <row r="351" spans="1:16" x14ac:dyDescent="0.2">
      <c r="A351" s="252"/>
      <c r="B351" s="253"/>
      <c r="C351" s="254"/>
      <c r="D351" s="254"/>
      <c r="E351" s="254"/>
      <c r="F351" s="254"/>
      <c r="G351" s="254"/>
      <c r="H351" s="255"/>
      <c r="I351" s="254"/>
      <c r="J351" s="256"/>
      <c r="K351" s="256"/>
      <c r="L351" s="256"/>
      <c r="M351" s="257"/>
      <c r="N351" s="258"/>
      <c r="O351" s="259"/>
      <c r="P351" s="259"/>
    </row>
    <row r="352" spans="1:16" x14ac:dyDescent="0.2">
      <c r="A352" s="252"/>
      <c r="B352" s="253"/>
      <c r="C352" s="254"/>
      <c r="D352" s="254"/>
      <c r="E352" s="254"/>
      <c r="F352" s="254"/>
      <c r="G352" s="254"/>
      <c r="H352" s="255"/>
      <c r="I352" s="254"/>
      <c r="J352" s="256"/>
      <c r="K352" s="256"/>
      <c r="L352" s="256"/>
      <c r="M352" s="257"/>
      <c r="N352" s="258"/>
      <c r="O352" s="259"/>
      <c r="P352" s="259"/>
    </row>
    <row r="353" spans="1:16" x14ac:dyDescent="0.2">
      <c r="A353" s="252"/>
      <c r="B353" s="253"/>
      <c r="C353" s="254"/>
      <c r="D353" s="254"/>
      <c r="E353" s="254"/>
      <c r="F353" s="254"/>
      <c r="G353" s="254"/>
      <c r="H353" s="255"/>
      <c r="I353" s="254"/>
      <c r="J353" s="256"/>
      <c r="K353" s="256"/>
      <c r="L353" s="256"/>
      <c r="M353" s="257"/>
      <c r="N353" s="258"/>
      <c r="O353" s="259"/>
      <c r="P353" s="259"/>
    </row>
    <row r="354" spans="1:16" x14ac:dyDescent="0.2">
      <c r="A354" s="252"/>
      <c r="B354" s="253"/>
      <c r="C354" s="254"/>
      <c r="D354" s="254"/>
      <c r="E354" s="254"/>
      <c r="F354" s="254"/>
      <c r="G354" s="254"/>
      <c r="H354" s="255"/>
      <c r="I354" s="254"/>
      <c r="J354" s="256"/>
      <c r="K354" s="256"/>
      <c r="L354" s="256"/>
      <c r="M354" s="257"/>
      <c r="N354" s="258"/>
      <c r="O354" s="259"/>
      <c r="P354" s="259"/>
    </row>
    <row r="355" spans="1:16" x14ac:dyDescent="0.2">
      <c r="A355" s="252"/>
      <c r="B355" s="253"/>
      <c r="C355" s="254"/>
      <c r="D355" s="254"/>
      <c r="E355" s="254"/>
      <c r="F355" s="254"/>
      <c r="G355" s="254"/>
      <c r="H355" s="255"/>
      <c r="I355" s="254"/>
      <c r="J355" s="256"/>
      <c r="K355" s="256"/>
      <c r="L355" s="256"/>
      <c r="M355" s="257"/>
      <c r="N355" s="258"/>
      <c r="O355" s="259"/>
      <c r="P355" s="259"/>
    </row>
    <row r="356" spans="1:16" x14ac:dyDescent="0.2">
      <c r="A356" s="252"/>
      <c r="B356" s="253"/>
      <c r="C356" s="254"/>
      <c r="D356" s="254"/>
      <c r="E356" s="254"/>
      <c r="F356" s="254"/>
      <c r="G356" s="254"/>
      <c r="H356" s="255"/>
      <c r="I356" s="254"/>
      <c r="J356" s="256"/>
      <c r="K356" s="256"/>
      <c r="L356" s="256"/>
      <c r="M356" s="257"/>
      <c r="N356" s="258"/>
      <c r="O356" s="259"/>
      <c r="P356" s="259"/>
    </row>
    <row r="357" spans="1:16" x14ac:dyDescent="0.2">
      <c r="A357" s="252"/>
      <c r="B357" s="253"/>
      <c r="C357" s="254"/>
      <c r="D357" s="254"/>
      <c r="E357" s="254"/>
      <c r="F357" s="254"/>
      <c r="G357" s="254"/>
      <c r="H357" s="255"/>
      <c r="I357" s="254"/>
      <c r="J357" s="256"/>
      <c r="K357" s="256"/>
      <c r="L357" s="256"/>
      <c r="M357" s="257"/>
      <c r="N357" s="258"/>
      <c r="O357" s="259"/>
      <c r="P357" s="259"/>
    </row>
    <row r="358" spans="1:16" x14ac:dyDescent="0.2">
      <c r="A358" s="252"/>
      <c r="B358" s="253"/>
      <c r="C358" s="254"/>
      <c r="D358" s="254"/>
      <c r="E358" s="254"/>
      <c r="F358" s="254"/>
      <c r="G358" s="254"/>
      <c r="H358" s="255"/>
      <c r="I358" s="254"/>
      <c r="J358" s="256"/>
      <c r="K358" s="256"/>
      <c r="L358" s="256"/>
      <c r="M358" s="257"/>
      <c r="N358" s="258"/>
      <c r="O358" s="259"/>
      <c r="P358" s="259"/>
    </row>
    <row r="359" spans="1:16" x14ac:dyDescent="0.2">
      <c r="A359" s="252"/>
      <c r="B359" s="253"/>
      <c r="C359" s="254"/>
      <c r="D359" s="254"/>
      <c r="E359" s="254"/>
      <c r="F359" s="254"/>
      <c r="G359" s="254"/>
      <c r="H359" s="255"/>
      <c r="I359" s="254"/>
      <c r="J359" s="256"/>
      <c r="K359" s="256"/>
      <c r="L359" s="256"/>
      <c r="M359" s="257"/>
      <c r="N359" s="258"/>
      <c r="O359" s="259"/>
      <c r="P359" s="259"/>
    </row>
    <row r="360" spans="1:16" x14ac:dyDescent="0.2">
      <c r="A360" s="252"/>
      <c r="B360" s="253"/>
      <c r="C360" s="254"/>
      <c r="D360" s="254"/>
      <c r="E360" s="254"/>
      <c r="F360" s="254"/>
      <c r="G360" s="254"/>
      <c r="H360" s="255"/>
      <c r="I360" s="254"/>
      <c r="J360" s="256"/>
      <c r="K360" s="256"/>
      <c r="L360" s="256"/>
      <c r="M360" s="257"/>
      <c r="N360" s="258"/>
      <c r="O360" s="259"/>
      <c r="P360" s="259"/>
    </row>
    <row r="361" spans="1:16" x14ac:dyDescent="0.2">
      <c r="A361" s="252"/>
      <c r="B361" s="253"/>
      <c r="C361" s="254"/>
      <c r="D361" s="254"/>
      <c r="E361" s="254"/>
      <c r="F361" s="254"/>
      <c r="G361" s="254"/>
      <c r="H361" s="255"/>
      <c r="I361" s="254"/>
      <c r="J361" s="256"/>
      <c r="K361" s="256"/>
      <c r="L361" s="256"/>
      <c r="M361" s="257"/>
      <c r="N361" s="258"/>
      <c r="O361" s="259"/>
      <c r="P361" s="259"/>
    </row>
    <row r="362" spans="1:16" x14ac:dyDescent="0.2">
      <c r="A362" s="252"/>
      <c r="B362" s="253"/>
      <c r="C362" s="254"/>
      <c r="D362" s="254"/>
      <c r="E362" s="254"/>
      <c r="F362" s="254"/>
      <c r="G362" s="254"/>
      <c r="H362" s="255"/>
      <c r="I362" s="254"/>
      <c r="J362" s="256"/>
      <c r="K362" s="256"/>
      <c r="L362" s="256"/>
      <c r="M362" s="257"/>
      <c r="N362" s="258"/>
      <c r="O362" s="259"/>
      <c r="P362" s="259"/>
    </row>
    <row r="363" spans="1:16" x14ac:dyDescent="0.2">
      <c r="A363" s="252"/>
      <c r="B363" s="253"/>
      <c r="C363" s="254"/>
      <c r="D363" s="254"/>
      <c r="E363" s="254"/>
      <c r="F363" s="254"/>
      <c r="G363" s="254"/>
      <c r="H363" s="255"/>
      <c r="I363" s="254"/>
      <c r="J363" s="256"/>
      <c r="K363" s="256"/>
      <c r="L363" s="256"/>
      <c r="M363" s="257"/>
      <c r="N363" s="258"/>
      <c r="O363" s="259"/>
      <c r="P363" s="259"/>
    </row>
    <row r="364" spans="1:16" x14ac:dyDescent="0.2">
      <c r="A364" s="252"/>
      <c r="B364" s="253"/>
      <c r="C364" s="254"/>
      <c r="D364" s="254"/>
      <c r="E364" s="254"/>
      <c r="F364" s="254"/>
      <c r="G364" s="254"/>
      <c r="H364" s="255"/>
      <c r="I364" s="254"/>
      <c r="J364" s="256"/>
      <c r="K364" s="256"/>
      <c r="L364" s="256"/>
      <c r="M364" s="257"/>
      <c r="N364" s="258"/>
      <c r="O364" s="259"/>
      <c r="P364" s="259"/>
    </row>
    <row r="365" spans="1:16" x14ac:dyDescent="0.2">
      <c r="A365" s="252"/>
      <c r="B365" s="253"/>
      <c r="C365" s="254"/>
      <c r="D365" s="254"/>
      <c r="E365" s="254"/>
      <c r="F365" s="254"/>
      <c r="G365" s="254"/>
      <c r="H365" s="255"/>
      <c r="I365" s="254"/>
      <c r="J365" s="256"/>
      <c r="K365" s="256"/>
      <c r="L365" s="256"/>
      <c r="M365" s="257"/>
      <c r="N365" s="258"/>
      <c r="O365" s="259"/>
      <c r="P365" s="259"/>
    </row>
    <row r="366" spans="1:16" x14ac:dyDescent="0.2">
      <c r="A366" s="252"/>
      <c r="B366" s="253"/>
      <c r="C366" s="254"/>
      <c r="D366" s="254"/>
      <c r="E366" s="254"/>
      <c r="F366" s="254"/>
      <c r="G366" s="254"/>
      <c r="H366" s="255"/>
      <c r="I366" s="254"/>
      <c r="J366" s="256"/>
      <c r="K366" s="256"/>
      <c r="L366" s="256"/>
      <c r="M366" s="257"/>
      <c r="N366" s="258"/>
      <c r="O366" s="259"/>
      <c r="P366" s="259"/>
    </row>
    <row r="367" spans="1:16" x14ac:dyDescent="0.2">
      <c r="A367" s="252"/>
      <c r="B367" s="253"/>
      <c r="C367" s="254"/>
      <c r="D367" s="254"/>
      <c r="E367" s="254"/>
      <c r="F367" s="254"/>
      <c r="G367" s="254"/>
      <c r="H367" s="255"/>
      <c r="I367" s="254"/>
      <c r="J367" s="256"/>
      <c r="K367" s="256"/>
      <c r="L367" s="256"/>
      <c r="M367" s="257"/>
      <c r="N367" s="258"/>
      <c r="O367" s="259"/>
      <c r="P367" s="259"/>
    </row>
    <row r="368" spans="1:16" x14ac:dyDescent="0.2">
      <c r="A368" s="252"/>
      <c r="B368" s="253"/>
      <c r="C368" s="254"/>
      <c r="D368" s="254"/>
      <c r="E368" s="254"/>
      <c r="F368" s="254"/>
      <c r="G368" s="254"/>
      <c r="H368" s="255"/>
      <c r="I368" s="254"/>
      <c r="J368" s="256"/>
      <c r="K368" s="256"/>
      <c r="L368" s="256"/>
      <c r="M368" s="257"/>
      <c r="N368" s="258"/>
      <c r="O368" s="259"/>
      <c r="P368" s="259"/>
    </row>
    <row r="369" spans="1:16" x14ac:dyDescent="0.2">
      <c r="A369" s="252"/>
      <c r="B369" s="253"/>
      <c r="C369" s="254"/>
      <c r="D369" s="254"/>
      <c r="E369" s="254"/>
      <c r="F369" s="254"/>
      <c r="G369" s="254"/>
      <c r="H369" s="255"/>
      <c r="I369" s="254"/>
      <c r="J369" s="256"/>
      <c r="K369" s="256"/>
      <c r="L369" s="256"/>
      <c r="M369" s="257"/>
      <c r="N369" s="258"/>
      <c r="O369" s="259"/>
      <c r="P369" s="259"/>
    </row>
    <row r="370" spans="1:16" x14ac:dyDescent="0.2">
      <c r="A370" s="252"/>
      <c r="B370" s="253"/>
      <c r="C370" s="254"/>
      <c r="D370" s="254"/>
      <c r="E370" s="254"/>
      <c r="F370" s="254"/>
      <c r="G370" s="254"/>
      <c r="H370" s="255"/>
      <c r="I370" s="254"/>
      <c r="J370" s="256"/>
      <c r="K370" s="256"/>
      <c r="L370" s="256"/>
      <c r="M370" s="257"/>
      <c r="N370" s="258"/>
      <c r="O370" s="259"/>
      <c r="P370" s="259"/>
    </row>
    <row r="371" spans="1:16" x14ac:dyDescent="0.2">
      <c r="A371" s="252"/>
      <c r="B371" s="253"/>
      <c r="C371" s="254"/>
      <c r="D371" s="254"/>
      <c r="E371" s="254"/>
      <c r="F371" s="254"/>
      <c r="G371" s="254"/>
      <c r="H371" s="255"/>
      <c r="I371" s="254"/>
      <c r="J371" s="256"/>
      <c r="K371" s="256"/>
      <c r="L371" s="256"/>
      <c r="M371" s="257"/>
      <c r="N371" s="258"/>
      <c r="O371" s="259"/>
      <c r="P371" s="259"/>
    </row>
    <row r="372" spans="1:16" x14ac:dyDescent="0.2">
      <c r="A372" s="252"/>
      <c r="B372" s="253"/>
      <c r="C372" s="254"/>
      <c r="D372" s="254"/>
      <c r="E372" s="254"/>
      <c r="F372" s="254"/>
      <c r="G372" s="254"/>
      <c r="H372" s="255"/>
      <c r="I372" s="254"/>
      <c r="J372" s="256"/>
      <c r="K372" s="256"/>
      <c r="L372" s="256"/>
      <c r="M372" s="257"/>
      <c r="N372" s="258"/>
      <c r="O372" s="259"/>
      <c r="P372" s="259"/>
    </row>
    <row r="373" spans="1:16" x14ac:dyDescent="0.2">
      <c r="A373" s="252"/>
      <c r="B373" s="253"/>
      <c r="C373" s="254"/>
      <c r="D373" s="254"/>
      <c r="E373" s="254"/>
      <c r="F373" s="254"/>
      <c r="G373" s="254"/>
      <c r="H373" s="255"/>
      <c r="I373" s="254"/>
      <c r="J373" s="256"/>
      <c r="K373" s="256"/>
      <c r="L373" s="256"/>
      <c r="M373" s="257"/>
      <c r="N373" s="258"/>
      <c r="O373" s="259"/>
      <c r="P373" s="259"/>
    </row>
    <row r="374" spans="1:16" x14ac:dyDescent="0.2">
      <c r="A374" s="252"/>
      <c r="B374" s="253"/>
      <c r="C374" s="254"/>
      <c r="D374" s="254"/>
      <c r="E374" s="254"/>
      <c r="F374" s="254"/>
      <c r="G374" s="254"/>
      <c r="H374" s="255"/>
      <c r="I374" s="254"/>
      <c r="J374" s="256"/>
      <c r="K374" s="256"/>
      <c r="L374" s="256"/>
      <c r="M374" s="257"/>
      <c r="N374" s="258"/>
      <c r="O374" s="259"/>
      <c r="P374" s="259"/>
    </row>
    <row r="375" spans="1:16" x14ac:dyDescent="0.2">
      <c r="A375" s="252"/>
      <c r="B375" s="253"/>
      <c r="C375" s="254"/>
      <c r="D375" s="254"/>
      <c r="E375" s="254"/>
      <c r="F375" s="254"/>
      <c r="G375" s="254"/>
      <c r="H375" s="255"/>
      <c r="I375" s="254"/>
      <c r="J375" s="256"/>
      <c r="K375" s="256"/>
      <c r="L375" s="256"/>
      <c r="M375" s="257"/>
      <c r="N375" s="258"/>
      <c r="O375" s="259"/>
      <c r="P375" s="259"/>
    </row>
    <row r="376" spans="1:16" x14ac:dyDescent="0.2">
      <c r="A376" s="252"/>
      <c r="B376" s="253"/>
      <c r="C376" s="254"/>
      <c r="D376" s="254"/>
      <c r="E376" s="254"/>
      <c r="F376" s="254"/>
      <c r="G376" s="254"/>
      <c r="H376" s="255"/>
      <c r="I376" s="254"/>
      <c r="J376" s="256"/>
      <c r="K376" s="256"/>
      <c r="L376" s="256"/>
      <c r="M376" s="257"/>
      <c r="N376" s="258"/>
      <c r="O376" s="259"/>
      <c r="P376" s="259"/>
    </row>
    <row r="377" spans="1:16" x14ac:dyDescent="0.2">
      <c r="A377" s="252"/>
      <c r="B377" s="253"/>
      <c r="C377" s="254"/>
      <c r="D377" s="254"/>
      <c r="E377" s="254"/>
      <c r="F377" s="254"/>
      <c r="G377" s="254"/>
      <c r="H377" s="255"/>
      <c r="I377" s="254"/>
      <c r="J377" s="256"/>
      <c r="K377" s="256"/>
      <c r="L377" s="256"/>
      <c r="M377" s="257"/>
      <c r="N377" s="258"/>
      <c r="O377" s="259"/>
      <c r="P377" s="259"/>
    </row>
    <row r="378" spans="1:16" x14ac:dyDescent="0.2">
      <c r="A378" s="252"/>
      <c r="B378" s="253"/>
      <c r="C378" s="254"/>
      <c r="D378" s="254"/>
      <c r="E378" s="254"/>
      <c r="F378" s="254"/>
      <c r="G378" s="254"/>
      <c r="H378" s="255"/>
      <c r="I378" s="254"/>
      <c r="J378" s="256"/>
      <c r="K378" s="256"/>
      <c r="L378" s="256"/>
      <c r="M378" s="257"/>
      <c r="N378" s="258"/>
      <c r="O378" s="259"/>
      <c r="P378" s="259"/>
    </row>
    <row r="379" spans="1:16" x14ac:dyDescent="0.2">
      <c r="A379" s="252"/>
      <c r="B379" s="253"/>
      <c r="C379" s="254"/>
      <c r="D379" s="254"/>
      <c r="E379" s="254"/>
      <c r="F379" s="254"/>
      <c r="G379" s="254"/>
      <c r="H379" s="255"/>
      <c r="I379" s="254"/>
      <c r="J379" s="256"/>
      <c r="K379" s="256"/>
      <c r="L379" s="256"/>
      <c r="M379" s="257"/>
      <c r="N379" s="258"/>
      <c r="O379" s="259"/>
      <c r="P379" s="259"/>
    </row>
    <row r="380" spans="1:16" x14ac:dyDescent="0.2">
      <c r="A380" s="252"/>
      <c r="B380" s="253"/>
      <c r="C380" s="254"/>
      <c r="D380" s="254"/>
      <c r="E380" s="254"/>
      <c r="F380" s="254"/>
      <c r="G380" s="254"/>
      <c r="H380" s="255"/>
      <c r="I380" s="254"/>
      <c r="J380" s="256"/>
      <c r="K380" s="256"/>
      <c r="L380" s="256"/>
      <c r="M380" s="257"/>
      <c r="N380" s="258"/>
      <c r="O380" s="259"/>
      <c r="P380" s="259"/>
    </row>
    <row r="381" spans="1:16" x14ac:dyDescent="0.2">
      <c r="A381" s="252"/>
      <c r="B381" s="253"/>
      <c r="C381" s="254"/>
      <c r="D381" s="254"/>
      <c r="E381" s="254"/>
      <c r="F381" s="254"/>
      <c r="G381" s="254"/>
      <c r="H381" s="255"/>
      <c r="I381" s="254"/>
      <c r="J381" s="256"/>
      <c r="K381" s="256"/>
      <c r="L381" s="256"/>
      <c r="M381" s="257"/>
      <c r="N381" s="258"/>
      <c r="O381" s="259"/>
      <c r="P381" s="259"/>
    </row>
    <row r="382" spans="1:16" x14ac:dyDescent="0.2">
      <c r="A382" s="252"/>
      <c r="B382" s="253"/>
      <c r="C382" s="254"/>
      <c r="D382" s="254"/>
      <c r="E382" s="254"/>
      <c r="F382" s="254"/>
      <c r="G382" s="254"/>
      <c r="H382" s="255"/>
      <c r="I382" s="254"/>
      <c r="J382" s="256"/>
      <c r="K382" s="256"/>
      <c r="L382" s="256"/>
      <c r="M382" s="257"/>
      <c r="N382" s="258"/>
      <c r="O382" s="259"/>
      <c r="P382" s="259"/>
    </row>
    <row r="383" spans="1:16" x14ac:dyDescent="0.2">
      <c r="A383" s="252"/>
      <c r="B383" s="253"/>
      <c r="C383" s="254"/>
      <c r="D383" s="254"/>
      <c r="E383" s="254"/>
      <c r="F383" s="254"/>
      <c r="G383" s="254"/>
      <c r="H383" s="255"/>
      <c r="I383" s="254"/>
      <c r="J383" s="256"/>
      <c r="K383" s="256"/>
      <c r="L383" s="256"/>
      <c r="M383" s="257"/>
      <c r="N383" s="258"/>
      <c r="O383" s="259"/>
      <c r="P383" s="259"/>
    </row>
    <row r="384" spans="1:16" x14ac:dyDescent="0.2">
      <c r="A384" s="252"/>
      <c r="B384" s="253"/>
      <c r="C384" s="254"/>
      <c r="D384" s="254"/>
      <c r="E384" s="254"/>
      <c r="F384" s="254"/>
      <c r="G384" s="254"/>
      <c r="H384" s="255"/>
      <c r="I384" s="254"/>
      <c r="J384" s="256"/>
      <c r="K384" s="256"/>
      <c r="L384" s="256"/>
      <c r="M384" s="257"/>
      <c r="N384" s="258"/>
      <c r="O384" s="259"/>
      <c r="P384" s="259"/>
    </row>
    <row r="385" spans="1:16" x14ac:dyDescent="0.2">
      <c r="A385" s="252"/>
      <c r="B385" s="253"/>
      <c r="C385" s="254"/>
      <c r="D385" s="254"/>
      <c r="E385" s="254"/>
      <c r="F385" s="254"/>
      <c r="G385" s="254"/>
      <c r="H385" s="255"/>
      <c r="I385" s="254"/>
      <c r="J385" s="256"/>
      <c r="K385" s="256"/>
      <c r="L385" s="256"/>
      <c r="M385" s="257"/>
      <c r="N385" s="258"/>
      <c r="O385" s="259"/>
      <c r="P385" s="259"/>
    </row>
    <row r="386" spans="1:16" x14ac:dyDescent="0.2">
      <c r="A386" s="252"/>
      <c r="B386" s="253"/>
      <c r="C386" s="254"/>
      <c r="D386" s="254"/>
      <c r="E386" s="254"/>
      <c r="F386" s="254"/>
      <c r="G386" s="254"/>
      <c r="H386" s="255"/>
      <c r="I386" s="254"/>
      <c r="J386" s="256"/>
      <c r="K386" s="256"/>
      <c r="L386" s="256"/>
      <c r="M386" s="257"/>
      <c r="N386" s="258"/>
      <c r="O386" s="259"/>
      <c r="P386" s="259"/>
    </row>
    <row r="387" spans="1:16" x14ac:dyDescent="0.2">
      <c r="A387" s="252"/>
      <c r="B387" s="253"/>
      <c r="C387" s="254"/>
      <c r="D387" s="254"/>
      <c r="E387" s="254"/>
      <c r="F387" s="254"/>
      <c r="G387" s="254"/>
      <c r="H387" s="255"/>
      <c r="I387" s="254"/>
      <c r="J387" s="256"/>
      <c r="K387" s="256"/>
      <c r="L387" s="256"/>
      <c r="M387" s="257"/>
      <c r="N387" s="258"/>
      <c r="O387" s="259"/>
      <c r="P387" s="259"/>
    </row>
    <row r="388" spans="1:16" x14ac:dyDescent="0.2">
      <c r="A388" s="252"/>
      <c r="B388" s="253"/>
      <c r="C388" s="254"/>
      <c r="D388" s="254"/>
      <c r="E388" s="254"/>
      <c r="F388" s="254"/>
      <c r="G388" s="254"/>
      <c r="H388" s="255"/>
      <c r="I388" s="254"/>
      <c r="J388" s="256"/>
      <c r="K388" s="256"/>
      <c r="L388" s="256"/>
      <c r="M388" s="257"/>
      <c r="N388" s="258"/>
      <c r="O388" s="259"/>
      <c r="P388" s="259"/>
    </row>
    <row r="389" spans="1:16" x14ac:dyDescent="0.2">
      <c r="A389" s="252"/>
      <c r="B389" s="253"/>
      <c r="C389" s="254"/>
      <c r="D389" s="254"/>
      <c r="E389" s="254"/>
      <c r="F389" s="254"/>
      <c r="G389" s="254"/>
      <c r="H389" s="255"/>
      <c r="I389" s="254"/>
      <c r="J389" s="256"/>
      <c r="K389" s="256"/>
      <c r="L389" s="256"/>
      <c r="M389" s="257"/>
      <c r="N389" s="258"/>
      <c r="O389" s="259"/>
      <c r="P389" s="259"/>
    </row>
    <row r="390" spans="1:16" x14ac:dyDescent="0.2">
      <c r="A390" s="252"/>
      <c r="B390" s="253"/>
      <c r="C390" s="254"/>
      <c r="D390" s="254"/>
      <c r="E390" s="254"/>
      <c r="F390" s="254"/>
      <c r="G390" s="254"/>
      <c r="H390" s="255"/>
      <c r="I390" s="254"/>
      <c r="J390" s="256"/>
      <c r="K390" s="256"/>
      <c r="L390" s="256"/>
      <c r="M390" s="257"/>
      <c r="N390" s="258"/>
      <c r="O390" s="259"/>
      <c r="P390" s="259"/>
    </row>
    <row r="391" spans="1:16" x14ac:dyDescent="0.2">
      <c r="A391" s="252"/>
      <c r="B391" s="253"/>
      <c r="C391" s="254"/>
      <c r="D391" s="254"/>
      <c r="E391" s="254"/>
      <c r="F391" s="254"/>
      <c r="G391" s="254"/>
      <c r="H391" s="255"/>
      <c r="I391" s="254"/>
      <c r="J391" s="256"/>
      <c r="K391" s="256"/>
      <c r="L391" s="256"/>
      <c r="M391" s="257"/>
      <c r="N391" s="258"/>
      <c r="O391" s="259"/>
      <c r="P391" s="259"/>
    </row>
    <row r="392" spans="1:16" x14ac:dyDescent="0.2">
      <c r="A392" s="252"/>
      <c r="B392" s="253"/>
      <c r="C392" s="254"/>
      <c r="D392" s="254"/>
      <c r="E392" s="254"/>
      <c r="F392" s="254"/>
      <c r="G392" s="254"/>
      <c r="H392" s="255"/>
      <c r="I392" s="254"/>
      <c r="J392" s="256"/>
      <c r="K392" s="256"/>
      <c r="L392" s="256"/>
      <c r="M392" s="257"/>
      <c r="N392" s="258"/>
      <c r="O392" s="259"/>
      <c r="P392" s="259"/>
    </row>
    <row r="393" spans="1:16" x14ac:dyDescent="0.2">
      <c r="A393" s="252"/>
      <c r="B393" s="253"/>
      <c r="C393" s="254"/>
      <c r="D393" s="254"/>
      <c r="E393" s="254"/>
      <c r="F393" s="254"/>
      <c r="G393" s="254"/>
      <c r="H393" s="255"/>
      <c r="I393" s="254"/>
      <c r="J393" s="256"/>
      <c r="K393" s="256"/>
      <c r="L393" s="256"/>
      <c r="M393" s="257"/>
      <c r="N393" s="258"/>
      <c r="O393" s="259"/>
      <c r="P393" s="259"/>
    </row>
    <row r="394" spans="1:16" x14ac:dyDescent="0.2">
      <c r="A394" s="252"/>
      <c r="B394" s="253"/>
      <c r="C394" s="254"/>
      <c r="D394" s="254"/>
      <c r="E394" s="254"/>
      <c r="F394" s="254"/>
      <c r="G394" s="254"/>
      <c r="H394" s="255"/>
      <c r="I394" s="254"/>
      <c r="J394" s="256"/>
      <c r="K394" s="256"/>
      <c r="L394" s="256"/>
      <c r="M394" s="257"/>
      <c r="N394" s="258"/>
      <c r="O394" s="259"/>
      <c r="P394" s="259"/>
    </row>
    <row r="395" spans="1:16" x14ac:dyDescent="0.2">
      <c r="A395" s="252"/>
      <c r="B395" s="253"/>
      <c r="C395" s="254"/>
      <c r="D395" s="254"/>
      <c r="E395" s="254"/>
      <c r="F395" s="254"/>
      <c r="G395" s="254"/>
      <c r="H395" s="255"/>
      <c r="I395" s="254"/>
      <c r="J395" s="256"/>
      <c r="K395" s="256"/>
      <c r="L395" s="256"/>
      <c r="M395" s="257"/>
      <c r="N395" s="258"/>
      <c r="O395" s="259"/>
      <c r="P395" s="259"/>
    </row>
    <row r="396" spans="1:16" x14ac:dyDescent="0.2">
      <c r="A396" s="252"/>
      <c r="B396" s="253"/>
      <c r="C396" s="254"/>
      <c r="D396" s="254"/>
      <c r="E396" s="254"/>
      <c r="F396" s="254"/>
      <c r="G396" s="254"/>
      <c r="H396" s="255"/>
      <c r="I396" s="254"/>
      <c r="J396" s="256"/>
      <c r="K396" s="256"/>
      <c r="L396" s="256"/>
      <c r="M396" s="257"/>
      <c r="N396" s="258"/>
      <c r="O396" s="259"/>
      <c r="P396" s="259"/>
    </row>
    <row r="397" spans="1:16" x14ac:dyDescent="0.2">
      <c r="A397" s="252"/>
      <c r="B397" s="253"/>
      <c r="C397" s="254"/>
      <c r="D397" s="254"/>
      <c r="E397" s="254"/>
      <c r="F397" s="254"/>
      <c r="G397" s="254"/>
      <c r="H397" s="255"/>
      <c r="I397" s="254"/>
      <c r="J397" s="256"/>
      <c r="K397" s="256"/>
      <c r="L397" s="256"/>
      <c r="M397" s="257"/>
      <c r="N397" s="258"/>
      <c r="O397" s="259"/>
      <c r="P397" s="259"/>
    </row>
    <row r="398" spans="1:16" x14ac:dyDescent="0.2">
      <c r="A398" s="252"/>
      <c r="B398" s="253"/>
      <c r="C398" s="254"/>
      <c r="D398" s="254"/>
      <c r="E398" s="254"/>
      <c r="F398" s="254"/>
      <c r="G398" s="254"/>
      <c r="H398" s="255"/>
      <c r="I398" s="254"/>
      <c r="J398" s="256"/>
      <c r="K398" s="256"/>
      <c r="L398" s="256"/>
      <c r="M398" s="257"/>
      <c r="N398" s="258"/>
      <c r="O398" s="259"/>
      <c r="P398" s="259"/>
    </row>
    <row r="399" spans="1:16" x14ac:dyDescent="0.2">
      <c r="A399" s="252"/>
      <c r="B399" s="253"/>
      <c r="C399" s="254"/>
      <c r="D399" s="254"/>
      <c r="E399" s="254"/>
      <c r="F399" s="254"/>
      <c r="G399" s="254"/>
      <c r="H399" s="255"/>
      <c r="I399" s="254"/>
      <c r="J399" s="256"/>
      <c r="K399" s="256"/>
      <c r="L399" s="256"/>
      <c r="M399" s="257"/>
      <c r="N399" s="258"/>
      <c r="O399" s="259"/>
      <c r="P399" s="259"/>
    </row>
    <row r="400" spans="1:16" x14ac:dyDescent="0.2">
      <c r="A400" s="252"/>
      <c r="B400" s="253"/>
      <c r="C400" s="254"/>
      <c r="D400" s="254"/>
      <c r="E400" s="254"/>
      <c r="F400" s="254"/>
      <c r="G400" s="254"/>
      <c r="H400" s="255"/>
      <c r="I400" s="254"/>
      <c r="J400" s="256"/>
      <c r="K400" s="256"/>
      <c r="L400" s="256"/>
      <c r="M400" s="257"/>
      <c r="N400" s="258"/>
      <c r="O400" s="259"/>
      <c r="P400" s="259"/>
    </row>
    <row r="401" spans="1:16" x14ac:dyDescent="0.2">
      <c r="A401" s="252"/>
      <c r="B401" s="253"/>
      <c r="C401" s="254"/>
      <c r="D401" s="254"/>
      <c r="E401" s="254"/>
      <c r="F401" s="254"/>
      <c r="G401" s="254"/>
      <c r="H401" s="255"/>
      <c r="I401" s="254"/>
      <c r="J401" s="256"/>
      <c r="K401" s="256"/>
      <c r="L401" s="256"/>
      <c r="M401" s="257"/>
      <c r="N401" s="258"/>
      <c r="O401" s="259"/>
      <c r="P401" s="259"/>
    </row>
    <row r="402" spans="1:16" x14ac:dyDescent="0.2">
      <c r="A402" s="252"/>
      <c r="B402" s="253"/>
      <c r="C402" s="254"/>
      <c r="D402" s="254"/>
      <c r="E402" s="254"/>
      <c r="F402" s="254"/>
      <c r="G402" s="254"/>
      <c r="H402" s="255"/>
      <c r="I402" s="254"/>
      <c r="J402" s="256"/>
      <c r="K402" s="256"/>
      <c r="L402" s="256"/>
      <c r="M402" s="257"/>
      <c r="N402" s="258"/>
      <c r="O402" s="259"/>
      <c r="P402" s="259"/>
    </row>
    <row r="403" spans="1:16" x14ac:dyDescent="0.2">
      <c r="A403" s="252"/>
      <c r="B403" s="253"/>
      <c r="C403" s="254"/>
      <c r="D403" s="254"/>
      <c r="E403" s="254"/>
      <c r="F403" s="254"/>
      <c r="G403" s="254"/>
      <c r="H403" s="255"/>
      <c r="I403" s="254"/>
      <c r="J403" s="256"/>
      <c r="K403" s="256"/>
      <c r="L403" s="256"/>
      <c r="M403" s="257"/>
      <c r="N403" s="258"/>
      <c r="O403" s="259"/>
      <c r="P403" s="259"/>
    </row>
    <row r="404" spans="1:16" x14ac:dyDescent="0.2">
      <c r="A404" s="252"/>
      <c r="B404" s="253"/>
      <c r="C404" s="254"/>
      <c r="D404" s="254"/>
      <c r="E404" s="254"/>
      <c r="F404" s="254"/>
      <c r="G404" s="254"/>
      <c r="H404" s="255"/>
      <c r="I404" s="254"/>
      <c r="J404" s="256"/>
      <c r="K404" s="256"/>
      <c r="L404" s="256"/>
      <c r="M404" s="257"/>
      <c r="N404" s="258"/>
      <c r="O404" s="259"/>
      <c r="P404" s="259"/>
    </row>
    <row r="405" spans="1:16" x14ac:dyDescent="0.2">
      <c r="A405" s="252"/>
      <c r="B405" s="253"/>
      <c r="C405" s="254"/>
      <c r="D405" s="254"/>
      <c r="E405" s="254"/>
      <c r="F405" s="254"/>
      <c r="G405" s="254"/>
      <c r="H405" s="255"/>
      <c r="I405" s="254"/>
      <c r="J405" s="256"/>
      <c r="K405" s="256"/>
      <c r="L405" s="256"/>
      <c r="M405" s="257"/>
      <c r="N405" s="258"/>
      <c r="O405" s="259"/>
      <c r="P405" s="259"/>
    </row>
    <row r="406" spans="1:16" x14ac:dyDescent="0.2">
      <c r="A406" s="252"/>
      <c r="B406" s="253"/>
      <c r="C406" s="254"/>
      <c r="D406" s="254"/>
      <c r="E406" s="254"/>
      <c r="F406" s="254"/>
      <c r="G406" s="254"/>
      <c r="H406" s="255"/>
      <c r="I406" s="254"/>
      <c r="J406" s="256"/>
      <c r="K406" s="256"/>
      <c r="L406" s="256"/>
      <c r="M406" s="257"/>
      <c r="N406" s="258"/>
      <c r="O406" s="259"/>
      <c r="P406" s="259"/>
    </row>
    <row r="407" spans="1:16" x14ac:dyDescent="0.2">
      <c r="A407" s="252"/>
      <c r="B407" s="253"/>
      <c r="C407" s="254"/>
      <c r="D407" s="254"/>
      <c r="E407" s="254"/>
      <c r="F407" s="254"/>
      <c r="G407" s="254"/>
      <c r="H407" s="255"/>
      <c r="I407" s="254"/>
      <c r="J407" s="256"/>
      <c r="K407" s="256"/>
      <c r="L407" s="256"/>
      <c r="M407" s="257"/>
      <c r="N407" s="258"/>
      <c r="O407" s="259"/>
      <c r="P407" s="259"/>
    </row>
    <row r="408" spans="1:16" x14ac:dyDescent="0.2">
      <c r="A408" s="252"/>
      <c r="B408" s="253"/>
      <c r="C408" s="254"/>
      <c r="D408" s="254"/>
      <c r="E408" s="254"/>
      <c r="F408" s="254"/>
      <c r="G408" s="254"/>
      <c r="H408" s="255"/>
      <c r="I408" s="254"/>
      <c r="J408" s="256"/>
      <c r="K408" s="256"/>
      <c r="L408" s="256"/>
      <c r="M408" s="257"/>
      <c r="N408" s="258"/>
      <c r="O408" s="259"/>
      <c r="P408" s="259"/>
    </row>
    <row r="409" spans="1:16" x14ac:dyDescent="0.2">
      <c r="A409" s="252"/>
      <c r="B409" s="253"/>
      <c r="C409" s="254"/>
      <c r="D409" s="254"/>
      <c r="E409" s="254"/>
      <c r="F409" s="254"/>
      <c r="G409" s="254"/>
      <c r="H409" s="255"/>
      <c r="I409" s="254"/>
      <c r="J409" s="256"/>
      <c r="K409" s="256"/>
      <c r="L409" s="256"/>
      <c r="M409" s="257"/>
      <c r="N409" s="258"/>
      <c r="O409" s="259"/>
      <c r="P409" s="259"/>
    </row>
    <row r="410" spans="1:16" x14ac:dyDescent="0.2">
      <c r="A410" s="252"/>
      <c r="B410" s="253"/>
      <c r="C410" s="254"/>
      <c r="D410" s="254"/>
      <c r="E410" s="254"/>
      <c r="F410" s="254"/>
      <c r="G410" s="254"/>
      <c r="H410" s="255"/>
      <c r="I410" s="254"/>
      <c r="J410" s="256"/>
      <c r="K410" s="256"/>
      <c r="L410" s="256"/>
      <c r="M410" s="257"/>
      <c r="N410" s="258"/>
      <c r="O410" s="259"/>
      <c r="P410" s="259"/>
    </row>
    <row r="411" spans="1:16" x14ac:dyDescent="0.2">
      <c r="A411" s="252"/>
      <c r="B411" s="253"/>
      <c r="C411" s="254"/>
      <c r="D411" s="254"/>
      <c r="E411" s="254"/>
      <c r="F411" s="254"/>
      <c r="G411" s="254"/>
      <c r="H411" s="255"/>
      <c r="I411" s="254"/>
      <c r="J411" s="256"/>
      <c r="K411" s="256"/>
      <c r="L411" s="256"/>
      <c r="M411" s="257"/>
      <c r="N411" s="258"/>
      <c r="O411" s="259"/>
      <c r="P411" s="259"/>
    </row>
    <row r="412" spans="1:16" x14ac:dyDescent="0.2">
      <c r="A412" s="252"/>
      <c r="B412" s="253"/>
      <c r="C412" s="254"/>
      <c r="D412" s="254"/>
      <c r="E412" s="254"/>
      <c r="F412" s="254"/>
      <c r="G412" s="254"/>
      <c r="H412" s="255"/>
      <c r="I412" s="254"/>
      <c r="J412" s="256"/>
      <c r="K412" s="256"/>
      <c r="L412" s="256"/>
      <c r="M412" s="257"/>
      <c r="N412" s="258"/>
      <c r="O412" s="259"/>
      <c r="P412" s="259"/>
    </row>
    <row r="413" spans="1:16" x14ac:dyDescent="0.2">
      <c r="A413" s="252"/>
      <c r="B413" s="253"/>
      <c r="C413" s="254"/>
      <c r="D413" s="254"/>
      <c r="E413" s="254"/>
      <c r="F413" s="254"/>
      <c r="G413" s="254"/>
      <c r="H413" s="255"/>
      <c r="I413" s="254"/>
      <c r="J413" s="256"/>
      <c r="K413" s="256"/>
      <c r="L413" s="256"/>
      <c r="M413" s="257"/>
      <c r="N413" s="258"/>
      <c r="O413" s="259"/>
      <c r="P413" s="259"/>
    </row>
    <row r="414" spans="1:16" x14ac:dyDescent="0.2">
      <c r="A414" s="252"/>
      <c r="B414" s="253"/>
      <c r="C414" s="254"/>
      <c r="D414" s="254"/>
      <c r="E414" s="254"/>
      <c r="F414" s="254"/>
      <c r="G414" s="254"/>
      <c r="H414" s="255"/>
      <c r="I414" s="254"/>
      <c r="J414" s="256"/>
      <c r="K414" s="256"/>
      <c r="L414" s="256"/>
      <c r="M414" s="257"/>
      <c r="N414" s="258"/>
      <c r="O414" s="259"/>
      <c r="P414" s="259"/>
    </row>
    <row r="415" spans="1:16" x14ac:dyDescent="0.2">
      <c r="A415" s="252"/>
      <c r="B415" s="253"/>
      <c r="C415" s="254"/>
      <c r="D415" s="254"/>
      <c r="E415" s="254"/>
      <c r="F415" s="254"/>
      <c r="G415" s="254"/>
      <c r="H415" s="255"/>
      <c r="I415" s="254"/>
      <c r="J415" s="256"/>
      <c r="K415" s="256"/>
      <c r="L415" s="256"/>
      <c r="M415" s="257"/>
      <c r="N415" s="258"/>
      <c r="O415" s="259"/>
      <c r="P415" s="259"/>
    </row>
    <row r="416" spans="1:16" x14ac:dyDescent="0.2">
      <c r="A416" s="252"/>
      <c r="B416" s="253"/>
      <c r="C416" s="254"/>
      <c r="D416" s="254"/>
      <c r="E416" s="254"/>
      <c r="F416" s="254"/>
      <c r="G416" s="254"/>
      <c r="H416" s="255"/>
      <c r="I416" s="254"/>
      <c r="J416" s="256"/>
      <c r="K416" s="256"/>
      <c r="L416" s="256"/>
      <c r="M416" s="257"/>
      <c r="N416" s="258"/>
      <c r="O416" s="259"/>
      <c r="P416" s="259"/>
    </row>
    <row r="417" spans="1:16" x14ac:dyDescent="0.2">
      <c r="A417" s="252"/>
      <c r="B417" s="253"/>
      <c r="C417" s="254"/>
      <c r="D417" s="254"/>
      <c r="E417" s="254"/>
      <c r="F417" s="254"/>
      <c r="G417" s="254"/>
      <c r="H417" s="255"/>
      <c r="I417" s="254"/>
      <c r="J417" s="256"/>
      <c r="K417" s="256"/>
      <c r="L417" s="256"/>
      <c r="M417" s="257"/>
      <c r="N417" s="258"/>
      <c r="O417" s="259"/>
      <c r="P417" s="259"/>
    </row>
    <row r="418" spans="1:16" x14ac:dyDescent="0.2">
      <c r="A418" s="252"/>
      <c r="B418" s="253"/>
      <c r="C418" s="254"/>
      <c r="D418" s="254"/>
      <c r="E418" s="254"/>
      <c r="F418" s="254"/>
      <c r="G418" s="254"/>
      <c r="H418" s="255"/>
      <c r="I418" s="254"/>
      <c r="J418" s="256"/>
      <c r="K418" s="256"/>
      <c r="L418" s="256"/>
      <c r="M418" s="257"/>
      <c r="N418" s="258"/>
      <c r="O418" s="259"/>
      <c r="P418" s="259"/>
    </row>
    <row r="419" spans="1:16" x14ac:dyDescent="0.2">
      <c r="A419" s="252"/>
      <c r="B419" s="253"/>
      <c r="C419" s="254"/>
      <c r="D419" s="254"/>
      <c r="E419" s="254"/>
      <c r="F419" s="254"/>
      <c r="G419" s="254"/>
      <c r="H419" s="255"/>
      <c r="I419" s="254"/>
      <c r="J419" s="256"/>
      <c r="K419" s="256"/>
      <c r="L419" s="256"/>
      <c r="M419" s="257"/>
      <c r="N419" s="258"/>
      <c r="O419" s="259"/>
      <c r="P419" s="259"/>
    </row>
    <row r="420" spans="1:16" x14ac:dyDescent="0.2">
      <c r="A420" s="252"/>
      <c r="B420" s="253"/>
      <c r="C420" s="254"/>
      <c r="D420" s="254"/>
      <c r="E420" s="254"/>
      <c r="F420" s="254"/>
      <c r="G420" s="254"/>
      <c r="H420" s="255"/>
      <c r="I420" s="254"/>
      <c r="J420" s="256"/>
      <c r="K420" s="256"/>
      <c r="L420" s="256"/>
      <c r="M420" s="257"/>
      <c r="N420" s="258"/>
      <c r="O420" s="259"/>
      <c r="P420" s="259"/>
    </row>
    <row r="421" spans="1:16" x14ac:dyDescent="0.2">
      <c r="A421" s="252"/>
      <c r="B421" s="253"/>
      <c r="C421" s="254"/>
      <c r="D421" s="254"/>
      <c r="E421" s="254"/>
      <c r="F421" s="254"/>
      <c r="G421" s="254"/>
      <c r="H421" s="255"/>
      <c r="I421" s="254"/>
      <c r="J421" s="256"/>
      <c r="K421" s="256"/>
      <c r="L421" s="256"/>
      <c r="M421" s="257"/>
      <c r="N421" s="258"/>
      <c r="O421" s="259"/>
      <c r="P421" s="259"/>
    </row>
    <row r="422" spans="1:16" x14ac:dyDescent="0.2">
      <c r="A422" s="252"/>
      <c r="B422" s="253"/>
      <c r="C422" s="254"/>
      <c r="D422" s="254"/>
      <c r="E422" s="254"/>
      <c r="F422" s="254"/>
      <c r="G422" s="254"/>
      <c r="H422" s="255"/>
      <c r="I422" s="254"/>
      <c r="J422" s="256"/>
      <c r="K422" s="256"/>
      <c r="L422" s="256"/>
      <c r="M422" s="257"/>
      <c r="N422" s="258"/>
      <c r="O422" s="259"/>
      <c r="P422" s="259"/>
    </row>
    <row r="423" spans="1:16" x14ac:dyDescent="0.2">
      <c r="A423" s="252"/>
      <c r="B423" s="253"/>
      <c r="C423" s="254"/>
      <c r="D423" s="254"/>
      <c r="E423" s="254"/>
      <c r="F423" s="254"/>
      <c r="G423" s="254"/>
      <c r="H423" s="255"/>
      <c r="I423" s="254"/>
      <c r="J423" s="256"/>
      <c r="K423" s="256"/>
      <c r="L423" s="256"/>
      <c r="M423" s="257"/>
      <c r="N423" s="258"/>
      <c r="O423" s="259"/>
      <c r="P423" s="259"/>
    </row>
    <row r="424" spans="1:16" x14ac:dyDescent="0.2">
      <c r="A424" s="252"/>
      <c r="B424" s="253"/>
      <c r="C424" s="254"/>
      <c r="D424" s="254"/>
      <c r="E424" s="254"/>
      <c r="F424" s="254"/>
      <c r="G424" s="254"/>
      <c r="H424" s="255"/>
      <c r="I424" s="254"/>
      <c r="J424" s="256"/>
      <c r="K424" s="256"/>
      <c r="L424" s="256"/>
      <c r="M424" s="257"/>
      <c r="N424" s="258"/>
      <c r="O424" s="259"/>
      <c r="P424" s="259"/>
    </row>
    <row r="425" spans="1:16" x14ac:dyDescent="0.2">
      <c r="A425" s="252"/>
      <c r="B425" s="253"/>
      <c r="C425" s="254"/>
      <c r="D425" s="254"/>
      <c r="E425" s="254"/>
      <c r="F425" s="254"/>
      <c r="G425" s="254"/>
      <c r="H425" s="255"/>
      <c r="I425" s="254"/>
      <c r="J425" s="256"/>
      <c r="K425" s="256"/>
      <c r="L425" s="256"/>
      <c r="M425" s="257"/>
      <c r="N425" s="258"/>
      <c r="O425" s="259"/>
      <c r="P425" s="259"/>
    </row>
    <row r="426" spans="1:16" x14ac:dyDescent="0.2">
      <c r="A426" s="252"/>
      <c r="B426" s="253"/>
      <c r="C426" s="254"/>
      <c r="D426" s="254"/>
      <c r="E426" s="254"/>
      <c r="F426" s="254"/>
      <c r="G426" s="254"/>
      <c r="H426" s="255"/>
      <c r="I426" s="254"/>
      <c r="J426" s="256"/>
      <c r="K426" s="256"/>
      <c r="L426" s="256"/>
      <c r="M426" s="257"/>
      <c r="N426" s="258"/>
      <c r="O426" s="259"/>
      <c r="P426" s="259"/>
    </row>
    <row r="427" spans="1:16" x14ac:dyDescent="0.2">
      <c r="A427" s="252"/>
      <c r="B427" s="253"/>
      <c r="C427" s="254"/>
      <c r="D427" s="254"/>
      <c r="E427" s="254"/>
      <c r="F427" s="254"/>
      <c r="G427" s="254"/>
      <c r="H427" s="255"/>
      <c r="I427" s="254"/>
      <c r="J427" s="256"/>
      <c r="K427" s="256"/>
      <c r="L427" s="256"/>
      <c r="M427" s="257"/>
      <c r="N427" s="258"/>
      <c r="O427" s="259"/>
      <c r="P427" s="259"/>
    </row>
    <row r="428" spans="1:16" x14ac:dyDescent="0.2">
      <c r="A428" s="252"/>
      <c r="B428" s="253"/>
      <c r="C428" s="254"/>
      <c r="D428" s="254"/>
      <c r="E428" s="254"/>
      <c r="F428" s="254"/>
      <c r="G428" s="254"/>
      <c r="H428" s="255"/>
      <c r="I428" s="254"/>
      <c r="J428" s="256"/>
      <c r="K428" s="256"/>
      <c r="L428" s="256"/>
      <c r="M428" s="257"/>
      <c r="N428" s="258"/>
      <c r="O428" s="259"/>
      <c r="P428" s="259"/>
    </row>
    <row r="429" spans="1:16" x14ac:dyDescent="0.2">
      <c r="A429" s="252"/>
      <c r="B429" s="253"/>
      <c r="C429" s="254"/>
      <c r="D429" s="254"/>
      <c r="E429" s="254"/>
      <c r="F429" s="254"/>
      <c r="G429" s="254"/>
      <c r="H429" s="255"/>
      <c r="I429" s="254"/>
      <c r="J429" s="256"/>
      <c r="K429" s="256"/>
      <c r="L429" s="256"/>
      <c r="M429" s="257"/>
      <c r="N429" s="258"/>
      <c r="O429" s="259"/>
      <c r="P429" s="259"/>
    </row>
    <row r="430" spans="1:16" x14ac:dyDescent="0.2">
      <c r="A430" s="252"/>
      <c r="B430" s="253"/>
      <c r="C430" s="254"/>
      <c r="D430" s="254"/>
      <c r="E430" s="254"/>
      <c r="F430" s="254"/>
      <c r="G430" s="254"/>
      <c r="H430" s="255"/>
      <c r="I430" s="254"/>
      <c r="J430" s="256"/>
      <c r="K430" s="256"/>
      <c r="L430" s="256"/>
      <c r="M430" s="257"/>
      <c r="N430" s="258"/>
      <c r="O430" s="259"/>
      <c r="P430" s="259"/>
    </row>
    <row r="431" spans="1:16" x14ac:dyDescent="0.2">
      <c r="A431" s="252"/>
      <c r="B431" s="253"/>
      <c r="C431" s="254"/>
      <c r="D431" s="254"/>
      <c r="E431" s="254"/>
      <c r="F431" s="254"/>
      <c r="G431" s="254"/>
      <c r="H431" s="255"/>
      <c r="I431" s="254"/>
      <c r="J431" s="256"/>
      <c r="K431" s="256"/>
      <c r="L431" s="256"/>
      <c r="M431" s="257"/>
      <c r="N431" s="258"/>
      <c r="O431" s="259"/>
      <c r="P431" s="259"/>
    </row>
    <row r="432" spans="1:16" x14ac:dyDescent="0.2">
      <c r="A432" s="252"/>
      <c r="B432" s="253"/>
      <c r="C432" s="254"/>
      <c r="D432" s="254"/>
      <c r="E432" s="254"/>
      <c r="F432" s="254"/>
      <c r="G432" s="254"/>
      <c r="H432" s="255"/>
      <c r="I432" s="254"/>
      <c r="J432" s="256"/>
      <c r="K432" s="256"/>
      <c r="L432" s="256"/>
      <c r="M432" s="257"/>
      <c r="N432" s="258"/>
      <c r="O432" s="259"/>
      <c r="P432" s="259"/>
    </row>
    <row r="433" spans="1:16" x14ac:dyDescent="0.2">
      <c r="A433" s="252"/>
      <c r="B433" s="253"/>
      <c r="C433" s="254"/>
      <c r="D433" s="254"/>
      <c r="E433" s="254"/>
      <c r="F433" s="254"/>
      <c r="G433" s="254"/>
      <c r="H433" s="255"/>
      <c r="I433" s="254"/>
      <c r="J433" s="256"/>
      <c r="K433" s="256"/>
      <c r="L433" s="256"/>
      <c r="M433" s="257"/>
      <c r="N433" s="258"/>
      <c r="O433" s="259"/>
      <c r="P433" s="259"/>
    </row>
    <row r="434" spans="1:16" x14ac:dyDescent="0.2">
      <c r="A434" s="252"/>
      <c r="B434" s="253"/>
      <c r="C434" s="254"/>
      <c r="D434" s="254"/>
      <c r="E434" s="254"/>
      <c r="F434" s="254"/>
      <c r="G434" s="254"/>
      <c r="H434" s="255"/>
      <c r="I434" s="254"/>
      <c r="J434" s="256"/>
      <c r="K434" s="256"/>
      <c r="L434" s="256"/>
      <c r="M434" s="257"/>
      <c r="N434" s="258"/>
      <c r="O434" s="259"/>
      <c r="P434" s="259"/>
    </row>
    <row r="435" spans="1:16" x14ac:dyDescent="0.2">
      <c r="A435" s="252"/>
      <c r="B435" s="253"/>
      <c r="C435" s="254"/>
      <c r="D435" s="254"/>
      <c r="E435" s="254"/>
      <c r="F435" s="254"/>
      <c r="G435" s="254"/>
      <c r="H435" s="255"/>
      <c r="I435" s="254"/>
      <c r="J435" s="256"/>
      <c r="K435" s="256"/>
      <c r="L435" s="256"/>
      <c r="M435" s="257"/>
      <c r="N435" s="258"/>
      <c r="O435" s="259"/>
      <c r="P435" s="259"/>
    </row>
    <row r="436" spans="1:16" x14ac:dyDescent="0.2">
      <c r="A436" s="252"/>
      <c r="B436" s="253"/>
      <c r="C436" s="254"/>
      <c r="D436" s="254"/>
      <c r="E436" s="254"/>
      <c r="F436" s="254"/>
      <c r="G436" s="254"/>
      <c r="H436" s="255"/>
      <c r="I436" s="254"/>
      <c r="J436" s="256"/>
      <c r="K436" s="256"/>
      <c r="L436" s="256"/>
      <c r="M436" s="257"/>
      <c r="N436" s="258"/>
      <c r="O436" s="259"/>
      <c r="P436" s="259"/>
    </row>
    <row r="437" spans="1:16" x14ac:dyDescent="0.2">
      <c r="A437" s="252"/>
      <c r="B437" s="253"/>
      <c r="C437" s="254"/>
      <c r="D437" s="254"/>
      <c r="E437" s="254"/>
      <c r="F437" s="254"/>
      <c r="G437" s="254"/>
      <c r="H437" s="255"/>
      <c r="I437" s="254"/>
      <c r="J437" s="256"/>
      <c r="K437" s="256"/>
      <c r="L437" s="256"/>
      <c r="M437" s="257"/>
      <c r="N437" s="258"/>
      <c r="O437" s="259"/>
      <c r="P437" s="259"/>
    </row>
    <row r="438" spans="1:16" x14ac:dyDescent="0.2">
      <c r="A438" s="252"/>
      <c r="B438" s="253"/>
      <c r="C438" s="254"/>
      <c r="D438" s="254"/>
      <c r="E438" s="254"/>
      <c r="F438" s="254"/>
      <c r="G438" s="254"/>
      <c r="H438" s="255"/>
      <c r="I438" s="254"/>
      <c r="J438" s="256"/>
      <c r="K438" s="256"/>
      <c r="L438" s="256"/>
      <c r="M438" s="257"/>
      <c r="N438" s="258"/>
      <c r="O438" s="259"/>
      <c r="P438" s="259"/>
    </row>
    <row r="439" spans="1:16" x14ac:dyDescent="0.2">
      <c r="A439" s="252"/>
      <c r="B439" s="253"/>
      <c r="C439" s="254"/>
      <c r="D439" s="254"/>
      <c r="E439" s="254"/>
      <c r="F439" s="254"/>
      <c r="G439" s="254"/>
      <c r="H439" s="255"/>
      <c r="I439" s="254"/>
      <c r="J439" s="256"/>
      <c r="K439" s="256"/>
      <c r="L439" s="256"/>
      <c r="M439" s="257"/>
      <c r="N439" s="258"/>
      <c r="O439" s="259"/>
      <c r="P439" s="259"/>
    </row>
    <row r="440" spans="1:16" x14ac:dyDescent="0.2">
      <c r="A440" s="252"/>
      <c r="B440" s="253"/>
      <c r="C440" s="254"/>
      <c r="D440" s="254"/>
      <c r="E440" s="254"/>
      <c r="F440" s="254"/>
      <c r="G440" s="254"/>
      <c r="H440" s="255"/>
      <c r="I440" s="254"/>
      <c r="J440" s="256"/>
      <c r="K440" s="256"/>
      <c r="L440" s="256"/>
      <c r="M440" s="257"/>
      <c r="N440" s="258"/>
      <c r="O440" s="259"/>
      <c r="P440" s="259"/>
    </row>
    <row r="441" spans="1:16" x14ac:dyDescent="0.2">
      <c r="A441" s="252"/>
      <c r="B441" s="253"/>
      <c r="C441" s="254"/>
      <c r="D441" s="254"/>
      <c r="E441" s="254"/>
      <c r="F441" s="254"/>
      <c r="G441" s="254"/>
      <c r="H441" s="255"/>
      <c r="I441" s="254"/>
      <c r="J441" s="256"/>
      <c r="K441" s="256"/>
      <c r="L441" s="256"/>
      <c r="M441" s="257"/>
      <c r="N441" s="258"/>
      <c r="O441" s="259"/>
      <c r="P441" s="259"/>
    </row>
    <row r="442" spans="1:16" x14ac:dyDescent="0.2">
      <c r="A442" s="252"/>
      <c r="B442" s="253"/>
      <c r="C442" s="254"/>
      <c r="D442" s="254"/>
      <c r="E442" s="254"/>
      <c r="F442" s="254"/>
      <c r="G442" s="254"/>
      <c r="H442" s="255"/>
      <c r="I442" s="254"/>
      <c r="J442" s="256"/>
      <c r="K442" s="256"/>
      <c r="L442" s="256"/>
      <c r="M442" s="257"/>
      <c r="N442" s="258"/>
      <c r="O442" s="259"/>
      <c r="P442" s="259"/>
    </row>
    <row r="443" spans="1:16" x14ac:dyDescent="0.2">
      <c r="A443" s="252"/>
      <c r="B443" s="253"/>
      <c r="C443" s="254"/>
      <c r="D443" s="254"/>
      <c r="E443" s="254"/>
      <c r="F443" s="254"/>
      <c r="G443" s="254"/>
      <c r="H443" s="255"/>
      <c r="I443" s="254"/>
      <c r="J443" s="256"/>
      <c r="K443" s="256"/>
      <c r="L443" s="256"/>
      <c r="M443" s="257"/>
      <c r="N443" s="258"/>
      <c r="O443" s="259"/>
      <c r="P443" s="259"/>
    </row>
    <row r="444" spans="1:16" x14ac:dyDescent="0.2">
      <c r="A444" s="252"/>
      <c r="B444" s="253"/>
      <c r="C444" s="254"/>
      <c r="D444" s="254"/>
      <c r="E444" s="254"/>
      <c r="F444" s="254"/>
      <c r="G444" s="254"/>
      <c r="H444" s="255"/>
      <c r="I444" s="254"/>
      <c r="J444" s="256"/>
      <c r="K444" s="256"/>
      <c r="L444" s="256"/>
      <c r="M444" s="257"/>
      <c r="N444" s="258"/>
      <c r="O444" s="259"/>
      <c r="P444" s="259"/>
    </row>
    <row r="445" spans="1:16" x14ac:dyDescent="0.2">
      <c r="A445" s="252"/>
      <c r="B445" s="253"/>
      <c r="C445" s="254"/>
      <c r="D445" s="254"/>
      <c r="E445" s="254"/>
      <c r="F445" s="254"/>
      <c r="G445" s="254"/>
      <c r="H445" s="255"/>
      <c r="I445" s="254"/>
      <c r="J445" s="256"/>
      <c r="K445" s="256"/>
      <c r="L445" s="256"/>
      <c r="M445" s="257"/>
      <c r="N445" s="258"/>
      <c r="O445" s="259"/>
      <c r="P445" s="259"/>
    </row>
    <row r="446" spans="1:16" x14ac:dyDescent="0.2">
      <c r="A446" s="252"/>
      <c r="B446" s="253"/>
      <c r="C446" s="254"/>
      <c r="D446" s="254"/>
      <c r="E446" s="254"/>
      <c r="F446" s="254"/>
      <c r="G446" s="254"/>
      <c r="H446" s="255"/>
      <c r="I446" s="254"/>
      <c r="J446" s="256"/>
      <c r="K446" s="256"/>
      <c r="L446" s="256"/>
      <c r="M446" s="257"/>
      <c r="N446" s="258"/>
      <c r="O446" s="259"/>
      <c r="P446" s="259"/>
    </row>
    <row r="447" spans="1:16" x14ac:dyDescent="0.2">
      <c r="A447" s="252"/>
      <c r="B447" s="253"/>
      <c r="C447" s="254"/>
      <c r="D447" s="254"/>
      <c r="E447" s="254"/>
      <c r="F447" s="254"/>
      <c r="G447" s="254"/>
      <c r="H447" s="255"/>
      <c r="I447" s="254"/>
      <c r="J447" s="256"/>
      <c r="K447" s="256"/>
      <c r="L447" s="256"/>
      <c r="M447" s="257"/>
      <c r="N447" s="258"/>
      <c r="O447" s="259"/>
      <c r="P447" s="259"/>
    </row>
    <row r="448" spans="1:16" x14ac:dyDescent="0.2">
      <c r="A448" s="252"/>
      <c r="B448" s="253"/>
      <c r="C448" s="254"/>
      <c r="D448" s="254"/>
      <c r="E448" s="254"/>
      <c r="F448" s="254"/>
      <c r="G448" s="254"/>
      <c r="H448" s="255"/>
      <c r="I448" s="254"/>
      <c r="J448" s="256"/>
      <c r="K448" s="256"/>
      <c r="L448" s="256"/>
      <c r="M448" s="257"/>
      <c r="N448" s="258"/>
      <c r="O448" s="259"/>
      <c r="P448" s="259"/>
    </row>
    <row r="449" spans="1:16" x14ac:dyDescent="0.2">
      <c r="A449" s="252"/>
      <c r="B449" s="253"/>
      <c r="C449" s="254"/>
      <c r="D449" s="254"/>
      <c r="E449" s="254"/>
      <c r="F449" s="254"/>
      <c r="G449" s="254"/>
      <c r="H449" s="255"/>
      <c r="I449" s="254"/>
      <c r="J449" s="256"/>
      <c r="K449" s="256"/>
      <c r="L449" s="256"/>
      <c r="M449" s="257"/>
      <c r="N449" s="258"/>
      <c r="O449" s="259"/>
      <c r="P449" s="259"/>
    </row>
    <row r="450" spans="1:16" x14ac:dyDescent="0.2">
      <c r="A450" s="252"/>
      <c r="B450" s="253"/>
      <c r="C450" s="254"/>
      <c r="D450" s="254"/>
      <c r="E450" s="254"/>
      <c r="F450" s="254"/>
      <c r="G450" s="254"/>
      <c r="H450" s="255"/>
      <c r="I450" s="254"/>
      <c r="J450" s="256"/>
      <c r="K450" s="256"/>
      <c r="L450" s="256"/>
      <c r="M450" s="257"/>
      <c r="N450" s="258"/>
      <c r="O450" s="259"/>
      <c r="P450" s="259"/>
    </row>
    <row r="451" spans="1:16" x14ac:dyDescent="0.2">
      <c r="A451" s="252"/>
      <c r="B451" s="253"/>
      <c r="C451" s="254"/>
      <c r="D451" s="254"/>
      <c r="E451" s="254"/>
      <c r="F451" s="254"/>
      <c r="G451" s="254"/>
      <c r="H451" s="255"/>
      <c r="I451" s="254"/>
      <c r="J451" s="256"/>
      <c r="K451" s="256"/>
      <c r="L451" s="256"/>
      <c r="M451" s="257"/>
      <c r="N451" s="258"/>
      <c r="O451" s="259"/>
      <c r="P451" s="259"/>
    </row>
    <row r="452" spans="1:16" x14ac:dyDescent="0.2">
      <c r="A452" s="252"/>
      <c r="B452" s="253"/>
      <c r="C452" s="254"/>
      <c r="D452" s="254"/>
      <c r="E452" s="254"/>
      <c r="F452" s="254"/>
      <c r="G452" s="254"/>
      <c r="H452" s="255"/>
      <c r="I452" s="254"/>
      <c r="J452" s="256"/>
      <c r="K452" s="256"/>
      <c r="L452" s="256"/>
      <c r="M452" s="257"/>
      <c r="N452" s="258"/>
      <c r="O452" s="259"/>
      <c r="P452" s="259"/>
    </row>
    <row r="453" spans="1:16" x14ac:dyDescent="0.2">
      <c r="A453" s="252"/>
      <c r="B453" s="253"/>
      <c r="C453" s="254"/>
      <c r="D453" s="254"/>
      <c r="E453" s="254"/>
      <c r="F453" s="254"/>
      <c r="G453" s="254"/>
      <c r="H453" s="255"/>
      <c r="I453" s="254"/>
      <c r="J453" s="256"/>
      <c r="K453" s="256"/>
      <c r="L453" s="256"/>
      <c r="M453" s="257"/>
      <c r="N453" s="258"/>
      <c r="O453" s="259"/>
      <c r="P453" s="259"/>
    </row>
    <row r="454" spans="1:16" x14ac:dyDescent="0.2">
      <c r="A454" s="252"/>
      <c r="B454" s="253"/>
      <c r="C454" s="254"/>
      <c r="D454" s="254"/>
      <c r="E454" s="254"/>
      <c r="F454" s="254"/>
      <c r="G454" s="254"/>
      <c r="H454" s="255"/>
      <c r="I454" s="254"/>
      <c r="J454" s="256"/>
      <c r="K454" s="256"/>
      <c r="L454" s="256"/>
      <c r="M454" s="257"/>
      <c r="N454" s="258"/>
      <c r="O454" s="259"/>
      <c r="P454" s="259"/>
    </row>
    <row r="455" spans="1:16" x14ac:dyDescent="0.2">
      <c r="A455" s="252"/>
      <c r="B455" s="253"/>
      <c r="C455" s="254"/>
      <c r="D455" s="254"/>
      <c r="E455" s="254"/>
      <c r="F455" s="254"/>
      <c r="G455" s="254"/>
      <c r="H455" s="255"/>
      <c r="I455" s="254"/>
      <c r="J455" s="256"/>
      <c r="K455" s="256"/>
      <c r="L455" s="256"/>
      <c r="M455" s="257"/>
      <c r="N455" s="258"/>
      <c r="O455" s="259"/>
      <c r="P455" s="259"/>
    </row>
    <row r="456" spans="1:16" x14ac:dyDescent="0.2">
      <c r="A456" s="252"/>
      <c r="B456" s="253"/>
      <c r="C456" s="254"/>
      <c r="D456" s="254"/>
      <c r="E456" s="254"/>
      <c r="F456" s="254"/>
      <c r="G456" s="254"/>
      <c r="H456" s="255"/>
      <c r="I456" s="254"/>
      <c r="J456" s="256"/>
      <c r="K456" s="256"/>
      <c r="L456" s="256"/>
      <c r="M456" s="257"/>
      <c r="N456" s="258"/>
      <c r="O456" s="259"/>
      <c r="P456" s="259"/>
    </row>
    <row r="457" spans="1:16" x14ac:dyDescent="0.2">
      <c r="A457" s="252"/>
      <c r="B457" s="253"/>
      <c r="C457" s="254"/>
      <c r="D457" s="254"/>
      <c r="E457" s="254"/>
      <c r="F457" s="254"/>
      <c r="G457" s="254"/>
      <c r="H457" s="255"/>
      <c r="I457" s="254"/>
      <c r="J457" s="256"/>
      <c r="K457" s="256"/>
      <c r="L457" s="256"/>
      <c r="M457" s="257"/>
      <c r="N457" s="258"/>
      <c r="O457" s="259"/>
      <c r="P457" s="259"/>
    </row>
    <row r="458" spans="1:16" x14ac:dyDescent="0.2">
      <c r="A458" s="252"/>
      <c r="B458" s="253"/>
      <c r="C458" s="254"/>
      <c r="D458" s="254"/>
      <c r="E458" s="254"/>
      <c r="F458" s="254"/>
      <c r="G458" s="254"/>
      <c r="H458" s="255"/>
      <c r="I458" s="254"/>
      <c r="J458" s="256"/>
      <c r="K458" s="256"/>
      <c r="L458" s="256"/>
      <c r="M458" s="257"/>
      <c r="N458" s="258"/>
      <c r="O458" s="259"/>
      <c r="P458" s="259"/>
    </row>
    <row r="459" spans="1:16" x14ac:dyDescent="0.2">
      <c r="A459" s="252"/>
      <c r="B459" s="253"/>
      <c r="C459" s="254"/>
      <c r="D459" s="254"/>
      <c r="E459" s="254"/>
      <c r="F459" s="254"/>
      <c r="G459" s="254"/>
      <c r="H459" s="255"/>
      <c r="I459" s="254"/>
      <c r="J459" s="256"/>
      <c r="K459" s="256"/>
      <c r="L459" s="256"/>
      <c r="M459" s="257"/>
      <c r="N459" s="258"/>
      <c r="O459" s="259"/>
      <c r="P459" s="259"/>
    </row>
    <row r="460" spans="1:16" x14ac:dyDescent="0.2">
      <c r="A460" s="252"/>
      <c r="B460" s="253"/>
      <c r="C460" s="254"/>
      <c r="D460" s="254"/>
      <c r="E460" s="254"/>
      <c r="F460" s="254"/>
      <c r="G460" s="254"/>
      <c r="H460" s="255"/>
      <c r="I460" s="254"/>
      <c r="J460" s="256"/>
      <c r="K460" s="256"/>
      <c r="L460" s="256"/>
      <c r="M460" s="257"/>
      <c r="N460" s="258"/>
      <c r="O460" s="259"/>
      <c r="P460" s="259"/>
    </row>
    <row r="461" spans="1:16" x14ac:dyDescent="0.2">
      <c r="A461" s="252"/>
      <c r="B461" s="253"/>
      <c r="C461" s="254"/>
      <c r="D461" s="254"/>
      <c r="E461" s="254"/>
      <c r="F461" s="254"/>
      <c r="G461" s="254"/>
      <c r="H461" s="255"/>
      <c r="I461" s="254"/>
      <c r="J461" s="256"/>
      <c r="K461" s="256"/>
      <c r="L461" s="256"/>
      <c r="M461" s="257"/>
      <c r="N461" s="258"/>
      <c r="O461" s="259"/>
      <c r="P461" s="259"/>
    </row>
    <row r="462" spans="1:16" x14ac:dyDescent="0.2">
      <c r="A462" s="252"/>
      <c r="B462" s="253"/>
      <c r="C462" s="254"/>
      <c r="D462" s="254"/>
      <c r="E462" s="254"/>
      <c r="F462" s="254"/>
      <c r="G462" s="254"/>
      <c r="H462" s="255"/>
      <c r="I462" s="254"/>
      <c r="J462" s="256"/>
      <c r="K462" s="256"/>
      <c r="L462" s="256"/>
      <c r="M462" s="257"/>
      <c r="N462" s="258"/>
      <c r="O462" s="259"/>
      <c r="P462" s="259"/>
    </row>
    <row r="463" spans="1:16" x14ac:dyDescent="0.2">
      <c r="A463" s="252"/>
      <c r="B463" s="253"/>
      <c r="C463" s="254"/>
      <c r="D463" s="254"/>
      <c r="E463" s="254"/>
      <c r="F463" s="254"/>
      <c r="G463" s="254"/>
      <c r="H463" s="255"/>
      <c r="I463" s="254"/>
      <c r="J463" s="256"/>
      <c r="K463" s="256"/>
      <c r="L463" s="256"/>
      <c r="M463" s="257"/>
      <c r="N463" s="258"/>
      <c r="O463" s="259"/>
      <c r="P463" s="259"/>
    </row>
    <row r="464" spans="1:16" x14ac:dyDescent="0.2">
      <c r="A464" s="252"/>
      <c r="B464" s="253"/>
      <c r="C464" s="254"/>
      <c r="D464" s="254"/>
      <c r="E464" s="254"/>
      <c r="F464" s="254"/>
      <c r="G464" s="254"/>
      <c r="H464" s="255"/>
      <c r="I464" s="254"/>
      <c r="J464" s="256"/>
      <c r="K464" s="256"/>
      <c r="L464" s="256"/>
      <c r="M464" s="257"/>
      <c r="N464" s="258"/>
      <c r="O464" s="259"/>
      <c r="P464" s="259"/>
    </row>
    <row r="465" spans="1:16" x14ac:dyDescent="0.2">
      <c r="A465" s="252"/>
      <c r="B465" s="253"/>
      <c r="C465" s="254"/>
      <c r="D465" s="254"/>
      <c r="E465" s="254"/>
      <c r="F465" s="254"/>
      <c r="G465" s="254"/>
      <c r="H465" s="255"/>
      <c r="I465" s="254"/>
      <c r="J465" s="256"/>
      <c r="K465" s="256"/>
      <c r="L465" s="256"/>
      <c r="M465" s="257"/>
      <c r="N465" s="258"/>
      <c r="O465" s="259"/>
      <c r="P465" s="259"/>
    </row>
    <row r="466" spans="1:16" x14ac:dyDescent="0.2">
      <c r="A466" s="252"/>
      <c r="B466" s="253"/>
      <c r="C466" s="254"/>
      <c r="D466" s="254"/>
      <c r="E466" s="254"/>
      <c r="F466" s="254"/>
      <c r="G466" s="254"/>
      <c r="H466" s="255"/>
      <c r="I466" s="254"/>
      <c r="J466" s="256"/>
      <c r="K466" s="256"/>
      <c r="L466" s="256"/>
      <c r="M466" s="257"/>
      <c r="N466" s="258"/>
      <c r="O466" s="259"/>
      <c r="P466" s="259"/>
    </row>
    <row r="467" spans="1:16" x14ac:dyDescent="0.2">
      <c r="A467" s="252"/>
      <c r="B467" s="253"/>
      <c r="C467" s="254"/>
      <c r="D467" s="254"/>
      <c r="E467" s="254"/>
      <c r="F467" s="254"/>
      <c r="G467" s="254"/>
      <c r="H467" s="255"/>
      <c r="I467" s="254"/>
      <c r="J467" s="256"/>
      <c r="K467" s="256"/>
      <c r="L467" s="256"/>
      <c r="M467" s="257"/>
      <c r="N467" s="258"/>
      <c r="O467" s="259"/>
      <c r="P467" s="259"/>
    </row>
    <row r="468" spans="1:16" x14ac:dyDescent="0.2">
      <c r="A468" s="252"/>
      <c r="B468" s="253"/>
      <c r="C468" s="254"/>
      <c r="D468" s="254"/>
      <c r="E468" s="254"/>
      <c r="F468" s="254"/>
      <c r="G468" s="254"/>
      <c r="H468" s="255"/>
      <c r="I468" s="254"/>
      <c r="J468" s="256"/>
      <c r="K468" s="256"/>
      <c r="L468" s="256"/>
      <c r="M468" s="257"/>
      <c r="N468" s="258"/>
      <c r="O468" s="259"/>
      <c r="P468" s="259"/>
    </row>
    <row r="469" spans="1:16" x14ac:dyDescent="0.2">
      <c r="A469" s="252"/>
      <c r="B469" s="253"/>
      <c r="C469" s="254"/>
      <c r="D469" s="254"/>
      <c r="E469" s="254"/>
      <c r="F469" s="254"/>
      <c r="G469" s="254"/>
      <c r="H469" s="255"/>
      <c r="I469" s="254"/>
      <c r="J469" s="256"/>
      <c r="K469" s="256"/>
      <c r="L469" s="256"/>
      <c r="M469" s="257"/>
      <c r="N469" s="258"/>
      <c r="O469" s="259"/>
      <c r="P469" s="259"/>
    </row>
    <row r="470" spans="1:16" x14ac:dyDescent="0.2">
      <c r="A470" s="252"/>
      <c r="B470" s="253"/>
      <c r="C470" s="254"/>
      <c r="D470" s="254"/>
      <c r="E470" s="254"/>
      <c r="F470" s="254"/>
      <c r="G470" s="254"/>
      <c r="H470" s="255"/>
      <c r="I470" s="254"/>
      <c r="J470" s="256"/>
      <c r="K470" s="256"/>
      <c r="L470" s="256"/>
      <c r="M470" s="257"/>
      <c r="N470" s="258"/>
      <c r="O470" s="259"/>
      <c r="P470" s="259"/>
    </row>
    <row r="471" spans="1:16" x14ac:dyDescent="0.2">
      <c r="A471" s="252"/>
      <c r="B471" s="253"/>
      <c r="C471" s="254"/>
      <c r="D471" s="254"/>
      <c r="E471" s="254"/>
      <c r="F471" s="254"/>
      <c r="G471" s="254"/>
      <c r="H471" s="255"/>
      <c r="I471" s="254"/>
      <c r="J471" s="256"/>
      <c r="K471" s="256"/>
      <c r="L471" s="256"/>
      <c r="M471" s="257"/>
      <c r="N471" s="258"/>
      <c r="O471" s="259"/>
      <c r="P471" s="259"/>
    </row>
    <row r="472" spans="1:16" x14ac:dyDescent="0.2">
      <c r="A472" s="252"/>
      <c r="B472" s="253"/>
      <c r="C472" s="254"/>
      <c r="D472" s="254"/>
      <c r="E472" s="254"/>
      <c r="F472" s="254"/>
      <c r="G472" s="254"/>
      <c r="H472" s="255"/>
      <c r="I472" s="254"/>
      <c r="J472" s="256"/>
      <c r="K472" s="256"/>
      <c r="L472" s="256"/>
      <c r="M472" s="257"/>
      <c r="N472" s="258"/>
      <c r="O472" s="259"/>
      <c r="P472" s="259"/>
    </row>
    <row r="473" spans="1:16" x14ac:dyDescent="0.2">
      <c r="A473" s="252"/>
      <c r="B473" s="253"/>
      <c r="C473" s="254"/>
      <c r="D473" s="254"/>
      <c r="E473" s="254"/>
      <c r="F473" s="254"/>
      <c r="G473" s="254"/>
      <c r="H473" s="255"/>
      <c r="I473" s="254"/>
      <c r="J473" s="256"/>
      <c r="K473" s="256"/>
      <c r="L473" s="256"/>
      <c r="M473" s="257"/>
      <c r="N473" s="258"/>
      <c r="O473" s="259"/>
      <c r="P473" s="259"/>
    </row>
    <row r="474" spans="1:16" x14ac:dyDescent="0.2">
      <c r="A474" s="252"/>
      <c r="B474" s="253"/>
      <c r="C474" s="254"/>
      <c r="D474" s="254"/>
      <c r="E474" s="254"/>
      <c r="F474" s="254"/>
      <c r="G474" s="254"/>
      <c r="H474" s="255"/>
      <c r="I474" s="254"/>
      <c r="J474" s="256"/>
      <c r="K474" s="256"/>
      <c r="L474" s="256"/>
      <c r="M474" s="257"/>
      <c r="N474" s="258"/>
      <c r="O474" s="259"/>
      <c r="P474" s="259"/>
    </row>
    <row r="475" spans="1:16" x14ac:dyDescent="0.2">
      <c r="A475" s="252"/>
      <c r="B475" s="253"/>
      <c r="C475" s="254"/>
      <c r="D475" s="254"/>
      <c r="E475" s="254"/>
      <c r="F475" s="254"/>
      <c r="G475" s="254"/>
      <c r="H475" s="255"/>
      <c r="I475" s="254"/>
      <c r="J475" s="256"/>
      <c r="K475" s="256"/>
      <c r="L475" s="256"/>
      <c r="M475" s="257"/>
      <c r="N475" s="258"/>
      <c r="O475" s="259"/>
      <c r="P475" s="259"/>
    </row>
    <row r="476" spans="1:16" x14ac:dyDescent="0.2">
      <c r="A476" s="252"/>
      <c r="B476" s="253"/>
      <c r="C476" s="254"/>
      <c r="D476" s="254"/>
      <c r="E476" s="254"/>
      <c r="F476" s="254"/>
      <c r="G476" s="254"/>
      <c r="H476" s="255"/>
      <c r="I476" s="254"/>
      <c r="J476" s="256"/>
      <c r="K476" s="256"/>
      <c r="L476" s="256"/>
      <c r="M476" s="257"/>
      <c r="N476" s="258"/>
      <c r="O476" s="259"/>
      <c r="P476" s="259"/>
    </row>
    <row r="477" spans="1:16" x14ac:dyDescent="0.2">
      <c r="A477" s="252"/>
      <c r="B477" s="253"/>
      <c r="C477" s="254"/>
      <c r="D477" s="254"/>
      <c r="E477" s="254"/>
      <c r="F477" s="254"/>
      <c r="G477" s="254"/>
      <c r="H477" s="255"/>
      <c r="I477" s="254"/>
      <c r="J477" s="256"/>
      <c r="K477" s="256"/>
      <c r="L477" s="256"/>
      <c r="M477" s="257"/>
      <c r="N477" s="258"/>
      <c r="O477" s="259"/>
      <c r="P477" s="259"/>
    </row>
    <row r="478" spans="1:16" x14ac:dyDescent="0.2">
      <c r="A478" s="252"/>
      <c r="B478" s="253"/>
      <c r="C478" s="254"/>
      <c r="D478" s="254"/>
      <c r="E478" s="254"/>
      <c r="F478" s="254"/>
      <c r="G478" s="254"/>
      <c r="H478" s="255"/>
      <c r="I478" s="254"/>
      <c r="J478" s="256"/>
      <c r="K478" s="256"/>
      <c r="L478" s="256"/>
      <c r="M478" s="257"/>
      <c r="N478" s="258"/>
      <c r="O478" s="259"/>
      <c r="P478" s="259"/>
    </row>
    <row r="479" spans="1:16" x14ac:dyDescent="0.2">
      <c r="A479" s="252"/>
      <c r="B479" s="253"/>
      <c r="C479" s="254"/>
      <c r="D479" s="254"/>
      <c r="E479" s="254"/>
      <c r="F479" s="254"/>
      <c r="G479" s="254"/>
      <c r="H479" s="255"/>
      <c r="I479" s="254"/>
      <c r="J479" s="256"/>
      <c r="K479" s="256"/>
      <c r="L479" s="256"/>
      <c r="M479" s="257"/>
      <c r="N479" s="258"/>
      <c r="O479" s="259"/>
      <c r="P479" s="259"/>
    </row>
    <row r="480" spans="1:16" x14ac:dyDescent="0.2">
      <c r="A480" s="252"/>
      <c r="B480" s="253"/>
      <c r="C480" s="254"/>
      <c r="D480" s="254"/>
      <c r="E480" s="254"/>
      <c r="F480" s="254"/>
      <c r="G480" s="254"/>
      <c r="H480" s="255"/>
      <c r="I480" s="254"/>
      <c r="J480" s="256"/>
      <c r="K480" s="256"/>
      <c r="L480" s="256"/>
      <c r="M480" s="257"/>
      <c r="N480" s="258"/>
      <c r="O480" s="259"/>
      <c r="P480" s="259"/>
    </row>
    <row r="481" spans="1:16" x14ac:dyDescent="0.2">
      <c r="A481" s="252"/>
      <c r="B481" s="253"/>
      <c r="C481" s="254"/>
      <c r="D481" s="254"/>
      <c r="E481" s="254"/>
      <c r="F481" s="254"/>
      <c r="G481" s="254"/>
      <c r="H481" s="255"/>
      <c r="I481" s="254"/>
      <c r="J481" s="256"/>
      <c r="K481" s="256"/>
      <c r="L481" s="256"/>
      <c r="M481" s="257"/>
      <c r="N481" s="258"/>
      <c r="O481" s="259"/>
      <c r="P481" s="259"/>
    </row>
    <row r="482" spans="1:16" x14ac:dyDescent="0.2">
      <c r="A482" s="252"/>
      <c r="B482" s="253"/>
      <c r="C482" s="254"/>
      <c r="D482" s="254"/>
      <c r="E482" s="254"/>
      <c r="F482" s="254"/>
      <c r="G482" s="254"/>
      <c r="H482" s="255"/>
      <c r="I482" s="254"/>
      <c r="J482" s="256"/>
      <c r="K482" s="256"/>
      <c r="L482" s="256"/>
      <c r="M482" s="257"/>
      <c r="N482" s="258"/>
      <c r="O482" s="259"/>
      <c r="P482" s="259"/>
    </row>
    <row r="483" spans="1:16" x14ac:dyDescent="0.2">
      <c r="A483" s="252"/>
      <c r="B483" s="253"/>
      <c r="C483" s="254"/>
      <c r="D483" s="254"/>
      <c r="E483" s="254"/>
      <c r="F483" s="254"/>
      <c r="G483" s="254"/>
      <c r="H483" s="255"/>
      <c r="I483" s="254"/>
      <c r="J483" s="256"/>
      <c r="K483" s="256"/>
      <c r="L483" s="256"/>
      <c r="M483" s="257"/>
      <c r="N483" s="258"/>
      <c r="O483" s="259"/>
      <c r="P483" s="259"/>
    </row>
    <row r="484" spans="1:16" x14ac:dyDescent="0.2">
      <c r="A484" s="252"/>
      <c r="B484" s="253"/>
      <c r="C484" s="254"/>
      <c r="D484" s="254"/>
      <c r="E484" s="254"/>
      <c r="F484" s="254"/>
      <c r="G484" s="254"/>
      <c r="H484" s="255"/>
      <c r="I484" s="254"/>
      <c r="J484" s="256"/>
      <c r="K484" s="256"/>
      <c r="L484" s="256"/>
      <c r="M484" s="257"/>
      <c r="N484" s="258"/>
      <c r="O484" s="259"/>
      <c r="P484" s="259"/>
    </row>
    <row r="485" spans="1:16" x14ac:dyDescent="0.2">
      <c r="A485" s="252"/>
      <c r="B485" s="253"/>
      <c r="C485" s="254"/>
      <c r="D485" s="254"/>
      <c r="E485" s="254"/>
      <c r="F485" s="254"/>
      <c r="G485" s="254"/>
      <c r="H485" s="255"/>
      <c r="I485" s="254"/>
      <c r="J485" s="256"/>
      <c r="K485" s="256"/>
      <c r="L485" s="256"/>
      <c r="M485" s="257"/>
      <c r="N485" s="258"/>
      <c r="O485" s="259"/>
      <c r="P485" s="259"/>
    </row>
    <row r="486" spans="1:16" x14ac:dyDescent="0.2">
      <c r="A486" s="252"/>
      <c r="B486" s="253"/>
      <c r="C486" s="254"/>
      <c r="D486" s="254"/>
      <c r="E486" s="254"/>
      <c r="F486" s="254"/>
      <c r="G486" s="254"/>
      <c r="H486" s="255"/>
      <c r="I486" s="254"/>
      <c r="J486" s="256"/>
      <c r="K486" s="256"/>
      <c r="L486" s="256"/>
      <c r="M486" s="257"/>
      <c r="N486" s="258"/>
      <c r="O486" s="259"/>
      <c r="P486" s="259"/>
    </row>
    <row r="487" spans="1:16" x14ac:dyDescent="0.2">
      <c r="A487" s="252"/>
      <c r="B487" s="253"/>
      <c r="C487" s="254"/>
      <c r="D487" s="254"/>
      <c r="E487" s="254"/>
      <c r="F487" s="254"/>
      <c r="G487" s="254"/>
      <c r="H487" s="255"/>
      <c r="I487" s="254"/>
      <c r="J487" s="256"/>
      <c r="K487" s="256"/>
      <c r="L487" s="256"/>
      <c r="M487" s="257"/>
      <c r="N487" s="258"/>
      <c r="O487" s="259"/>
      <c r="P487" s="259"/>
    </row>
    <row r="488" spans="1:16" x14ac:dyDescent="0.2">
      <c r="A488" s="252"/>
      <c r="B488" s="253"/>
      <c r="C488" s="254"/>
      <c r="D488" s="254"/>
      <c r="E488" s="254"/>
      <c r="F488" s="254"/>
      <c r="G488" s="254"/>
      <c r="H488" s="255"/>
      <c r="I488" s="254"/>
      <c r="J488" s="256"/>
      <c r="K488" s="256"/>
      <c r="L488" s="256"/>
      <c r="M488" s="257"/>
      <c r="N488" s="258"/>
      <c r="O488" s="259"/>
      <c r="P488" s="259"/>
    </row>
    <row r="489" spans="1:16" x14ac:dyDescent="0.2">
      <c r="A489" s="252"/>
      <c r="B489" s="253"/>
      <c r="C489" s="254"/>
      <c r="D489" s="254"/>
      <c r="E489" s="254"/>
      <c r="F489" s="254"/>
      <c r="G489" s="254"/>
      <c r="H489" s="255"/>
      <c r="I489" s="254"/>
      <c r="J489" s="256"/>
      <c r="K489" s="256"/>
      <c r="L489" s="256"/>
      <c r="M489" s="257"/>
      <c r="N489" s="258"/>
      <c r="O489" s="259"/>
      <c r="P489" s="259"/>
    </row>
    <row r="490" spans="1:16" x14ac:dyDescent="0.2">
      <c r="A490" s="252"/>
      <c r="B490" s="253"/>
      <c r="C490" s="254"/>
      <c r="D490" s="254"/>
      <c r="E490" s="254"/>
      <c r="F490" s="254"/>
      <c r="G490" s="254"/>
      <c r="H490" s="255"/>
      <c r="I490" s="254"/>
      <c r="J490" s="256"/>
      <c r="K490" s="256"/>
      <c r="L490" s="256"/>
      <c r="M490" s="257"/>
      <c r="N490" s="258"/>
      <c r="O490" s="259"/>
      <c r="P490" s="259"/>
    </row>
    <row r="491" spans="1:16" x14ac:dyDescent="0.2">
      <c r="A491" s="252"/>
      <c r="B491" s="253"/>
      <c r="C491" s="254"/>
      <c r="D491" s="254"/>
      <c r="E491" s="254"/>
      <c r="F491" s="254"/>
      <c r="G491" s="254"/>
      <c r="H491" s="255"/>
      <c r="I491" s="254"/>
      <c r="J491" s="256"/>
      <c r="K491" s="256"/>
      <c r="L491" s="256"/>
      <c r="M491" s="257"/>
      <c r="N491" s="258"/>
      <c r="O491" s="259"/>
      <c r="P491" s="259"/>
    </row>
    <row r="492" spans="1:16" x14ac:dyDescent="0.2">
      <c r="A492" s="252"/>
      <c r="B492" s="253"/>
      <c r="C492" s="254"/>
      <c r="D492" s="254"/>
      <c r="E492" s="254"/>
      <c r="F492" s="254"/>
      <c r="G492" s="254"/>
      <c r="H492" s="255"/>
      <c r="I492" s="254"/>
      <c r="J492" s="256"/>
      <c r="K492" s="256"/>
      <c r="L492" s="256"/>
      <c r="M492" s="257"/>
      <c r="N492" s="258"/>
      <c r="O492" s="259"/>
      <c r="P492" s="259"/>
    </row>
    <row r="493" spans="1:16" x14ac:dyDescent="0.2">
      <c r="A493" s="252"/>
      <c r="B493" s="253"/>
      <c r="C493" s="254"/>
      <c r="D493" s="254"/>
      <c r="E493" s="254"/>
      <c r="F493" s="254"/>
      <c r="G493" s="254"/>
      <c r="H493" s="255"/>
      <c r="I493" s="254"/>
      <c r="J493" s="256"/>
      <c r="K493" s="256"/>
      <c r="L493" s="256"/>
      <c r="M493" s="257"/>
      <c r="N493" s="258"/>
      <c r="O493" s="259"/>
      <c r="P493" s="259"/>
    </row>
    <row r="494" spans="1:16" x14ac:dyDescent="0.2">
      <c r="A494" s="252"/>
      <c r="B494" s="253"/>
      <c r="C494" s="254"/>
      <c r="D494" s="254"/>
      <c r="E494" s="254"/>
      <c r="F494" s="254"/>
      <c r="G494" s="254"/>
      <c r="H494" s="255"/>
      <c r="I494" s="254"/>
      <c r="J494" s="256"/>
      <c r="K494" s="256"/>
      <c r="L494" s="256"/>
      <c r="M494" s="257"/>
      <c r="N494" s="258"/>
      <c r="O494" s="259"/>
      <c r="P494" s="259"/>
    </row>
    <row r="495" spans="1:16" x14ac:dyDescent="0.2">
      <c r="A495" s="252"/>
      <c r="B495" s="253"/>
      <c r="C495" s="254"/>
      <c r="D495" s="254"/>
      <c r="E495" s="254"/>
      <c r="F495" s="254"/>
      <c r="G495" s="254"/>
      <c r="H495" s="255"/>
      <c r="I495" s="254"/>
      <c r="J495" s="256"/>
      <c r="K495" s="256"/>
      <c r="L495" s="256"/>
      <c r="M495" s="257"/>
      <c r="N495" s="258"/>
      <c r="O495" s="259"/>
      <c r="P495" s="259"/>
    </row>
    <row r="496" spans="1:16" x14ac:dyDescent="0.2">
      <c r="A496" s="252"/>
      <c r="B496" s="253"/>
      <c r="C496" s="254"/>
      <c r="D496" s="254"/>
      <c r="E496" s="254"/>
      <c r="F496" s="254"/>
      <c r="G496" s="254"/>
      <c r="H496" s="255"/>
      <c r="I496" s="254"/>
      <c r="J496" s="256"/>
      <c r="K496" s="256"/>
      <c r="L496" s="256"/>
      <c r="M496" s="257"/>
      <c r="N496" s="258"/>
      <c r="O496" s="259"/>
      <c r="P496" s="259"/>
    </row>
    <row r="497" spans="1:16" x14ac:dyDescent="0.2">
      <c r="A497" s="252"/>
      <c r="B497" s="253"/>
      <c r="C497" s="254"/>
      <c r="D497" s="254"/>
      <c r="E497" s="254"/>
      <c r="F497" s="254"/>
      <c r="G497" s="254"/>
      <c r="H497" s="255"/>
      <c r="I497" s="254"/>
      <c r="J497" s="256"/>
      <c r="K497" s="256"/>
      <c r="L497" s="256"/>
      <c r="M497" s="257"/>
      <c r="N497" s="258"/>
      <c r="O497" s="259"/>
      <c r="P497" s="259"/>
    </row>
    <row r="498" spans="1:16" x14ac:dyDescent="0.2">
      <c r="A498" s="252"/>
      <c r="B498" s="253"/>
      <c r="C498" s="254"/>
      <c r="D498" s="254"/>
      <c r="E498" s="254"/>
      <c r="F498" s="254"/>
      <c r="G498" s="254"/>
      <c r="H498" s="255"/>
      <c r="I498" s="254"/>
      <c r="J498" s="256"/>
      <c r="K498" s="256"/>
      <c r="L498" s="256"/>
      <c r="M498" s="257"/>
      <c r="N498" s="258"/>
      <c r="O498" s="259"/>
      <c r="P498" s="259"/>
    </row>
    <row r="499" spans="1:16" x14ac:dyDescent="0.2">
      <c r="A499" s="252"/>
      <c r="B499" s="253"/>
      <c r="C499" s="254"/>
      <c r="D499" s="254"/>
      <c r="E499" s="254"/>
      <c r="F499" s="254"/>
      <c r="G499" s="254"/>
      <c r="H499" s="255"/>
      <c r="I499" s="254"/>
      <c r="J499" s="256"/>
      <c r="K499" s="256"/>
      <c r="L499" s="256"/>
      <c r="M499" s="257"/>
      <c r="N499" s="258"/>
      <c r="O499" s="259"/>
      <c r="P499" s="259"/>
    </row>
    <row r="500" spans="1:16" x14ac:dyDescent="0.2">
      <c r="A500" s="252"/>
      <c r="B500" s="253"/>
      <c r="C500" s="254"/>
      <c r="D500" s="254"/>
      <c r="E500" s="254"/>
      <c r="F500" s="254"/>
      <c r="G500" s="254"/>
      <c r="H500" s="255"/>
      <c r="I500" s="254"/>
      <c r="J500" s="256"/>
      <c r="K500" s="256"/>
      <c r="L500" s="256"/>
      <c r="M500" s="257"/>
      <c r="N500" s="258"/>
      <c r="O500" s="259"/>
      <c r="P500" s="259"/>
    </row>
    <row r="501" spans="1:16" x14ac:dyDescent="0.2">
      <c r="A501" s="252"/>
      <c r="B501" s="253"/>
      <c r="C501" s="254"/>
      <c r="D501" s="254"/>
      <c r="E501" s="254"/>
      <c r="F501" s="254"/>
      <c r="G501" s="254"/>
      <c r="H501" s="255"/>
      <c r="I501" s="254"/>
      <c r="J501" s="256"/>
      <c r="K501" s="256"/>
      <c r="L501" s="256"/>
      <c r="M501" s="257"/>
      <c r="N501" s="258"/>
      <c r="O501" s="259"/>
      <c r="P501" s="259"/>
    </row>
    <row r="502" spans="1:16" x14ac:dyDescent="0.2">
      <c r="A502" s="252"/>
      <c r="B502" s="253"/>
      <c r="C502" s="254"/>
      <c r="D502" s="254"/>
      <c r="E502" s="254"/>
      <c r="F502" s="254"/>
      <c r="G502" s="254"/>
      <c r="H502" s="255"/>
      <c r="I502" s="254"/>
      <c r="J502" s="256"/>
      <c r="K502" s="256"/>
      <c r="L502" s="256"/>
      <c r="M502" s="257"/>
      <c r="N502" s="258"/>
      <c r="O502" s="259"/>
      <c r="P502" s="259"/>
    </row>
    <row r="503" spans="1:16" x14ac:dyDescent="0.2">
      <c r="A503" s="252"/>
      <c r="B503" s="253"/>
      <c r="C503" s="254"/>
      <c r="D503" s="254"/>
      <c r="E503" s="254"/>
      <c r="F503" s="254"/>
      <c r="G503" s="254"/>
      <c r="H503" s="255"/>
      <c r="I503" s="254"/>
      <c r="J503" s="256"/>
      <c r="K503" s="256"/>
      <c r="L503" s="256"/>
      <c r="M503" s="257"/>
      <c r="N503" s="258"/>
      <c r="O503" s="259"/>
      <c r="P503" s="259"/>
    </row>
    <row r="504" spans="1:16" x14ac:dyDescent="0.2">
      <c r="A504" s="252"/>
      <c r="B504" s="253"/>
      <c r="C504" s="254"/>
      <c r="D504" s="254"/>
      <c r="E504" s="254"/>
      <c r="F504" s="254"/>
      <c r="G504" s="254"/>
      <c r="H504" s="255"/>
      <c r="I504" s="254"/>
      <c r="J504" s="256"/>
      <c r="K504" s="256"/>
      <c r="L504" s="256"/>
      <c r="M504" s="257"/>
      <c r="N504" s="258"/>
      <c r="O504" s="259"/>
      <c r="P504" s="259"/>
    </row>
    <row r="505" spans="1:16" x14ac:dyDescent="0.2">
      <c r="A505" s="252"/>
      <c r="B505" s="253"/>
      <c r="C505" s="254"/>
      <c r="D505" s="254"/>
      <c r="E505" s="254"/>
      <c r="F505" s="254"/>
      <c r="G505" s="254"/>
      <c r="H505" s="255"/>
      <c r="I505" s="254"/>
      <c r="J505" s="256"/>
      <c r="K505" s="256"/>
      <c r="L505" s="256"/>
      <c r="M505" s="257"/>
      <c r="N505" s="258"/>
      <c r="O505" s="259"/>
      <c r="P505" s="259"/>
    </row>
    <row r="506" spans="1:16" x14ac:dyDescent="0.2">
      <c r="A506" s="252"/>
      <c r="B506" s="253"/>
      <c r="C506" s="254"/>
      <c r="D506" s="254"/>
      <c r="E506" s="254"/>
      <c r="F506" s="254"/>
      <c r="G506" s="254"/>
      <c r="H506" s="255"/>
      <c r="I506" s="254"/>
      <c r="J506" s="256"/>
      <c r="K506" s="256"/>
      <c r="L506" s="256"/>
      <c r="M506" s="257"/>
      <c r="N506" s="258"/>
      <c r="O506" s="259"/>
      <c r="P506" s="259"/>
    </row>
    <row r="507" spans="1:16" x14ac:dyDescent="0.2">
      <c r="A507" s="252"/>
      <c r="B507" s="253"/>
      <c r="C507" s="254"/>
      <c r="D507" s="254"/>
      <c r="E507" s="254"/>
      <c r="F507" s="254"/>
      <c r="G507" s="254"/>
      <c r="H507" s="255"/>
      <c r="I507" s="254"/>
      <c r="J507" s="256"/>
      <c r="K507" s="256"/>
      <c r="L507" s="256"/>
      <c r="M507" s="257"/>
      <c r="N507" s="258"/>
      <c r="O507" s="259"/>
      <c r="P507" s="259"/>
    </row>
    <row r="508" spans="1:16" x14ac:dyDescent="0.2">
      <c r="A508" s="252"/>
      <c r="B508" s="253"/>
      <c r="C508" s="254"/>
      <c r="D508" s="254"/>
      <c r="E508" s="254"/>
      <c r="F508" s="254"/>
      <c r="G508" s="254"/>
      <c r="H508" s="255"/>
      <c r="I508" s="254"/>
      <c r="J508" s="256"/>
      <c r="K508" s="256"/>
      <c r="L508" s="256"/>
      <c r="M508" s="257"/>
      <c r="N508" s="258"/>
      <c r="O508" s="259"/>
      <c r="P508" s="259"/>
    </row>
    <row r="509" spans="1:16" x14ac:dyDescent="0.2">
      <c r="A509" s="252"/>
      <c r="B509" s="253"/>
      <c r="C509" s="254"/>
      <c r="D509" s="254"/>
      <c r="E509" s="254"/>
      <c r="F509" s="254"/>
      <c r="G509" s="254"/>
      <c r="H509" s="255"/>
      <c r="I509" s="254"/>
      <c r="J509" s="256"/>
      <c r="K509" s="256"/>
      <c r="L509" s="256"/>
      <c r="M509" s="257"/>
      <c r="N509" s="258"/>
      <c r="O509" s="259"/>
      <c r="P509" s="259"/>
    </row>
    <row r="510" spans="1:16" x14ac:dyDescent="0.2">
      <c r="A510" s="252"/>
      <c r="B510" s="253"/>
      <c r="C510" s="254"/>
      <c r="D510" s="254"/>
      <c r="E510" s="254"/>
      <c r="F510" s="254"/>
      <c r="G510" s="254"/>
      <c r="H510" s="255"/>
      <c r="I510" s="254"/>
      <c r="J510" s="256"/>
      <c r="K510" s="256"/>
      <c r="L510" s="256"/>
      <c r="M510" s="257"/>
      <c r="N510" s="258"/>
      <c r="O510" s="259"/>
      <c r="P510" s="259"/>
    </row>
    <row r="511" spans="1:16" x14ac:dyDescent="0.2">
      <c r="A511" s="252"/>
      <c r="B511" s="253"/>
      <c r="C511" s="254"/>
      <c r="D511" s="254"/>
      <c r="E511" s="254"/>
      <c r="F511" s="254"/>
      <c r="G511" s="254"/>
      <c r="H511" s="255"/>
      <c r="I511" s="254"/>
      <c r="J511" s="256"/>
      <c r="K511" s="256"/>
      <c r="L511" s="256"/>
      <c r="M511" s="257"/>
      <c r="N511" s="258"/>
      <c r="O511" s="259"/>
      <c r="P511" s="259"/>
    </row>
    <row r="512" spans="1:16" x14ac:dyDescent="0.2">
      <c r="A512" s="252"/>
      <c r="B512" s="253"/>
      <c r="C512" s="254"/>
      <c r="D512" s="254"/>
      <c r="E512" s="254"/>
      <c r="F512" s="254"/>
      <c r="G512" s="254"/>
      <c r="H512" s="255"/>
      <c r="I512" s="254"/>
      <c r="J512" s="256"/>
      <c r="K512" s="256"/>
      <c r="L512" s="256"/>
      <c r="M512" s="257"/>
      <c r="N512" s="258"/>
      <c r="O512" s="259"/>
      <c r="P512" s="259"/>
    </row>
    <row r="513" spans="1:16" x14ac:dyDescent="0.2">
      <c r="A513" s="252"/>
      <c r="B513" s="253"/>
      <c r="C513" s="254"/>
      <c r="D513" s="254"/>
      <c r="E513" s="254"/>
      <c r="F513" s="254"/>
      <c r="G513" s="254"/>
      <c r="H513" s="255"/>
      <c r="I513" s="254"/>
      <c r="J513" s="256"/>
      <c r="K513" s="256"/>
      <c r="L513" s="256"/>
      <c r="M513" s="257"/>
      <c r="N513" s="258"/>
      <c r="O513" s="259"/>
      <c r="P513" s="259"/>
    </row>
    <row r="514" spans="1:16" x14ac:dyDescent="0.2">
      <c r="A514" s="252"/>
      <c r="B514" s="253"/>
      <c r="C514" s="254"/>
      <c r="D514" s="254"/>
      <c r="E514" s="254"/>
      <c r="F514" s="254"/>
      <c r="G514" s="254"/>
      <c r="H514" s="255"/>
      <c r="I514" s="254"/>
      <c r="J514" s="256"/>
      <c r="K514" s="256"/>
      <c r="L514" s="256"/>
      <c r="M514" s="257"/>
      <c r="N514" s="258"/>
      <c r="O514" s="259"/>
      <c r="P514" s="259"/>
    </row>
    <row r="515" spans="1:16" x14ac:dyDescent="0.2">
      <c r="A515" s="252"/>
      <c r="B515" s="253"/>
      <c r="C515" s="254"/>
      <c r="D515" s="254"/>
      <c r="E515" s="254"/>
      <c r="F515" s="254"/>
      <c r="G515" s="254"/>
      <c r="H515" s="255"/>
      <c r="I515" s="254"/>
      <c r="J515" s="256"/>
      <c r="K515" s="256"/>
      <c r="L515" s="256"/>
      <c r="M515" s="257"/>
      <c r="N515" s="258"/>
      <c r="O515" s="259"/>
      <c r="P515" s="259"/>
    </row>
    <row r="516" spans="1:16" x14ac:dyDescent="0.2">
      <c r="A516" s="252"/>
      <c r="B516" s="253"/>
      <c r="C516" s="254"/>
      <c r="D516" s="254"/>
      <c r="E516" s="254"/>
      <c r="F516" s="254"/>
      <c r="G516" s="254"/>
      <c r="H516" s="255"/>
      <c r="I516" s="254"/>
      <c r="J516" s="256"/>
      <c r="K516" s="256"/>
      <c r="L516" s="256"/>
      <c r="M516" s="257"/>
      <c r="N516" s="258"/>
      <c r="O516" s="259"/>
      <c r="P516" s="259"/>
    </row>
    <row r="517" spans="1:16" x14ac:dyDescent="0.2">
      <c r="A517" s="252"/>
      <c r="B517" s="253"/>
      <c r="C517" s="254"/>
      <c r="D517" s="254"/>
      <c r="E517" s="254"/>
      <c r="F517" s="254"/>
      <c r="G517" s="254"/>
      <c r="H517" s="255"/>
      <c r="I517" s="254"/>
      <c r="J517" s="256"/>
      <c r="K517" s="256"/>
      <c r="L517" s="256"/>
      <c r="M517" s="257"/>
      <c r="N517" s="258"/>
      <c r="O517" s="259"/>
      <c r="P517" s="259"/>
    </row>
    <row r="518" spans="1:16" x14ac:dyDescent="0.2">
      <c r="A518" s="252"/>
      <c r="B518" s="253"/>
      <c r="C518" s="254"/>
      <c r="D518" s="254"/>
      <c r="E518" s="254"/>
      <c r="F518" s="254"/>
      <c r="G518" s="254"/>
      <c r="H518" s="255"/>
      <c r="I518" s="254"/>
      <c r="J518" s="256"/>
      <c r="K518" s="256"/>
      <c r="L518" s="256"/>
      <c r="M518" s="257"/>
      <c r="N518" s="258"/>
      <c r="O518" s="259"/>
      <c r="P518" s="259"/>
    </row>
    <row r="519" spans="1:16" x14ac:dyDescent="0.2">
      <c r="A519" s="252"/>
      <c r="B519" s="253"/>
      <c r="C519" s="254"/>
      <c r="D519" s="254"/>
      <c r="E519" s="254"/>
      <c r="F519" s="254"/>
      <c r="G519" s="254"/>
      <c r="H519" s="255"/>
      <c r="I519" s="254"/>
      <c r="J519" s="256"/>
      <c r="K519" s="256"/>
      <c r="L519" s="256"/>
      <c r="M519" s="257"/>
      <c r="N519" s="258"/>
      <c r="O519" s="259"/>
      <c r="P519" s="259"/>
    </row>
    <row r="520" spans="1:16" x14ac:dyDescent="0.2">
      <c r="A520" s="252"/>
      <c r="B520" s="253"/>
      <c r="C520" s="254"/>
      <c r="D520" s="254"/>
      <c r="E520" s="254"/>
      <c r="F520" s="254"/>
      <c r="G520" s="254"/>
      <c r="H520" s="255"/>
      <c r="I520" s="254"/>
      <c r="J520" s="256"/>
      <c r="K520" s="256"/>
      <c r="L520" s="256"/>
      <c r="M520" s="257"/>
      <c r="N520" s="258"/>
      <c r="O520" s="259"/>
      <c r="P520" s="259"/>
    </row>
    <row r="521" spans="1:16" x14ac:dyDescent="0.2">
      <c r="A521" s="252"/>
      <c r="B521" s="253"/>
      <c r="C521" s="254"/>
      <c r="D521" s="254"/>
      <c r="E521" s="254"/>
      <c r="F521" s="254"/>
      <c r="G521" s="254"/>
      <c r="H521" s="255"/>
      <c r="I521" s="254"/>
      <c r="J521" s="256"/>
      <c r="K521" s="256"/>
      <c r="L521" s="256"/>
      <c r="M521" s="257"/>
      <c r="N521" s="258"/>
      <c r="O521" s="259"/>
      <c r="P521" s="259"/>
    </row>
    <row r="522" spans="1:16" x14ac:dyDescent="0.2">
      <c r="A522" s="252"/>
      <c r="B522" s="253"/>
      <c r="C522" s="254"/>
      <c r="D522" s="254"/>
      <c r="E522" s="254"/>
      <c r="F522" s="254"/>
      <c r="G522" s="254"/>
      <c r="H522" s="255"/>
      <c r="I522" s="254"/>
      <c r="J522" s="256"/>
      <c r="K522" s="256"/>
      <c r="L522" s="256"/>
      <c r="M522" s="257"/>
      <c r="N522" s="258"/>
      <c r="O522" s="259"/>
      <c r="P522" s="259"/>
    </row>
    <row r="523" spans="1:16" x14ac:dyDescent="0.2">
      <c r="A523" s="252"/>
      <c r="B523" s="253"/>
      <c r="C523" s="254"/>
      <c r="D523" s="254"/>
      <c r="E523" s="254"/>
      <c r="F523" s="254"/>
      <c r="G523" s="254"/>
      <c r="H523" s="255"/>
      <c r="I523" s="254"/>
      <c r="J523" s="256"/>
      <c r="K523" s="256"/>
      <c r="L523" s="256"/>
      <c r="M523" s="257"/>
      <c r="N523" s="258"/>
      <c r="O523" s="259"/>
      <c r="P523" s="259"/>
    </row>
    <row r="524" spans="1:16" x14ac:dyDescent="0.2">
      <c r="A524" s="252"/>
      <c r="B524" s="253"/>
      <c r="C524" s="254"/>
      <c r="D524" s="254"/>
      <c r="E524" s="254"/>
      <c r="F524" s="254"/>
      <c r="G524" s="254"/>
      <c r="H524" s="255"/>
      <c r="I524" s="254"/>
      <c r="J524" s="256"/>
      <c r="K524" s="256"/>
      <c r="L524" s="256"/>
      <c r="M524" s="257"/>
      <c r="N524" s="258"/>
      <c r="O524" s="259"/>
      <c r="P524" s="259"/>
    </row>
    <row r="525" spans="1:16" x14ac:dyDescent="0.2">
      <c r="A525" s="252"/>
      <c r="B525" s="253"/>
      <c r="C525" s="254"/>
      <c r="D525" s="254"/>
      <c r="E525" s="254"/>
      <c r="F525" s="254"/>
      <c r="G525" s="254"/>
      <c r="H525" s="255"/>
      <c r="I525" s="254"/>
      <c r="J525" s="256"/>
      <c r="K525" s="256"/>
      <c r="L525" s="256"/>
      <c r="M525" s="257"/>
      <c r="N525" s="258"/>
      <c r="O525" s="259"/>
      <c r="P525" s="259"/>
    </row>
    <row r="526" spans="1:16" x14ac:dyDescent="0.2">
      <c r="A526" s="252"/>
      <c r="B526" s="253"/>
      <c r="C526" s="254"/>
      <c r="D526" s="254"/>
      <c r="E526" s="254"/>
      <c r="F526" s="254"/>
      <c r="G526" s="254"/>
      <c r="H526" s="255"/>
      <c r="I526" s="254"/>
      <c r="J526" s="256"/>
      <c r="K526" s="256"/>
      <c r="L526" s="256"/>
      <c r="M526" s="257"/>
      <c r="N526" s="258"/>
      <c r="O526" s="259"/>
      <c r="P526" s="259"/>
    </row>
    <row r="527" spans="1:16" x14ac:dyDescent="0.2">
      <c r="A527" s="252"/>
      <c r="B527" s="253"/>
      <c r="C527" s="254"/>
      <c r="D527" s="254"/>
      <c r="E527" s="254"/>
      <c r="F527" s="254"/>
      <c r="G527" s="254"/>
      <c r="H527" s="255"/>
      <c r="I527" s="254"/>
      <c r="J527" s="256"/>
      <c r="K527" s="256"/>
      <c r="L527" s="256"/>
      <c r="M527" s="257"/>
      <c r="N527" s="258"/>
      <c r="O527" s="259"/>
      <c r="P527" s="259"/>
    </row>
    <row r="528" spans="1:16" x14ac:dyDescent="0.2">
      <c r="A528" s="252"/>
      <c r="B528" s="253"/>
      <c r="C528" s="254"/>
      <c r="D528" s="254"/>
      <c r="E528" s="254"/>
      <c r="F528" s="254"/>
      <c r="G528" s="254"/>
      <c r="H528" s="255"/>
      <c r="I528" s="254"/>
      <c r="J528" s="256"/>
      <c r="K528" s="256"/>
      <c r="L528" s="256"/>
      <c r="M528" s="257"/>
      <c r="N528" s="258"/>
      <c r="O528" s="259"/>
      <c r="P528" s="259"/>
    </row>
    <row r="529" spans="1:16" x14ac:dyDescent="0.2">
      <c r="A529" s="252"/>
      <c r="B529" s="253"/>
      <c r="C529" s="254"/>
      <c r="D529" s="254"/>
      <c r="E529" s="254"/>
      <c r="F529" s="254"/>
      <c r="G529" s="254"/>
      <c r="H529" s="255"/>
      <c r="I529" s="254"/>
      <c r="J529" s="256"/>
      <c r="K529" s="256"/>
      <c r="L529" s="256"/>
      <c r="M529" s="257"/>
      <c r="N529" s="258"/>
      <c r="O529" s="259"/>
      <c r="P529" s="259"/>
    </row>
    <row r="530" spans="1:16" x14ac:dyDescent="0.2">
      <c r="A530" s="252"/>
      <c r="B530" s="253"/>
      <c r="C530" s="254"/>
      <c r="D530" s="254"/>
      <c r="E530" s="254"/>
      <c r="F530" s="254"/>
      <c r="G530" s="254"/>
      <c r="H530" s="255"/>
      <c r="I530" s="254"/>
      <c r="J530" s="256"/>
      <c r="K530" s="256"/>
      <c r="L530" s="256"/>
      <c r="M530" s="257"/>
      <c r="N530" s="258"/>
      <c r="O530" s="259"/>
      <c r="P530" s="259"/>
    </row>
    <row r="531" spans="1:16" x14ac:dyDescent="0.2">
      <c r="A531" s="252"/>
      <c r="B531" s="253"/>
      <c r="C531" s="254"/>
      <c r="D531" s="254"/>
      <c r="E531" s="254"/>
      <c r="F531" s="254"/>
      <c r="G531" s="254"/>
      <c r="H531" s="255"/>
      <c r="I531" s="254"/>
      <c r="J531" s="256"/>
      <c r="K531" s="256"/>
      <c r="L531" s="256"/>
      <c r="M531" s="257"/>
      <c r="N531" s="258"/>
      <c r="O531" s="259"/>
      <c r="P531" s="259"/>
    </row>
    <row r="532" spans="1:16" x14ac:dyDescent="0.2">
      <c r="A532" s="252"/>
      <c r="B532" s="253"/>
      <c r="C532" s="254"/>
      <c r="D532" s="254"/>
      <c r="E532" s="254"/>
      <c r="F532" s="254"/>
      <c r="G532" s="254"/>
      <c r="H532" s="255"/>
      <c r="I532" s="254"/>
      <c r="J532" s="256"/>
      <c r="K532" s="256"/>
      <c r="L532" s="256"/>
      <c r="M532" s="257"/>
      <c r="N532" s="258"/>
      <c r="O532" s="259"/>
      <c r="P532" s="259"/>
    </row>
    <row r="533" spans="1:16" x14ac:dyDescent="0.2">
      <c r="A533" s="252"/>
      <c r="B533" s="253"/>
      <c r="C533" s="254"/>
      <c r="D533" s="254"/>
      <c r="E533" s="254"/>
      <c r="F533" s="254"/>
      <c r="G533" s="254"/>
      <c r="H533" s="255"/>
      <c r="I533" s="254"/>
      <c r="J533" s="256"/>
      <c r="K533" s="256"/>
      <c r="L533" s="256"/>
      <c r="M533" s="257"/>
      <c r="N533" s="258"/>
      <c r="O533" s="259"/>
      <c r="P533" s="259"/>
    </row>
    <row r="534" spans="1:16" x14ac:dyDescent="0.2">
      <c r="A534" s="252"/>
      <c r="B534" s="253"/>
      <c r="C534" s="254"/>
      <c r="D534" s="254"/>
      <c r="E534" s="254"/>
      <c r="F534" s="254"/>
      <c r="G534" s="254"/>
      <c r="H534" s="255"/>
      <c r="I534" s="254"/>
      <c r="J534" s="256"/>
      <c r="K534" s="256"/>
      <c r="L534" s="256"/>
      <c r="M534" s="257"/>
      <c r="N534" s="258"/>
      <c r="O534" s="259"/>
      <c r="P534" s="259"/>
    </row>
    <row r="535" spans="1:16" x14ac:dyDescent="0.2">
      <c r="A535" s="252"/>
      <c r="B535" s="253"/>
      <c r="C535" s="254"/>
      <c r="D535" s="254"/>
      <c r="E535" s="254"/>
      <c r="F535" s="254"/>
      <c r="G535" s="254"/>
      <c r="H535" s="255"/>
      <c r="I535" s="254"/>
      <c r="J535" s="256"/>
      <c r="K535" s="256"/>
      <c r="L535" s="256"/>
      <c r="M535" s="257"/>
      <c r="N535" s="258"/>
      <c r="O535" s="259"/>
      <c r="P535" s="259"/>
    </row>
  </sheetData>
  <conditionalFormatting sqref="A1:P10057">
    <cfRule type="expression" dxfId="9" priority="42">
      <formula>($A2&lt;&gt;$A1)</formula>
    </cfRule>
    <cfRule type="expression" dxfId="8" priority="41">
      <formula>($D2&lt;&gt;$D1)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/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85" priority="1" operator="equal">
      <formula>0</formula>
    </cfRule>
    <cfRule type="expression" dxfId="8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/>
  </sheetViews>
  <sheetFormatPr defaultRowHeight="15" outlineLevelCol="1" x14ac:dyDescent="0.25"/>
  <cols>
    <col min="1" max="1" width="27.140625" style="627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28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29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29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29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29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29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29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29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29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29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29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0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1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1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03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02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29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29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29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01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02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29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29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29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03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04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01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05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29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06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29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06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29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06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29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06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/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83" priority="2">
      <formula>_xlfn.ISFORMULA(B2)</formula>
    </cfRule>
  </conditionalFormatting>
  <conditionalFormatting sqref="C2:C721">
    <cfRule type="expression" dxfId="8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81" priority="9">
      <formula>_xlfn.ISFORMULA(B2)</formula>
    </cfRule>
  </conditionalFormatting>
  <conditionalFormatting sqref="E2:F721">
    <cfRule type="expression" dxfId="80" priority="8">
      <formula>_xlfn.ISFORMULA(E2)</formula>
    </cfRule>
  </conditionalFormatting>
  <conditionalFormatting sqref="H2:H721">
    <cfRule type="expression" dxfId="79" priority="7">
      <formula>_xlfn.ISFORMULA(H2)</formula>
    </cfRule>
  </conditionalFormatting>
  <conditionalFormatting sqref="I2:I721">
    <cfRule type="expression" dxfId="78" priority="6">
      <formula>_xlfn.ISFORMULA(I2)</formula>
    </cfRule>
  </conditionalFormatting>
  <conditionalFormatting sqref="J2:J721">
    <cfRule type="expression" dxfId="77" priority="5">
      <formula>_xlfn.ISFORMULA(J2)</formula>
    </cfRule>
  </conditionalFormatting>
  <conditionalFormatting sqref="K2:K721">
    <cfRule type="expression" dxfId="76" priority="4">
      <formula>_xlfn.ISFORMULA(K2)</formula>
    </cfRule>
  </conditionalFormatting>
  <conditionalFormatting sqref="L2:L721">
    <cfRule type="expression" dxfId="75" priority="3">
      <formula>_xlfn.ISFORMULA(L2)</formula>
    </cfRule>
  </conditionalFormatting>
  <conditionalFormatting sqref="M2:M721">
    <cfRule type="expression" dxfId="74" priority="2">
      <formula>_xlfn.ISFORMULA(M2)</formula>
    </cfRule>
  </conditionalFormatting>
  <conditionalFormatting sqref="G2:G721">
    <cfRule type="expression" dxfId="7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/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55"/>
      <c r="J8" s="755"/>
    </row>
    <row r="9" spans="1:12" s="2" customFormat="1" ht="11.25" x14ac:dyDescent="0.2">
      <c r="A9" s="132" t="s">
        <v>918</v>
      </c>
      <c r="B9" s="133">
        <v>0</v>
      </c>
      <c r="I9" s="755"/>
      <c r="J9" s="755"/>
      <c r="K9" s="756"/>
      <c r="L9" s="757"/>
    </row>
    <row r="10" spans="1:12" s="2" customFormat="1" ht="11.25" x14ac:dyDescent="0.2">
      <c r="A10" s="8" t="s">
        <v>919</v>
      </c>
      <c r="B10" s="135">
        <v>60</v>
      </c>
      <c r="J10" s="755"/>
      <c r="K10" s="756"/>
      <c r="L10" s="757"/>
    </row>
    <row r="11" spans="1:12" s="2" customFormat="1" ht="11.25" x14ac:dyDescent="0.2">
      <c r="A11" s="136" t="s">
        <v>920</v>
      </c>
      <c r="B11" s="137">
        <v>5</v>
      </c>
      <c r="J11" s="755"/>
      <c r="K11" s="756"/>
    </row>
    <row r="12" spans="1:12" s="2" customFormat="1" ht="11.25" x14ac:dyDescent="0.2">
      <c r="A12" s="8" t="s">
        <v>921</v>
      </c>
      <c r="B12" s="131">
        <v>11</v>
      </c>
      <c r="J12" s="755"/>
      <c r="K12" s="756"/>
    </row>
    <row r="13" spans="1:12" s="2" customFormat="1" ht="11.25" x14ac:dyDescent="0.2">
      <c r="A13" s="132" t="s">
        <v>922</v>
      </c>
      <c r="B13" s="133">
        <v>1</v>
      </c>
      <c r="J13" s="755"/>
      <c r="K13" s="756"/>
    </row>
    <row r="14" spans="1:12" s="2" customFormat="1" ht="11.25" x14ac:dyDescent="0.2">
      <c r="A14" s="8" t="s">
        <v>923</v>
      </c>
      <c r="B14" s="131">
        <v>3</v>
      </c>
      <c r="J14" s="755"/>
      <c r="K14" s="756"/>
    </row>
    <row r="15" spans="1:12" s="2" customFormat="1" ht="11.25" x14ac:dyDescent="0.2">
      <c r="A15" s="132" t="s">
        <v>924</v>
      </c>
      <c r="B15" s="133">
        <v>1</v>
      </c>
      <c r="J15" s="755"/>
      <c r="K15" s="756"/>
    </row>
    <row r="16" spans="1:12" s="2" customFormat="1" ht="11.25" x14ac:dyDescent="0.2">
      <c r="A16" s="8" t="s">
        <v>925</v>
      </c>
      <c r="B16" s="614">
        <f>+B10</f>
        <v>60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pageSetup orientation="portrait" horizontalDpi="1200" verticalDpi="12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0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1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696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697">
        <f t="shared" si="2"/>
        <v>44227</v>
      </c>
      <c r="B5" s="698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1"/>
    </row>
    <row r="6" spans="1:19" x14ac:dyDescent="0.25">
      <c r="A6" s="107">
        <f t="shared" si="2"/>
        <v>44255</v>
      </c>
      <c r="B6" s="696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697">
        <f t="shared" si="2"/>
        <v>44286</v>
      </c>
      <c r="B7" s="698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22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1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22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07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1" t="str">
        <f>+asset_level_drivers!$B$1</f>
        <v>Farmar</v>
      </c>
      <c r="C11" s="809">
        <v>113</v>
      </c>
      <c r="D11" s="810">
        <v>160.46378579394408</v>
      </c>
      <c r="E11" s="810">
        <v>1192.4144714254953</v>
      </c>
      <c r="F11" s="810">
        <v>160.97595364244188</v>
      </c>
      <c r="G11" s="810">
        <v>261.16294206824199</v>
      </c>
      <c r="H11" s="810">
        <v>120.25377298713101</v>
      </c>
      <c r="I11" s="810">
        <v>670.20888129318485</v>
      </c>
      <c r="J11" s="810">
        <v>120.63759863277328</v>
      </c>
      <c r="K11" s="811">
        <v>853.48721704583431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22" t="str">
        <f>+asset_level_drivers!$B$1</f>
        <v>Farmar</v>
      </c>
      <c r="C12" s="118">
        <v>113</v>
      </c>
      <c r="D12" s="119">
        <v>150.38121753486922</v>
      </c>
      <c r="E12" s="119">
        <v>1161.3860951241031</v>
      </c>
      <c r="F12" s="119">
        <v>156.78712284175393</v>
      </c>
      <c r="G12" s="119">
        <v>234.06401084602709</v>
      </c>
      <c r="H12" s="119">
        <v>112.69775735061222</v>
      </c>
      <c r="I12" s="119">
        <v>652.76906160998374</v>
      </c>
      <c r="J12" s="119">
        <v>117.49843108979709</v>
      </c>
      <c r="K12" s="120">
        <v>843.28407849763562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1" t="str">
        <f>+asset_level_drivers!$B$1</f>
        <v>Farmar</v>
      </c>
      <c r="C13" s="121">
        <v>113</v>
      </c>
      <c r="D13" s="122">
        <v>138.5907085539464</v>
      </c>
      <c r="E13" s="122">
        <v>1136.7026647877437</v>
      </c>
      <c r="F13" s="122">
        <v>153.45485974634542</v>
      </c>
      <c r="G13" s="122">
        <v>207.27068213507951</v>
      </c>
      <c r="H13" s="122">
        <v>103.86178739403071</v>
      </c>
      <c r="I13" s="122">
        <v>638.89548440286308</v>
      </c>
      <c r="J13" s="122">
        <v>115.00118719251536</v>
      </c>
      <c r="K13" s="46">
        <v>808.72501349198194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22" t="str">
        <f>+asset_level_drivers!$B$1</f>
        <v>Farmar</v>
      </c>
      <c r="C14" s="118">
        <v>113</v>
      </c>
      <c r="D14" s="119">
        <v>137.30290819172643</v>
      </c>
      <c r="E14" s="119">
        <v>1157.4713175425582</v>
      </c>
      <c r="F14" s="119">
        <v>156.25862786824536</v>
      </c>
      <c r="G14" s="119">
        <v>198.5321083563434</v>
      </c>
      <c r="H14" s="119">
        <v>102.89669205089821</v>
      </c>
      <c r="I14" s="119">
        <v>650.56872039783605</v>
      </c>
      <c r="J14" s="119">
        <v>117.10236967161049</v>
      </c>
      <c r="K14" s="120">
        <v>820.74546942459904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1" t="str">
        <f>+asset_level_drivers!$B$1</f>
        <v>Farmar</v>
      </c>
      <c r="C15" s="121">
        <v>113</v>
      </c>
      <c r="D15" s="122">
        <v>127.66919512152937</v>
      </c>
      <c r="E15" s="122">
        <v>1098.6732418547667</v>
      </c>
      <c r="F15" s="122">
        <v>148.3208876503935</v>
      </c>
      <c r="G15" s="122">
        <v>179.76352355430507</v>
      </c>
      <c r="H15" s="122">
        <v>95.677054680169078</v>
      </c>
      <c r="I15" s="122">
        <v>617.52065408093131</v>
      </c>
      <c r="J15" s="122">
        <v>111.15371773456764</v>
      </c>
      <c r="K15" s="46">
        <v>789.44537947805304</v>
      </c>
      <c r="L15" s="125">
        <f t="shared" si="0"/>
        <v>187.5</v>
      </c>
      <c r="M15" s="94">
        <v>0</v>
      </c>
      <c r="N15" s="94">
        <v>0</v>
      </c>
      <c r="O15" s="707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22" t="str">
        <f>+asset_level_drivers!$B$1</f>
        <v>Farmar</v>
      </c>
      <c r="C16" s="118">
        <v>113</v>
      </c>
      <c r="D16" s="119">
        <v>127.26357257793211</v>
      </c>
      <c r="E16" s="119">
        <v>1115.8665146931169</v>
      </c>
      <c r="F16" s="119">
        <v>150.64197948357079</v>
      </c>
      <c r="G16" s="119">
        <v>175.07431595807992</v>
      </c>
      <c r="H16" s="119">
        <v>95.373075554693102</v>
      </c>
      <c r="I16" s="119">
        <v>627.18431083023563</v>
      </c>
      <c r="J16" s="119">
        <v>112.89317594944242</v>
      </c>
      <c r="K16" s="120">
        <v>811.56577496980367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1" t="str">
        <f>+asset_level_drivers!$B$1</f>
        <v>Farmar</v>
      </c>
      <c r="C17" s="121">
        <v>113</v>
      </c>
      <c r="D17" s="122">
        <v>123.0586314671468</v>
      </c>
      <c r="E17" s="122">
        <v>1034.389648181766</v>
      </c>
      <c r="F17" s="122">
        <v>139.64260250453842</v>
      </c>
      <c r="G17" s="122">
        <v>166.44378329164454</v>
      </c>
      <c r="H17" s="122">
        <v>92.221834723257388</v>
      </c>
      <c r="I17" s="122">
        <v>581.38939566909517</v>
      </c>
      <c r="J17" s="122">
        <v>104.65009122043716</v>
      </c>
      <c r="K17" s="46">
        <v>803.32651912488438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22" t="str">
        <f>+asset_level_drivers!$B$1</f>
        <v>Farmar</v>
      </c>
      <c r="C18" s="118">
        <v>113</v>
      </c>
      <c r="D18" s="119">
        <v>107.88253592312113</v>
      </c>
      <c r="E18" s="119">
        <v>917.32535360943893</v>
      </c>
      <c r="F18" s="119">
        <v>123.83892273727427</v>
      </c>
      <c r="G18" s="119">
        <v>144.28315172805634</v>
      </c>
      <c r="H18" s="119">
        <v>80.848659527666626</v>
      </c>
      <c r="I18" s="119">
        <v>515.59219865009106</v>
      </c>
      <c r="J18" s="119">
        <v>92.806595757016382</v>
      </c>
      <c r="K18" s="120">
        <v>723.04864546926399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1" t="str">
        <f>+asset_level_drivers!$B$1</f>
        <v>Farmar</v>
      </c>
      <c r="C19" s="121">
        <v>113</v>
      </c>
      <c r="D19" s="122">
        <v>116.1534849781431</v>
      </c>
      <c r="E19" s="122">
        <v>998.13090373836565</v>
      </c>
      <c r="F19" s="122">
        <v>134.74767200467937</v>
      </c>
      <c r="G19" s="122">
        <v>153.83875179136874</v>
      </c>
      <c r="H19" s="122">
        <v>87.0470227604022</v>
      </c>
      <c r="I19" s="122">
        <v>561.00979349816907</v>
      </c>
      <c r="J19" s="122">
        <v>100.98176282967043</v>
      </c>
      <c r="K19" s="46">
        <v>798.03339778699376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22" t="str">
        <f>+asset_level_drivers!$B$1</f>
        <v>Farmar</v>
      </c>
      <c r="C20" s="118">
        <v>113</v>
      </c>
      <c r="D20" s="119">
        <v>109.38852867568451</v>
      </c>
      <c r="E20" s="119">
        <v>949.08587457408737</v>
      </c>
      <c r="F20" s="119">
        <v>128.1265930675018</v>
      </c>
      <c r="G20" s="119">
        <v>143.89966157832058</v>
      </c>
      <c r="H20" s="119">
        <v>81.977271255795614</v>
      </c>
      <c r="I20" s="119">
        <v>533.44352781046143</v>
      </c>
      <c r="J20" s="119">
        <v>96.019835005883081</v>
      </c>
      <c r="K20" s="120">
        <v>770.23938711066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1" t="str">
        <f>+asset_level_drivers!$B$1</f>
        <v>Farmar</v>
      </c>
      <c r="C21" s="121">
        <v>113</v>
      </c>
      <c r="D21" s="122">
        <v>110.16230525383961</v>
      </c>
      <c r="E21" s="122">
        <v>963.92704320115274</v>
      </c>
      <c r="F21" s="122">
        <v>130.13015083215561</v>
      </c>
      <c r="G21" s="122">
        <v>144.29087806601086</v>
      </c>
      <c r="H21" s="122">
        <v>82.557150089588731</v>
      </c>
      <c r="I21" s="122">
        <v>541.78516007087683</v>
      </c>
      <c r="J21" s="122">
        <v>97.521328812757829</v>
      </c>
      <c r="K21" s="46">
        <v>794.0717355908846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22" t="str">
        <f>+asset_level_drivers!$B$1</f>
        <v>Farmar</v>
      </c>
      <c r="C22" s="118">
        <v>113</v>
      </c>
      <c r="D22" s="119">
        <v>104.03107339690045</v>
      </c>
      <c r="E22" s="119">
        <v>917.51029571237439</v>
      </c>
      <c r="F22" s="119">
        <v>123.86388992117054</v>
      </c>
      <c r="G22" s="119">
        <v>135.70777560142523</v>
      </c>
      <c r="H22" s="119">
        <v>77.9623204200294</v>
      </c>
      <c r="I22" s="119">
        <v>515.69614727104681</v>
      </c>
      <c r="J22" s="119">
        <v>92.825306508788415</v>
      </c>
      <c r="K22" s="120">
        <v>766.81188739977392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1" t="str">
        <f>+asset_level_drivers!$B$1</f>
        <v>Farmar</v>
      </c>
      <c r="C23" s="121">
        <v>113</v>
      </c>
      <c r="D23" s="122">
        <v>105.01882954950374</v>
      </c>
      <c r="E23" s="122">
        <v>932.24937876197441</v>
      </c>
      <c r="F23" s="122">
        <v>125.85366613286655</v>
      </c>
      <c r="G23" s="122">
        <v>136.62235306366475</v>
      </c>
      <c r="H23" s="122">
        <v>78.702558496515579</v>
      </c>
      <c r="I23" s="122">
        <v>523.98040127724869</v>
      </c>
      <c r="J23" s="122">
        <v>94.316472229904761</v>
      </c>
      <c r="K23" s="46">
        <v>790.84444723831973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22" t="str">
        <f>+asset_level_drivers!$B$1</f>
        <v>Farmar</v>
      </c>
      <c r="C24" s="118">
        <v>113</v>
      </c>
      <c r="D24" s="119">
        <v>102.66186687770283</v>
      </c>
      <c r="E24" s="119">
        <v>916.22238113411402</v>
      </c>
      <c r="F24" s="119">
        <v>123.69002145310539</v>
      </c>
      <c r="G24" s="119">
        <v>133.33737316365571</v>
      </c>
      <c r="H24" s="119">
        <v>76.936218180714647</v>
      </c>
      <c r="I24" s="119">
        <v>514.972261567391</v>
      </c>
      <c r="J24" s="119">
        <v>92.695007082130402</v>
      </c>
      <c r="K24" s="120">
        <v>789.4647318388287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1" t="str">
        <f>+asset_level_drivers!$B$1</f>
        <v>Farmar</v>
      </c>
      <c r="C25" s="121">
        <v>113</v>
      </c>
      <c r="D25" s="122">
        <v>97.24404220852476</v>
      </c>
      <c r="E25" s="122">
        <v>872.20547703761372</v>
      </c>
      <c r="F25" s="122">
        <v>117.74773940007786</v>
      </c>
      <c r="G25" s="122">
        <v>126.11085566096395</v>
      </c>
      <c r="H25" s="122">
        <v>72.876025691625273</v>
      </c>
      <c r="I25" s="122">
        <v>490.23210555667282</v>
      </c>
      <c r="J25" s="122">
        <v>88.24177900020112</v>
      </c>
      <c r="K25" s="46">
        <v>762.74775888543388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22" t="str">
        <f>+asset_level_drivers!$B$1</f>
        <v>Farmar</v>
      </c>
      <c r="C26" s="118">
        <v>113</v>
      </c>
      <c r="D26" s="119">
        <v>98.436279954052353</v>
      </c>
      <c r="E26" s="119">
        <v>887.07965735940206</v>
      </c>
      <c r="F26" s="119">
        <v>119.75575374351928</v>
      </c>
      <c r="G26" s="119">
        <v>127.53574933066237</v>
      </c>
      <c r="H26" s="119">
        <v>73.769505092525549</v>
      </c>
      <c r="I26" s="119">
        <v>498.59229238139449</v>
      </c>
      <c r="J26" s="119">
        <v>89.746612628651008</v>
      </c>
      <c r="K26" s="120">
        <v>786.97749135870686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1" t="str">
        <f>+asset_level_drivers!$B$1</f>
        <v>Farmar</v>
      </c>
      <c r="C27" s="121">
        <v>113</v>
      </c>
      <c r="D27" s="122">
        <v>93.387100150310133</v>
      </c>
      <c r="E27" s="122">
        <v>845.36971374923019</v>
      </c>
      <c r="F27" s="122">
        <v>114.12491135614609</v>
      </c>
      <c r="G27" s="122">
        <v>120.93769959053094</v>
      </c>
      <c r="H27" s="122">
        <v>69.985580147179164</v>
      </c>
      <c r="I27" s="122">
        <v>475.1487873622408</v>
      </c>
      <c r="J27" s="122">
        <v>85.526781725203335</v>
      </c>
      <c r="K27" s="46">
        <v>760.51834813168182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22" t="str">
        <f>+asset_level_drivers!$B$1</f>
        <v>Farmar</v>
      </c>
      <c r="C28" s="118">
        <v>113</v>
      </c>
      <c r="D28" s="119">
        <v>94.666906156142559</v>
      </c>
      <c r="E28" s="119">
        <v>860.63478771453197</v>
      </c>
      <c r="F28" s="119">
        <v>116.18569634146182</v>
      </c>
      <c r="G28" s="119">
        <v>122.54675595326196</v>
      </c>
      <c r="H28" s="119">
        <v>70.944684409436618</v>
      </c>
      <c r="I28" s="119">
        <v>483.72868000050443</v>
      </c>
      <c r="J28" s="119">
        <v>87.071162400090799</v>
      </c>
      <c r="K28" s="120">
        <v>784.82171315243374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1" t="str">
        <f>+asset_level_drivers!$B$1</f>
        <v>Farmar</v>
      </c>
      <c r="C29" s="121">
        <v>113</v>
      </c>
      <c r="D29" s="122">
        <v>92.898923552326266</v>
      </c>
      <c r="E29" s="122">
        <v>847.78565168719774</v>
      </c>
      <c r="F29" s="122">
        <v>114.4510629777717</v>
      </c>
      <c r="G29" s="122">
        <v>120.22864010175311</v>
      </c>
      <c r="H29" s="122">
        <v>69.619733875379453</v>
      </c>
      <c r="I29" s="122">
        <v>476.50669025714888</v>
      </c>
      <c r="J29" s="122">
        <v>85.7712042462868</v>
      </c>
      <c r="K29" s="46">
        <v>686.95861379523024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22" t="str">
        <f>+asset_level_drivers!$B$1</f>
        <v>Farmar</v>
      </c>
      <c r="C30" s="118">
        <v>113</v>
      </c>
      <c r="D30" s="119">
        <v>82.462193656458581</v>
      </c>
      <c r="E30" s="119">
        <v>754.91740241294133</v>
      </c>
      <c r="F30" s="119">
        <v>101.91384932574708</v>
      </c>
      <c r="G30" s="119">
        <v>106.70612474789169</v>
      </c>
      <c r="H30" s="119">
        <v>61.798304626306837</v>
      </c>
      <c r="I30" s="119">
        <v>424.3091306457257</v>
      </c>
      <c r="J30" s="119">
        <v>76.37564351623061</v>
      </c>
      <c r="K30" s="120">
        <v>619.6329430188631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1" t="str">
        <f>+asset_level_drivers!$B$1</f>
        <v>Farmar</v>
      </c>
      <c r="C31" s="121">
        <v>113</v>
      </c>
      <c r="D31" s="122">
        <v>89.770128035614675</v>
      </c>
      <c r="E31" s="122">
        <v>824.29632900697482</v>
      </c>
      <c r="F31" s="122">
        <v>111.28000441594162</v>
      </c>
      <c r="G31" s="122">
        <v>116.15038104171086</v>
      </c>
      <c r="H31" s="122">
        <v>67.274971386272156</v>
      </c>
      <c r="I31" s="122">
        <v>463.30427360329293</v>
      </c>
      <c r="J31" s="122">
        <v>83.394769248592723</v>
      </c>
      <c r="K31" s="46">
        <v>685.13110944245989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22" t="str">
        <f>+asset_level_drivers!$B$1</f>
        <v>Farmar</v>
      </c>
      <c r="C32" s="118">
        <v>113</v>
      </c>
      <c r="D32" s="119">
        <v>85.413767524867652</v>
      </c>
      <c r="E32" s="119">
        <v>786.63520725251317</v>
      </c>
      <c r="F32" s="119">
        <v>106.19575297908929</v>
      </c>
      <c r="G32" s="119">
        <v>110.51162068165031</v>
      </c>
      <c r="H32" s="119">
        <v>64.010254769264321</v>
      </c>
      <c r="I32" s="119">
        <v>442.13645076638159</v>
      </c>
      <c r="J32" s="119">
        <v>79.584561137948697</v>
      </c>
      <c r="K32" s="120">
        <v>662.21022250526835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1" t="str">
        <f>+asset_level_drivers!$B$1</f>
        <v>Farmar</v>
      </c>
      <c r="C33" s="121">
        <v>113</v>
      </c>
      <c r="D33" s="122">
        <v>86.818345448895528</v>
      </c>
      <c r="E33" s="122">
        <v>801.85482343121294</v>
      </c>
      <c r="F33" s="122">
        <v>108.25040116321375</v>
      </c>
      <c r="G33" s="122">
        <v>112.33129344867831</v>
      </c>
      <c r="H33" s="122">
        <v>65.062864826936035</v>
      </c>
      <c r="I33" s="122">
        <v>450.6907933857259</v>
      </c>
      <c r="J33" s="122">
        <v>81.124342809430658</v>
      </c>
      <c r="K33" s="46">
        <v>683.47538419221576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22" t="str">
        <f>+asset_level_drivers!$B$1</f>
        <v>Farmar</v>
      </c>
      <c r="C34" s="118">
        <v>113</v>
      </c>
      <c r="D34" s="119">
        <v>82.680804559102285</v>
      </c>
      <c r="E34" s="119">
        <v>765.73346682217039</v>
      </c>
      <c r="F34" s="119">
        <v>103.37401802099301</v>
      </c>
      <c r="G34" s="119">
        <v>106.97883220910317</v>
      </c>
      <c r="H34" s="119">
        <v>61.962134650190151</v>
      </c>
      <c r="I34" s="119">
        <v>430.38841146746745</v>
      </c>
      <c r="J34" s="119">
        <v>77.469914064144149</v>
      </c>
      <c r="K34" s="120">
        <v>660.67811833431847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1" t="str">
        <f>+asset_level_drivers!$B$1</f>
        <v>Farmar</v>
      </c>
      <c r="C35" s="121">
        <v>113</v>
      </c>
      <c r="D35" s="122">
        <v>84.112574891998733</v>
      </c>
      <c r="E35" s="122">
        <v>780.88077655745883</v>
      </c>
      <c r="F35" s="122">
        <v>105.41890483525695</v>
      </c>
      <c r="G35" s="122">
        <v>108.83116214369718</v>
      </c>
      <c r="H35" s="122">
        <v>63.035123073901751</v>
      </c>
      <c r="I35" s="122">
        <v>438.90211350276132</v>
      </c>
      <c r="J35" s="122">
        <v>79.002380430497041</v>
      </c>
      <c r="K35" s="46">
        <v>594.5150764224403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22" t="str">
        <f>+asset_level_drivers!$B$1</f>
        <v>Farmar</v>
      </c>
      <c r="C36" s="118">
        <v>113</v>
      </c>
      <c r="D36" s="119">
        <v>82.82072105465717</v>
      </c>
      <c r="E36" s="119">
        <v>770.55659575702703</v>
      </c>
      <c r="F36" s="119">
        <v>104.02514042719865</v>
      </c>
      <c r="G36" s="119">
        <v>107.15840925560458</v>
      </c>
      <c r="H36" s="119">
        <v>62.066990000638</v>
      </c>
      <c r="I36" s="119">
        <v>433.09930094862136</v>
      </c>
      <c r="J36" s="119">
        <v>77.95787417075185</v>
      </c>
      <c r="K36" s="120">
        <v>593.80117374620932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1" t="str">
        <f>+asset_level_drivers!$B$1</f>
        <v>Farmar</v>
      </c>
      <c r="C37" s="121">
        <v>113</v>
      </c>
      <c r="D37" s="122">
        <v>78.967118037517579</v>
      </c>
      <c r="E37" s="122">
        <v>736.20744755966041</v>
      </c>
      <c r="F37" s="122">
        <v>99.388005420554165</v>
      </c>
      <c r="G37" s="122">
        <v>102.17033317556643</v>
      </c>
      <c r="H37" s="122">
        <v>59.17904677960054</v>
      </c>
      <c r="I37" s="122">
        <v>413.79300708990144</v>
      </c>
      <c r="J37" s="122">
        <v>74.482741276182267</v>
      </c>
      <c r="K37" s="46">
        <v>573.98190837659342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22" t="str">
        <f>+asset_level_drivers!$B$1</f>
        <v>Farmar</v>
      </c>
      <c r="C38" s="118">
        <v>113</v>
      </c>
      <c r="D38" s="119">
        <v>80.424374000855423</v>
      </c>
      <c r="E38" s="119">
        <v>751.24710366678903</v>
      </c>
      <c r="F38" s="119">
        <v>101.41835899501652</v>
      </c>
      <c r="G38" s="119">
        <v>104.05289499946262</v>
      </c>
      <c r="H38" s="119">
        <v>60.271134486071595</v>
      </c>
      <c r="I38" s="119">
        <v>422.24620129052431</v>
      </c>
      <c r="J38" s="119">
        <v>76.004316232294386</v>
      </c>
      <c r="K38" s="120">
        <v>592.45370603059462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1" t="str">
        <f>+asset_level_drivers!$B$1</f>
        <v>Farmar</v>
      </c>
      <c r="C39" s="121">
        <v>113</v>
      </c>
      <c r="D39" s="122">
        <v>76.73454887919678</v>
      </c>
      <c r="E39" s="122">
        <v>718.09904191296994</v>
      </c>
      <c r="F39" s="122">
        <v>96.943370658250942</v>
      </c>
      <c r="G39" s="122">
        <v>99.275584029995798</v>
      </c>
      <c r="H39" s="122">
        <v>57.505928677504059</v>
      </c>
      <c r="I39" s="122">
        <v>403.61499048468272</v>
      </c>
      <c r="J39" s="122">
        <v>72.650698287242903</v>
      </c>
      <c r="K39" s="46">
        <v>572.72592195209711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22" t="str">
        <f>+asset_level_drivers!$B$1</f>
        <v>Farmar</v>
      </c>
      <c r="C40" s="118">
        <v>113</v>
      </c>
      <c r="D40" s="119">
        <v>78.201135369536203</v>
      </c>
      <c r="E40" s="119">
        <v>733.11801148588211</v>
      </c>
      <c r="F40" s="119">
        <v>98.970931550594088</v>
      </c>
      <c r="G40" s="119">
        <v>101.16888134253563</v>
      </c>
      <c r="H40" s="119">
        <v>58.605008809526765</v>
      </c>
      <c r="I40" s="119">
        <v>412.05655760488429</v>
      </c>
      <c r="J40" s="119">
        <v>74.170180368879173</v>
      </c>
      <c r="K40" s="120">
        <v>591.202423946983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1" t="str">
        <f>+asset_level_drivers!$B$1</f>
        <v>Farmar</v>
      </c>
      <c r="C41" s="121">
        <v>113</v>
      </c>
      <c r="D41" s="122">
        <v>77.13096059342368</v>
      </c>
      <c r="E41" s="122">
        <v>724.32518778626434</v>
      </c>
      <c r="F41" s="122">
        <v>97.783900351145704</v>
      </c>
      <c r="G41" s="122">
        <v>99.779727826816497</v>
      </c>
      <c r="H41" s="122">
        <v>57.803005080483203</v>
      </c>
      <c r="I41" s="122">
        <v>407.11446014100153</v>
      </c>
      <c r="J41" s="122">
        <v>73.280602825380285</v>
      </c>
      <c r="K41" s="46">
        <v>590.60929062692753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22" t="str">
        <f>+asset_level_drivers!$B$1</f>
        <v>Farmar</v>
      </c>
      <c r="C42" s="118">
        <v>113</v>
      </c>
      <c r="D42" s="119">
        <v>71.21882977087968</v>
      </c>
      <c r="E42" s="119">
        <v>669.86512754996284</v>
      </c>
      <c r="F42" s="119">
        <v>90.431792219244997</v>
      </c>
      <c r="G42" s="119">
        <v>92.12693624155466</v>
      </c>
      <c r="H42" s="119">
        <v>53.372372746297941</v>
      </c>
      <c r="I42" s="119">
        <v>376.5046202566391</v>
      </c>
      <c r="J42" s="119">
        <v>67.770831646195049</v>
      </c>
      <c r="K42" s="120">
        <v>551.96932324861234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1" t="str">
        <f>+asset_level_drivers!$B$1</f>
        <v>Farmar</v>
      </c>
      <c r="C43" s="121">
        <v>113</v>
      </c>
      <c r="D43" s="122">
        <v>75.163084682348583</v>
      </c>
      <c r="E43" s="122">
        <v>708.04352806342536</v>
      </c>
      <c r="F43" s="122">
        <v>95.585876288562432</v>
      </c>
      <c r="G43" s="122">
        <v>97.22384886072382</v>
      </c>
      <c r="H43" s="122">
        <v>56.328251746536878</v>
      </c>
      <c r="I43" s="122">
        <v>397.96318496786887</v>
      </c>
      <c r="J43" s="122">
        <v>71.633373294216412</v>
      </c>
      <c r="K43" s="46">
        <v>589.48194341559156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22" t="str">
        <f>+asset_level_drivers!$B$1</f>
        <v>Farmar</v>
      </c>
      <c r="C44" s="118">
        <v>113</v>
      </c>
      <c r="D44" s="119">
        <v>71.817138223100855</v>
      </c>
      <c r="E44" s="119">
        <v>677.5089003364742</v>
      </c>
      <c r="F44" s="119">
        <v>91.463701545424016</v>
      </c>
      <c r="G44" s="119">
        <v>92.890368027848936</v>
      </c>
      <c r="H44" s="119">
        <v>53.820753347775707</v>
      </c>
      <c r="I44" s="119">
        <v>380.80088177549061</v>
      </c>
      <c r="J44" s="119">
        <v>68.544158719588324</v>
      </c>
      <c r="K44" s="120">
        <v>569.94732561613387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1" t="str">
        <f>+asset_level_drivers!$B$1</f>
        <v>Farmar</v>
      </c>
      <c r="C45" s="121">
        <v>113</v>
      </c>
      <c r="D45" s="122">
        <v>73.289459529837302</v>
      </c>
      <c r="E45" s="122">
        <v>692.33926991512919</v>
      </c>
      <c r="F45" s="122">
        <v>93.465801438542442</v>
      </c>
      <c r="G45" s="122">
        <v>94.788785720869186</v>
      </c>
      <c r="H45" s="122">
        <v>54.92413123025792</v>
      </c>
      <c r="I45" s="122">
        <v>389.13644431910228</v>
      </c>
      <c r="J45" s="122">
        <v>70.044559977438411</v>
      </c>
      <c r="K45" s="46">
        <v>588.42609977320626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22" t="str">
        <f>+asset_level_drivers!$B$1</f>
        <v>Farmar</v>
      </c>
      <c r="C46" s="118">
        <v>113</v>
      </c>
      <c r="D46" s="119">
        <v>70.061048675617073</v>
      </c>
      <c r="E46" s="119">
        <v>662.71046298426575</v>
      </c>
      <c r="F46" s="119">
        <v>89.465912502875881</v>
      </c>
      <c r="G46" s="119">
        <v>90.607379499016105</v>
      </c>
      <c r="H46" s="119">
        <v>52.50471563407396</v>
      </c>
      <c r="I46" s="119">
        <v>372.48326706988064</v>
      </c>
      <c r="J46" s="119">
        <v>67.046988072578515</v>
      </c>
      <c r="K46" s="120">
        <v>568.95742131283419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1" t="str">
        <f>+asset_level_drivers!$B$1</f>
        <v>Farmar</v>
      </c>
      <c r="C47" s="121">
        <v>113</v>
      </c>
      <c r="D47" s="122">
        <v>71.530744411813203</v>
      </c>
      <c r="E47" s="122">
        <v>677.46937055321359</v>
      </c>
      <c r="F47" s="122">
        <v>91.458365024683857</v>
      </c>
      <c r="G47" s="122">
        <v>92.501751032892173</v>
      </c>
      <c r="H47" s="122">
        <v>53.606125877801077</v>
      </c>
      <c r="I47" s="122">
        <v>380.77866365213526</v>
      </c>
      <c r="J47" s="122">
        <v>68.540159457384362</v>
      </c>
      <c r="K47" s="46">
        <v>357.99365381341232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22" t="str">
        <f>+asset_level_drivers!$B$1</f>
        <v>Farmar</v>
      </c>
      <c r="C48" s="118">
        <v>113</v>
      </c>
      <c r="D48" s="119">
        <v>70.677293778789291</v>
      </c>
      <c r="E48" s="119">
        <v>670.21845699271546</v>
      </c>
      <c r="F48" s="119">
        <v>90.479491694016602</v>
      </c>
      <c r="G48" s="119">
        <v>91.391490047895431</v>
      </c>
      <c r="H48" s="119">
        <v>52.966538209022204</v>
      </c>
      <c r="I48" s="119">
        <v>376.70321272279062</v>
      </c>
      <c r="J48" s="119">
        <v>67.806578290102323</v>
      </c>
      <c r="K48" s="120">
        <v>357.51989194368065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1" t="str">
        <f>+asset_level_drivers!$B$1</f>
        <v>Farmar</v>
      </c>
      <c r="C49" s="121">
        <v>113</v>
      </c>
      <c r="D49" s="122">
        <v>67.608693597359775</v>
      </c>
      <c r="E49" s="122">
        <v>641.87722586275675</v>
      </c>
      <c r="F49" s="122">
        <v>86.653425491472163</v>
      </c>
      <c r="G49" s="122">
        <v>87.417126562038987</v>
      </c>
      <c r="H49" s="122">
        <v>50.666886933937931</v>
      </c>
      <c r="I49" s="122">
        <v>360.77373076390944</v>
      </c>
      <c r="J49" s="122">
        <v>64.939271537503714</v>
      </c>
      <c r="K49" s="46">
        <v>345.54182281494138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22" t="str">
        <f>+asset_level_drivers!$B$1</f>
        <v>Farmar</v>
      </c>
      <c r="C50" s="118">
        <v>113</v>
      </c>
      <c r="D50" s="119">
        <v>69.070831424907951</v>
      </c>
      <c r="E50" s="119">
        <v>656.50811277113985</v>
      </c>
      <c r="F50" s="119">
        <v>88.628595224103876</v>
      </c>
      <c r="G50" s="119">
        <v>89.300949517134612</v>
      </c>
      <c r="H50" s="119">
        <v>51.762633176742277</v>
      </c>
      <c r="I50" s="119">
        <v>368.99717201036805</v>
      </c>
      <c r="J50" s="119">
        <v>66.419490961866245</v>
      </c>
      <c r="K50" s="120">
        <v>356.61297469289684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1" t="str">
        <f>+asset_level_drivers!$B$1</f>
        <v>Farmar</v>
      </c>
      <c r="C51" s="121">
        <v>113</v>
      </c>
      <c r="D51" s="122">
        <v>66.098222146279966</v>
      </c>
      <c r="E51" s="122">
        <v>628.94881115229532</v>
      </c>
      <c r="F51" s="122">
        <v>84.908089505559886</v>
      </c>
      <c r="G51" s="122">
        <v>85.451113923282307</v>
      </c>
      <c r="H51" s="122">
        <v>49.534918807404118</v>
      </c>
      <c r="I51" s="122">
        <v>353.50718161708954</v>
      </c>
      <c r="J51" s="122">
        <v>63.631292691076126</v>
      </c>
      <c r="K51" s="46">
        <v>344.68892693770562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22" t="str">
        <f>+asset_level_drivers!$B$1</f>
        <v>Farmar</v>
      </c>
      <c r="C52" s="118">
        <v>113</v>
      </c>
      <c r="D52" s="119">
        <v>67.553520079872172</v>
      </c>
      <c r="E52" s="119">
        <v>643.48471490272902</v>
      </c>
      <c r="F52" s="119">
        <v>86.870436511868419</v>
      </c>
      <c r="G52" s="119">
        <v>87.325643825323638</v>
      </c>
      <c r="H52" s="119">
        <v>50.625539139393339</v>
      </c>
      <c r="I52" s="119">
        <v>361.67723659765107</v>
      </c>
      <c r="J52" s="119">
        <v>65.1019025875772</v>
      </c>
      <c r="K52" s="120">
        <v>355.75605691207085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1" t="str">
        <f>+asset_level_drivers!$B$1</f>
        <v>Farmar</v>
      </c>
      <c r="C53" s="121">
        <v>113</v>
      </c>
      <c r="D53" s="122">
        <v>66.814054426884837</v>
      </c>
      <c r="E53" s="122">
        <v>637.11198047314349</v>
      </c>
      <c r="F53" s="122">
        <v>86.010117363874372</v>
      </c>
      <c r="G53" s="122">
        <v>86.362703265064923</v>
      </c>
      <c r="H53" s="122">
        <v>50.071373385879895</v>
      </c>
      <c r="I53" s="122">
        <v>358.09537532778148</v>
      </c>
      <c r="J53" s="122">
        <v>64.457167559000666</v>
      </c>
      <c r="K53" s="46">
        <v>355.34493865163705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22" t="str">
        <f>+asset_level_drivers!$B$1</f>
        <v>Farmar</v>
      </c>
      <c r="C54" s="118">
        <v>113</v>
      </c>
      <c r="D54" s="119">
        <v>59.729244829758784</v>
      </c>
      <c r="E54" s="119">
        <v>570.10842264706844</v>
      </c>
      <c r="F54" s="119">
        <v>76.964637057354238</v>
      </c>
      <c r="G54" s="119">
        <v>77.198917058644099</v>
      </c>
      <c r="H54" s="119">
        <v>44.761919413231588</v>
      </c>
      <c r="I54" s="119">
        <v>320.43533294369939</v>
      </c>
      <c r="J54" s="119">
        <v>57.678359929865891</v>
      </c>
      <c r="K54" s="120">
        <v>320.59521034642268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1" t="str">
        <f>+asset_level_drivers!$B$1</f>
        <v>Farmar</v>
      </c>
      <c r="C55" s="121">
        <v>113</v>
      </c>
      <c r="D55" s="122">
        <v>65.461161626926668</v>
      </c>
      <c r="E55" s="122">
        <v>625.4081686386844</v>
      </c>
      <c r="F55" s="122">
        <v>84.430102766222404</v>
      </c>
      <c r="G55" s="122">
        <v>84.600570098109415</v>
      </c>
      <c r="H55" s="122">
        <v>49.057496872639653</v>
      </c>
      <c r="I55" s="122">
        <v>351.51712688782294</v>
      </c>
      <c r="J55" s="122">
        <v>63.273082839808133</v>
      </c>
      <c r="K55" s="46">
        <v>354.5548554591129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22" t="str">
        <f>+asset_level_drivers!$B$1</f>
        <v>Farmar</v>
      </c>
      <c r="C56" s="118">
        <v>113</v>
      </c>
      <c r="D56" s="119">
        <v>62.698147020016563</v>
      </c>
      <c r="E56" s="119">
        <v>599.57805260929968</v>
      </c>
      <c r="F56" s="119">
        <v>80.94303710225546</v>
      </c>
      <c r="G56" s="119">
        <v>81.022979811274453</v>
      </c>
      <c r="H56" s="119">
        <v>46.986855639444748</v>
      </c>
      <c r="I56" s="119">
        <v>336.99904313207003</v>
      </c>
      <c r="J56" s="119">
        <v>60.659827763772611</v>
      </c>
      <c r="K56" s="120">
        <v>342.74996988396902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1" t="str">
        <f>+asset_level_drivers!$B$1</f>
        <v>Farmar</v>
      </c>
      <c r="C57" s="121">
        <v>113</v>
      </c>
      <c r="D57" s="122">
        <v>64.132116972965719</v>
      </c>
      <c r="E57" s="122">
        <v>613.85457606751265</v>
      </c>
      <c r="F57" s="122">
        <v>82.87036776911421</v>
      </c>
      <c r="G57" s="122">
        <v>82.86910750832962</v>
      </c>
      <c r="H57" s="122">
        <v>48.061492488744499</v>
      </c>
      <c r="I57" s="122">
        <v>345.02331073781812</v>
      </c>
      <c r="J57" s="122">
        <v>62.104195932807265</v>
      </c>
      <c r="K57" s="46">
        <v>353.80462216829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22" t="str">
        <f>+asset_level_drivers!$B$1</f>
        <v>Farmar</v>
      </c>
      <c r="C58" s="118">
        <v>113</v>
      </c>
      <c r="D58" s="119">
        <v>61.444281459734739</v>
      </c>
      <c r="E58" s="119">
        <v>588.65175967792607</v>
      </c>
      <c r="F58" s="119">
        <v>79.467987556520015</v>
      </c>
      <c r="G58" s="119">
        <v>79.389332111153692</v>
      </c>
      <c r="H58" s="119">
        <v>46.047191504659004</v>
      </c>
      <c r="I58" s="119">
        <v>330.857807229873</v>
      </c>
      <c r="J58" s="119">
        <v>59.554405301377145</v>
      </c>
      <c r="K58" s="120">
        <v>342.04202174136515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1" t="str">
        <f>+asset_level_drivers!$B$1</f>
        <v>Farmar</v>
      </c>
      <c r="C59" s="121">
        <v>113</v>
      </c>
      <c r="D59" s="122">
        <v>62.868355267768173</v>
      </c>
      <c r="E59" s="122">
        <v>602.81680939087369</v>
      </c>
      <c r="F59" s="122">
        <v>81.380269267767943</v>
      </c>
      <c r="G59" s="122">
        <v>81.22244529791331</v>
      </c>
      <c r="H59" s="122">
        <v>47.114412046545496</v>
      </c>
      <c r="I59" s="122">
        <v>338.81941986463727</v>
      </c>
      <c r="J59" s="122">
        <v>60.987495575634711</v>
      </c>
      <c r="K59" s="46">
        <v>353.090982890882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22" t="str">
        <f>+asset_level_drivers!$B$1</f>
        <v>Farmar</v>
      </c>
      <c r="C60" s="118">
        <v>113</v>
      </c>
      <c r="D60" s="119">
        <v>62.249360833854247</v>
      </c>
      <c r="E60" s="119">
        <v>597.39297935501406</v>
      </c>
      <c r="F60" s="119">
        <v>80.648052212926913</v>
      </c>
      <c r="G60" s="119">
        <v>80.415719358021434</v>
      </c>
      <c r="H60" s="119">
        <v>46.650529085241267</v>
      </c>
      <c r="I60" s="119">
        <v>335.77090011939117</v>
      </c>
      <c r="J60" s="119">
        <v>60.438762021490419</v>
      </c>
      <c r="K60" s="120">
        <v>352.74695066753185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1" t="str">
        <f>+asset_level_drivers!$B$1</f>
        <v>Farmar</v>
      </c>
      <c r="C61" s="121">
        <v>113</v>
      </c>
      <c r="D61" s="122">
        <v>59.665931976618715</v>
      </c>
      <c r="E61" s="122">
        <v>573.06987493001964</v>
      </c>
      <c r="F61" s="122">
        <v>77.364433115552643</v>
      </c>
      <c r="G61" s="122">
        <v>77.071701475262756</v>
      </c>
      <c r="H61" s="122">
        <v>44.714471888352371</v>
      </c>
      <c r="I61" s="122">
        <v>322.09984781593766</v>
      </c>
      <c r="J61" s="122">
        <v>57.977972606868775</v>
      </c>
      <c r="K61" s="46">
        <v>341.04289663214433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22" t="str">
        <f>+asset_level_drivers!$B$1</f>
        <v>Farmar</v>
      </c>
      <c r="C62" s="118">
        <v>113</v>
      </c>
      <c r="D62" s="119">
        <v>61.074081272135203</v>
      </c>
      <c r="E62" s="119">
        <v>587.06268761925446</v>
      </c>
      <c r="F62" s="119">
        <v>79.253462828599353</v>
      </c>
      <c r="G62" s="119">
        <v>78.883791897332259</v>
      </c>
      <c r="H62" s="119">
        <v>45.769758381047211</v>
      </c>
      <c r="I62" s="119">
        <v>329.96465285087311</v>
      </c>
      <c r="J62" s="119">
        <v>59.393637513157159</v>
      </c>
      <c r="K62" s="120">
        <v>352.08279651039527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1" t="str">
        <f>+asset_level_drivers!$B$1</f>
        <v>Farmar</v>
      </c>
      <c r="C63" s="121">
        <v>113</v>
      </c>
      <c r="D63" s="122">
        <v>58.554784346916762</v>
      </c>
      <c r="E63" s="122">
        <v>563.28375000995231</v>
      </c>
      <c r="F63" s="122">
        <v>76.043306251343566</v>
      </c>
      <c r="G63" s="122">
        <v>75.623245414884551</v>
      </c>
      <c r="H63" s="122">
        <v>43.881762538038565</v>
      </c>
      <c r="I63" s="122">
        <v>316.59945513198028</v>
      </c>
      <c r="J63" s="122">
        <v>56.987901923756461</v>
      </c>
      <c r="K63" s="46">
        <v>340.41489956504421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22" t="str">
        <f>+asset_level_drivers!$B$1</f>
        <v>Farmar</v>
      </c>
      <c r="C64" s="118">
        <v>113</v>
      </c>
      <c r="D64" s="119">
        <v>59.951922917394256</v>
      </c>
      <c r="E64" s="119">
        <v>577.16046325595016</v>
      </c>
      <c r="F64" s="119">
        <v>77.916662539553272</v>
      </c>
      <c r="G64" s="119">
        <v>77.420881521603775</v>
      </c>
      <c r="H64" s="119">
        <v>44.928797441611842</v>
      </c>
      <c r="I64" s="119">
        <v>324.39900527456473</v>
      </c>
      <c r="J64" s="119">
        <v>58.391820949421664</v>
      </c>
      <c r="K64" s="120">
        <v>351.44850948936062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1" t="str">
        <f>+asset_level_drivers!$B$1</f>
        <v>Farmar</v>
      </c>
      <c r="C65" s="121">
        <v>112</v>
      </c>
      <c r="D65" s="122">
        <v>59.400640990957136</v>
      </c>
      <c r="E65" s="122">
        <v>572.28215667442885</v>
      </c>
      <c r="F65" s="122">
        <v>77.258091151047907</v>
      </c>
      <c r="G65" s="122">
        <v>76.702159506452801</v>
      </c>
      <c r="H65" s="122">
        <v>44.515659166793832</v>
      </c>
      <c r="I65" s="122">
        <v>321.65710262665579</v>
      </c>
      <c r="J65" s="122">
        <v>57.898278472798047</v>
      </c>
      <c r="K65" s="46">
        <v>347.13768277620017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22" t="str">
        <f>+asset_level_drivers!$B$1</f>
        <v>Farmar</v>
      </c>
      <c r="C66" s="118">
        <v>112</v>
      </c>
      <c r="D66" s="119">
        <v>53.188551079793278</v>
      </c>
      <c r="E66" s="119">
        <v>512.79054831235817</v>
      </c>
      <c r="F66" s="119">
        <v>69.226724022168355</v>
      </c>
      <c r="G66" s="119">
        <v>68.674873453620009</v>
      </c>
      <c r="H66" s="119">
        <v>39.86023335681061</v>
      </c>
      <c r="I66" s="119">
        <v>288.21922910017122</v>
      </c>
      <c r="J66" s="119">
        <v>51.879461238030828</v>
      </c>
      <c r="K66" s="120">
        <v>313.27294918662625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1" t="str">
        <f>+asset_level_drivers!$B$1</f>
        <v>Farmar</v>
      </c>
      <c r="C67" s="121">
        <v>112</v>
      </c>
      <c r="D67" s="122">
        <v>58.384872342630729</v>
      </c>
      <c r="E67" s="122">
        <v>563.27062689808849</v>
      </c>
      <c r="F67" s="122">
        <v>76.041534631241959</v>
      </c>
      <c r="G67" s="122">
        <v>75.37777076418088</v>
      </c>
      <c r="H67" s="122">
        <v>43.754428139874484</v>
      </c>
      <c r="I67" s="122">
        <v>316.59207915128559</v>
      </c>
      <c r="J67" s="122">
        <v>56.98657424723141</v>
      </c>
      <c r="K67" s="46">
        <v>346.54455443532845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22" t="str">
        <f>+asset_level_drivers!$B$1</f>
        <v>Farmar</v>
      </c>
      <c r="C68" s="118">
        <v>112</v>
      </c>
      <c r="D68" s="119">
        <v>56.009133003077785</v>
      </c>
      <c r="E68" s="119">
        <v>540.72088943758047</v>
      </c>
      <c r="F68" s="119">
        <v>72.997320074073372</v>
      </c>
      <c r="G68" s="119">
        <v>72.304247029337688</v>
      </c>
      <c r="H68" s="119">
        <v>41.974016330433194</v>
      </c>
      <c r="I68" s="119">
        <v>303.91776608395514</v>
      </c>
      <c r="J68" s="119">
        <v>54.705197895111922</v>
      </c>
      <c r="K68" s="120">
        <v>335.0877945749383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1" t="str">
        <f>+asset_level_drivers!$B$1</f>
        <v>Farmar</v>
      </c>
      <c r="C69" s="121">
        <v>112</v>
      </c>
      <c r="D69" s="122">
        <v>57.377931101196815</v>
      </c>
      <c r="E69" s="122">
        <v>554.30645717858431</v>
      </c>
      <c r="F69" s="122">
        <v>74.831371719108887</v>
      </c>
      <c r="G69" s="122">
        <v>74.064821883454769</v>
      </c>
      <c r="H69" s="122">
        <v>42.999812493361787</v>
      </c>
      <c r="I69" s="122">
        <v>311.5536748854862</v>
      </c>
      <c r="J69" s="122">
        <v>56.079661479387511</v>
      </c>
      <c r="K69" s="46">
        <v>345.97619106091958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22" t="str">
        <f>+asset_level_drivers!$B$1</f>
        <v>Farmar</v>
      </c>
      <c r="C70" s="118">
        <v>112</v>
      </c>
      <c r="D70" s="119">
        <v>55.054818467172453</v>
      </c>
      <c r="E70" s="119">
        <v>532.21165367259869</v>
      </c>
      <c r="F70" s="119">
        <v>71.848573245800821</v>
      </c>
      <c r="G70" s="119">
        <v>71.059944083151493</v>
      </c>
      <c r="H70" s="119">
        <v>41.258839862476457</v>
      </c>
      <c r="I70" s="119">
        <v>299.13506215057299</v>
      </c>
      <c r="J70" s="119">
        <v>53.844311187103152</v>
      </c>
      <c r="K70" s="120">
        <v>334.54911876477695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1" t="str">
        <f>+asset_level_drivers!$B$1</f>
        <v>Farmar</v>
      </c>
      <c r="C71" s="121">
        <v>112</v>
      </c>
      <c r="D71" s="122">
        <v>56.411866912880456</v>
      </c>
      <c r="E71" s="122">
        <v>545.67718997239911</v>
      </c>
      <c r="F71" s="122">
        <v>73.666420646273892</v>
      </c>
      <c r="G71" s="122">
        <v>72.80523836585472</v>
      </c>
      <c r="H71" s="122">
        <v>42.275830673925135</v>
      </c>
      <c r="I71" s="122">
        <v>306.70350603964562</v>
      </c>
      <c r="J71" s="122">
        <v>55.20663108713623</v>
      </c>
      <c r="K71" s="46">
        <v>345.43087906686884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22" t="str">
        <f>+asset_level_drivers!$B$1</f>
        <v>Farmar</v>
      </c>
      <c r="C72" s="118">
        <v>112</v>
      </c>
      <c r="D72" s="119">
        <v>55.935657746196377</v>
      </c>
      <c r="E72" s="119">
        <v>541.41220733204136</v>
      </c>
      <c r="F72" s="119">
        <v>73.090647989825598</v>
      </c>
      <c r="G72" s="119">
        <v>72.184362026840347</v>
      </c>
      <c r="H72" s="119">
        <v>41.918952960106544</v>
      </c>
      <c r="I72" s="119">
        <v>304.30632845364079</v>
      </c>
      <c r="J72" s="119">
        <v>54.77513912165535</v>
      </c>
      <c r="K72" s="120">
        <v>345.16638158697833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1" t="str">
        <f>+asset_level_drivers!$B$1</f>
        <v>Farmar</v>
      </c>
      <c r="C73" s="121">
        <v>112</v>
      </c>
      <c r="D73" s="122">
        <v>53.686844570534987</v>
      </c>
      <c r="E73" s="122">
        <v>519.96038259769864</v>
      </c>
      <c r="F73" s="122">
        <v>70.194651650689323</v>
      </c>
      <c r="G73" s="122">
        <v>69.276394472964441</v>
      </c>
      <c r="H73" s="122">
        <v>40.233661367499366</v>
      </c>
      <c r="I73" s="122">
        <v>292.24910858468553</v>
      </c>
      <c r="J73" s="122">
        <v>52.604839545243401</v>
      </c>
      <c r="K73" s="46">
        <v>333.78104770058081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22" t="str">
        <f>+asset_level_drivers!$B$1</f>
        <v>Farmar</v>
      </c>
      <c r="C74" s="118">
        <v>112</v>
      </c>
      <c r="D74" s="119">
        <v>55.026159027653094</v>
      </c>
      <c r="E74" s="119">
        <v>533.24710908284112</v>
      </c>
      <c r="F74" s="119">
        <v>71.988359726183546</v>
      </c>
      <c r="G74" s="119">
        <v>70.998598987903819</v>
      </c>
      <c r="H74" s="119">
        <v>41.237362083444587</v>
      </c>
      <c r="I74" s="119">
        <v>299.71705056882655</v>
      </c>
      <c r="J74" s="119">
        <v>53.94906910238879</v>
      </c>
      <c r="K74" s="120">
        <v>344.65281462819956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1" t="str">
        <f>+asset_level_drivers!$B$1</f>
        <v>Farmar</v>
      </c>
      <c r="C75" s="121">
        <v>112</v>
      </c>
      <c r="D75" s="122">
        <v>52.823668474683735</v>
      </c>
      <c r="E75" s="122">
        <v>512.19863994409047</v>
      </c>
      <c r="F75" s="122">
        <v>69.146816392452209</v>
      </c>
      <c r="G75" s="122">
        <v>68.151060621146883</v>
      </c>
      <c r="H75" s="122">
        <v>39.586785302817034</v>
      </c>
      <c r="I75" s="122">
        <v>287.88654088241537</v>
      </c>
      <c r="J75" s="122">
        <v>51.819577358834771</v>
      </c>
      <c r="K75" s="46">
        <v>333.29362817061576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22" t="str">
        <f>+asset_level_drivers!$B$1</f>
        <v>Farmar</v>
      </c>
      <c r="C76" s="118">
        <v>112</v>
      </c>
      <c r="D76" s="119">
        <v>54.151175322337679</v>
      </c>
      <c r="E76" s="119">
        <v>525.36641400445933</v>
      </c>
      <c r="F76" s="119">
        <v>70.924465890602008</v>
      </c>
      <c r="G76" s="119">
        <v>69.857921954090301</v>
      </c>
      <c r="H76" s="119">
        <v>40.581637233467823</v>
      </c>
      <c r="I76" s="119">
        <v>295.28762442643767</v>
      </c>
      <c r="J76" s="119">
        <v>53.151772396758773</v>
      </c>
      <c r="K76" s="120">
        <v>344.15872748123968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1" t="str">
        <f>+asset_level_drivers!$B$1</f>
        <v>Farmar</v>
      </c>
      <c r="C77" s="121">
        <v>112</v>
      </c>
      <c r="D77" s="122">
        <v>53.718993182231209</v>
      </c>
      <c r="E77" s="122">
        <v>521.46585644237314</v>
      </c>
      <c r="F77" s="122">
        <v>70.397890619720386</v>
      </c>
      <c r="G77" s="122">
        <v>69.294568772309091</v>
      </c>
      <c r="H77" s="122">
        <v>40.257753980257071</v>
      </c>
      <c r="I77" s="122">
        <v>293.09527572323867</v>
      </c>
      <c r="J77" s="122">
        <v>52.757149630182958</v>
      </c>
      <c r="K77" s="46">
        <v>343.91859862478157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22" t="str">
        <f>+asset_level_drivers!$B$1</f>
        <v>Farmar</v>
      </c>
      <c r="C78" s="118">
        <v>112</v>
      </c>
      <c r="D78" s="119">
        <v>48.155667822347155</v>
      </c>
      <c r="E78" s="119">
        <v>467.70413001846384</v>
      </c>
      <c r="F78" s="119">
        <v>63.140057552492614</v>
      </c>
      <c r="G78" s="119">
        <v>62.113245475952773</v>
      </c>
      <c r="H78" s="119">
        <v>36.08852126789828</v>
      </c>
      <c r="I78" s="119">
        <v>262.87794157776835</v>
      </c>
      <c r="J78" s="119">
        <v>47.318029483998302</v>
      </c>
      <c r="K78" s="120">
        <v>310.42325124640217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1" t="str">
        <f>+asset_level_drivers!$B$1</f>
        <v>Farmar</v>
      </c>
      <c r="C79" s="121">
        <v>112</v>
      </c>
      <c r="D79" s="122">
        <v>52.918571770055358</v>
      </c>
      <c r="E79" s="122">
        <v>514.22441946359436</v>
      </c>
      <c r="F79" s="122">
        <v>69.420296627585245</v>
      </c>
      <c r="G79" s="122">
        <v>68.251288288004858</v>
      </c>
      <c r="H79" s="122">
        <v>39.657907140563061</v>
      </c>
      <c r="I79" s="122">
        <v>289.02515120462175</v>
      </c>
      <c r="J79" s="122">
        <v>52.02452721683192</v>
      </c>
      <c r="K79" s="46">
        <v>343.45144711946187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22" t="str">
        <f>+asset_level_drivers!$B$1</f>
        <v>Farmar</v>
      </c>
      <c r="C80" s="118">
        <v>112</v>
      </c>
      <c r="D80" s="119">
        <v>50.821527327369708</v>
      </c>
      <c r="E80" s="119">
        <v>494.10107559743557</v>
      </c>
      <c r="F80" s="119">
        <v>66.703645205653814</v>
      </c>
      <c r="G80" s="119">
        <v>65.541398777619634</v>
      </c>
      <c r="H80" s="119">
        <v>38.086353128504086</v>
      </c>
      <c r="I80" s="119">
        <v>277.71461774196325</v>
      </c>
      <c r="J80" s="119">
        <v>49.988631193553395</v>
      </c>
      <c r="K80" s="120">
        <v>332.15240719443875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1" t="str">
        <f>+asset_level_drivers!$B$1</f>
        <v>Farmar</v>
      </c>
      <c r="C81" s="121">
        <v>112</v>
      </c>
      <c r="D81" s="122">
        <v>52.119742326677759</v>
      </c>
      <c r="E81" s="122">
        <v>506.97772958452708</v>
      </c>
      <c r="F81" s="122">
        <v>68.441993493911156</v>
      </c>
      <c r="G81" s="122">
        <v>67.210314439929874</v>
      </c>
      <c r="H81" s="122">
        <v>39.059253344230967</v>
      </c>
      <c r="I81" s="122">
        <v>284.95207423909136</v>
      </c>
      <c r="J81" s="122">
        <v>51.291373363036442</v>
      </c>
      <c r="K81" s="46">
        <v>343.00088003058187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22" t="str">
        <f>+asset_level_drivers!$B$1</f>
        <v>Farmar</v>
      </c>
      <c r="C82" s="118">
        <v>112</v>
      </c>
      <c r="D82" s="119">
        <v>50.062046065552629</v>
      </c>
      <c r="E82" s="119">
        <v>487.20197297295715</v>
      </c>
      <c r="F82" s="119">
        <v>65.772266351349217</v>
      </c>
      <c r="G82" s="119">
        <v>64.551798466231631</v>
      </c>
      <c r="H82" s="119">
        <v>37.517187401828465</v>
      </c>
      <c r="I82" s="119">
        <v>273.83690578636202</v>
      </c>
      <c r="J82" s="119">
        <v>49.290643041545167</v>
      </c>
      <c r="K82" s="120">
        <v>331.72404158742802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1" t="str">
        <f>+asset_level_drivers!$B$1</f>
        <v>Farmar</v>
      </c>
      <c r="C83" s="121">
        <v>112</v>
      </c>
      <c r="D83" s="122">
        <v>51.348532599788435</v>
      </c>
      <c r="E83" s="122">
        <v>499.96253374802848</v>
      </c>
      <c r="F83" s="122">
        <v>67.494942055983842</v>
      </c>
      <c r="G83" s="122">
        <v>66.20554474187405</v>
      </c>
      <c r="H83" s="122">
        <v>38.481298144159169</v>
      </c>
      <c r="I83" s="122">
        <v>281.00911089345902</v>
      </c>
      <c r="J83" s="122">
        <v>50.581639960822621</v>
      </c>
      <c r="K83" s="46">
        <v>342.56592965377007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22" t="str">
        <f>+asset_level_drivers!$B$1</f>
        <v>Farmar</v>
      </c>
      <c r="C84" s="118">
        <v>112</v>
      </c>
      <c r="D84" s="119">
        <v>50.966664850631538</v>
      </c>
      <c r="E84" s="119">
        <v>496.48188525186805</v>
      </c>
      <c r="F84" s="119">
        <v>67.025054509002189</v>
      </c>
      <c r="G84" s="119">
        <v>65.708117766038782</v>
      </c>
      <c r="H84" s="119">
        <v>38.19512118908478</v>
      </c>
      <c r="I84" s="119">
        <v>279.05277642194113</v>
      </c>
      <c r="J84" s="119">
        <v>50.229499755949398</v>
      </c>
      <c r="K84" s="120">
        <v>342.35403027986229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1" t="str">
        <f>+asset_level_drivers!$B$1</f>
        <v>Farmar</v>
      </c>
      <c r="C85" s="121">
        <v>112</v>
      </c>
      <c r="D85" s="122">
        <v>48.965148327647626</v>
      </c>
      <c r="E85" s="122">
        <v>477.20446837947668</v>
      </c>
      <c r="F85" s="122">
        <v>64.42260323122936</v>
      </c>
      <c r="G85" s="122">
        <v>63.122958930126465</v>
      </c>
      <c r="H85" s="122">
        <v>36.695157116854951</v>
      </c>
      <c r="I85" s="122">
        <v>268.21770497164044</v>
      </c>
      <c r="J85" s="122">
        <v>48.279186894895275</v>
      </c>
      <c r="K85" s="46">
        <v>331.10875035336147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22" t="str">
        <f>+asset_level_drivers!$B$1</f>
        <v>Farmar</v>
      </c>
      <c r="C86" s="118">
        <v>112</v>
      </c>
      <c r="D86" s="119">
        <v>50.234218049173265</v>
      </c>
      <c r="E86" s="119">
        <v>489.79408027584287</v>
      </c>
      <c r="F86" s="119">
        <v>66.122200837238793</v>
      </c>
      <c r="G86" s="119">
        <v>64.75416561328808</v>
      </c>
      <c r="H86" s="119">
        <v>37.646215459658585</v>
      </c>
      <c r="I86" s="119">
        <v>275.29382649412742</v>
      </c>
      <c r="J86" s="119">
        <v>49.55288876894295</v>
      </c>
      <c r="K86" s="120">
        <v>341.94086582384614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1" t="str">
        <f>+asset_level_drivers!$B$1</f>
        <v>Farmar</v>
      </c>
      <c r="C87" s="121">
        <v>112</v>
      </c>
      <c r="D87" s="122">
        <v>48.268068827695181</v>
      </c>
      <c r="E87" s="122">
        <v>470.83135144553563</v>
      </c>
      <c r="F87" s="122">
        <v>63.562232445147309</v>
      </c>
      <c r="G87" s="122">
        <v>62.215175326388348</v>
      </c>
      <c r="H87" s="122">
        <v>36.17275613069782</v>
      </c>
      <c r="I87" s="122">
        <v>264.63562871124321</v>
      </c>
      <c r="J87" s="122">
        <v>47.634413168023784</v>
      </c>
      <c r="K87" s="46">
        <v>330.71554412841795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22" t="str">
        <f>+asset_level_drivers!$B$1</f>
        <v>Farmar</v>
      </c>
      <c r="C88" s="118">
        <v>112</v>
      </c>
      <c r="D88" s="119">
        <v>49.525587554212912</v>
      </c>
      <c r="E88" s="119">
        <v>483.30648567915847</v>
      </c>
      <c r="F88" s="119">
        <v>65.246375566686396</v>
      </c>
      <c r="G88" s="119">
        <v>63.831482615763655</v>
      </c>
      <c r="H88" s="119">
        <v>37.115157998617825</v>
      </c>
      <c r="I88" s="119">
        <v>271.64740687987234</v>
      </c>
      <c r="J88" s="119">
        <v>48.896533238377032</v>
      </c>
      <c r="K88" s="120">
        <v>341.54120391845703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1" t="str">
        <f>+asset_level_drivers!$B$1</f>
        <v>Farmar</v>
      </c>
      <c r="C89" s="121">
        <v>112</v>
      </c>
      <c r="D89" s="122">
        <v>49.174147874545753</v>
      </c>
      <c r="E89" s="122">
        <v>480.0822250766501</v>
      </c>
      <c r="F89" s="122">
        <v>64.811100385347771</v>
      </c>
      <c r="G89" s="122">
        <v>63.373991061188015</v>
      </c>
      <c r="H89" s="122">
        <v>36.851784258254781</v>
      </c>
      <c r="I89" s="122">
        <v>269.83517787461591</v>
      </c>
      <c r="J89" s="122">
        <v>48.570332017430864</v>
      </c>
      <c r="K89" s="46">
        <v>361.3733096715024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22" t="str">
        <f>+asset_level_drivers!$B$1</f>
        <v>Farmar</v>
      </c>
      <c r="C90" s="118">
        <v>112</v>
      </c>
      <c r="D90" s="119">
        <v>45.688549786565922</v>
      </c>
      <c r="E90" s="119">
        <v>446.23266328566092</v>
      </c>
      <c r="F90" s="119">
        <v>60.241409543564224</v>
      </c>
      <c r="G90" s="119">
        <v>58.87783662811465</v>
      </c>
      <c r="H90" s="119">
        <v>34.23962900389381</v>
      </c>
      <c r="I90" s="119">
        <v>250.80968172051215</v>
      </c>
      <c r="J90" s="119">
        <v>45.145742709692186</v>
      </c>
      <c r="K90" s="120">
        <v>337.74870830335118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1" t="str">
        <f>+asset_level_drivers!$B$1</f>
        <v>Farmar</v>
      </c>
      <c r="C91" s="121">
        <v>112</v>
      </c>
      <c r="D91" s="122">
        <v>48.509888154671039</v>
      </c>
      <c r="E91" s="122">
        <v>473.97547136536525</v>
      </c>
      <c r="F91" s="122">
        <v>63.986688634324317</v>
      </c>
      <c r="G91" s="122">
        <v>62.509467290556394</v>
      </c>
      <c r="H91" s="122">
        <v>36.353978867692177</v>
      </c>
      <c r="I91" s="122">
        <v>266.40281381727567</v>
      </c>
      <c r="J91" s="122">
        <v>47.952506487109616</v>
      </c>
      <c r="K91" s="46">
        <v>360.7153386648078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22" t="str">
        <f>+asset_level_drivers!$B$1</f>
        <v>Farmar</v>
      </c>
      <c r="C92" s="118">
        <v>112</v>
      </c>
      <c r="D92" s="119">
        <v>46.625707247985147</v>
      </c>
      <c r="E92" s="119">
        <v>455.74505071248814</v>
      </c>
      <c r="F92" s="119">
        <v>61.525581846185901</v>
      </c>
      <c r="G92" s="119">
        <v>60.077526976033781</v>
      </c>
      <c r="H92" s="119">
        <v>34.941947723728951</v>
      </c>
      <c r="I92" s="119">
        <v>256.15621741639291</v>
      </c>
      <c r="J92" s="119">
        <v>46.108119134950726</v>
      </c>
      <c r="K92" s="120">
        <v>348.76840691817438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1" t="str">
        <f>+asset_level_drivers!$B$1</f>
        <v>Farmar</v>
      </c>
      <c r="C93" s="121">
        <v>112</v>
      </c>
      <c r="D93" s="122">
        <v>47.854984628550461</v>
      </c>
      <c r="E93" s="122">
        <v>467.94109744010217</v>
      </c>
      <c r="F93" s="122">
        <v>63.172048154413801</v>
      </c>
      <c r="G93" s="122">
        <v>61.657432830396061</v>
      </c>
      <c r="H93" s="122">
        <v>35.863185137699375</v>
      </c>
      <c r="I93" s="122">
        <v>263.0111315669584</v>
      </c>
      <c r="J93" s="122">
        <v>47.342003682052514</v>
      </c>
      <c r="K93" s="46">
        <v>360.07763044658458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22" t="str">
        <f>+asset_level_drivers!$B$1</f>
        <v>Farmar</v>
      </c>
      <c r="C94" s="118">
        <v>112</v>
      </c>
      <c r="D94" s="119">
        <v>46.001586489373508</v>
      </c>
      <c r="E94" s="119">
        <v>449.98809429737986</v>
      </c>
      <c r="F94" s="119">
        <v>60.748392730146286</v>
      </c>
      <c r="G94" s="119">
        <v>59.265621531572293</v>
      </c>
      <c r="H94" s="119">
        <v>34.474223024032426</v>
      </c>
      <c r="I94" s="119">
        <v>252.92046054570451</v>
      </c>
      <c r="J94" s="119">
        <v>45.525682898226812</v>
      </c>
      <c r="K94" s="120">
        <v>348.16068348131682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1" t="str">
        <f>+asset_level_drivers!$B$1</f>
        <v>Farmar</v>
      </c>
      <c r="C95" s="121">
        <v>112</v>
      </c>
      <c r="D95" s="122">
        <v>47.219670697145034</v>
      </c>
      <c r="E95" s="122">
        <v>462.07266208299365</v>
      </c>
      <c r="F95" s="122">
        <v>62.379809381204147</v>
      </c>
      <c r="G95" s="122">
        <v>60.831145957470142</v>
      </c>
      <c r="H95" s="122">
        <v>35.387072120018885</v>
      </c>
      <c r="I95" s="122">
        <v>259.71271680440753</v>
      </c>
      <c r="J95" s="122">
        <v>46.748289024793358</v>
      </c>
      <c r="K95" s="46">
        <v>359.45911474127519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22" t="str">
        <f>+asset_level_drivers!$B$1</f>
        <v>Farmar</v>
      </c>
      <c r="C96" s="118">
        <v>112</v>
      </c>
      <c r="D96" s="119">
        <v>46.903913736285894</v>
      </c>
      <c r="E96" s="119">
        <v>459.14969847300711</v>
      </c>
      <c r="F96" s="119">
        <v>61.985209293855966</v>
      </c>
      <c r="G96" s="119">
        <v>60.420660618446526</v>
      </c>
      <c r="H96" s="119">
        <v>35.150439500999035</v>
      </c>
      <c r="I96" s="119">
        <v>258.06983488871941</v>
      </c>
      <c r="J96" s="119">
        <v>46.4525702799695</v>
      </c>
      <c r="K96" s="120">
        <v>359.15673264352904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1" t="str">
        <f>+asset_level_drivers!$B$1</f>
        <v>Farmar</v>
      </c>
      <c r="C97" s="121">
        <v>112</v>
      </c>
      <c r="D97" s="122">
        <v>45.094559874992221</v>
      </c>
      <c r="E97" s="122">
        <v>441.590922018757</v>
      </c>
      <c r="F97" s="122">
        <v>59.614774472532197</v>
      </c>
      <c r="G97" s="122">
        <v>58.086498563054747</v>
      </c>
      <c r="H97" s="122">
        <v>33.794484776306192</v>
      </c>
      <c r="I97" s="122">
        <v>248.20074305338485</v>
      </c>
      <c r="J97" s="122">
        <v>44.676133749609285</v>
      </c>
      <c r="K97" s="46">
        <v>347.28267565275496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22" t="str">
        <f>+asset_level_drivers!$B$1</f>
        <v>Farmar</v>
      </c>
      <c r="C98" s="118">
        <v>112</v>
      </c>
      <c r="D98" s="119">
        <v>46.295920934034065</v>
      </c>
      <c r="E98" s="119">
        <v>453.50879727463257</v>
      </c>
      <c r="F98" s="119">
        <v>61.223687632075404</v>
      </c>
      <c r="G98" s="119">
        <v>59.630649325009038</v>
      </c>
      <c r="H98" s="119">
        <v>34.694801314114372</v>
      </c>
      <c r="I98" s="119">
        <v>254.89930805241858</v>
      </c>
      <c r="J98" s="119">
        <v>45.881875449435348</v>
      </c>
      <c r="K98" s="120">
        <v>358.56510502865444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1" t="str">
        <f>+asset_level_drivers!$B$1</f>
        <v>Farmar</v>
      </c>
      <c r="C99" s="121">
        <v>112</v>
      </c>
      <c r="D99" s="122">
        <v>44.514583638505776</v>
      </c>
      <c r="E99" s="122">
        <v>436.20377368187246</v>
      </c>
      <c r="F99" s="122">
        <v>58.887509447052786</v>
      </c>
      <c r="G99" s="122">
        <v>57.333076692545944</v>
      </c>
      <c r="H99" s="122">
        <v>33.359842590000483</v>
      </c>
      <c r="I99" s="122">
        <v>245.17284063627687</v>
      </c>
      <c r="J99" s="122">
        <v>44.131111314529839</v>
      </c>
      <c r="K99" s="46">
        <v>346.71835495798211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22" t="str">
        <f>+asset_level_drivers!$B$1</f>
        <v>Farmar</v>
      </c>
      <c r="C100" s="118">
        <v>112</v>
      </c>
      <c r="D100" s="119">
        <v>45.705065139976455</v>
      </c>
      <c r="E100" s="119">
        <v>448.01111029149922</v>
      </c>
      <c r="F100" s="119">
        <v>60.481499889352399</v>
      </c>
      <c r="G100" s="119">
        <v>58.86322138650398</v>
      </c>
      <c r="H100" s="119">
        <v>34.252005837395565</v>
      </c>
      <c r="I100" s="119">
        <v>251.80927624639645</v>
      </c>
      <c r="J100" s="119">
        <v>45.325669724351364</v>
      </c>
      <c r="K100" s="120">
        <v>357.99022763703999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1" t="str">
        <f>+asset_level_drivers!$B$1</f>
        <v>Farmar</v>
      </c>
      <c r="C101" s="121">
        <v>112</v>
      </c>
      <c r="D101" s="122">
        <v>45.410895776889454</v>
      </c>
      <c r="E101" s="122">
        <v>445.26738879312455</v>
      </c>
      <c r="F101" s="122">
        <v>60.11109748707181</v>
      </c>
      <c r="G101" s="122">
        <v>58.481326859919967</v>
      </c>
      <c r="H101" s="122">
        <v>34.031551261720409</v>
      </c>
      <c r="I101" s="122">
        <v>250.26713921261194</v>
      </c>
      <c r="J101" s="122">
        <v>45.048085058270154</v>
      </c>
      <c r="K101" s="46">
        <v>357.70876657586348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22" t="str">
        <f>+asset_level_drivers!$B$1</f>
        <v>Farmar</v>
      </c>
      <c r="C102" s="118">
        <v>112</v>
      </c>
      <c r="D102" s="119">
        <v>40.766791610399466</v>
      </c>
      <c r="E102" s="119">
        <v>399.84667468728901</v>
      </c>
      <c r="F102" s="119">
        <v>53.979301082784019</v>
      </c>
      <c r="G102" s="119">
        <v>52.498033983335191</v>
      </c>
      <c r="H102" s="119">
        <v>30.551195582696202</v>
      </c>
      <c r="I102" s="119">
        <v>224.73795727303195</v>
      </c>
      <c r="J102" s="119">
        <v>40.452832309145755</v>
      </c>
      <c r="K102" s="120">
        <v>322.84104000693873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1" t="str">
        <f>+asset_level_drivers!$B$1</f>
        <v>Farmar</v>
      </c>
      <c r="C103" s="121">
        <v>112</v>
      </c>
      <c r="D103" s="122">
        <v>44.862094448972698</v>
      </c>
      <c r="E103" s="122">
        <v>440.13788025910969</v>
      </c>
      <c r="F103" s="122">
        <v>59.418613834979816</v>
      </c>
      <c r="G103" s="122">
        <v>57.769168284291617</v>
      </c>
      <c r="H103" s="122">
        <v>33.620271981627361</v>
      </c>
      <c r="I103" s="122">
        <v>247.3840459102839</v>
      </c>
      <c r="J103" s="122">
        <v>44.529128263851106</v>
      </c>
      <c r="K103" s="46">
        <v>357.15728039390166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22" t="str">
        <f>+asset_level_drivers!$B$1</f>
        <v>Farmar</v>
      </c>
      <c r="C104" s="118">
        <v>112</v>
      </c>
      <c r="D104" s="119">
        <v>43.145561005854326</v>
      </c>
      <c r="E104" s="119">
        <v>423.41732278243876</v>
      </c>
      <c r="F104" s="119">
        <v>57.161338575629244</v>
      </c>
      <c r="G104" s="119">
        <v>55.556289347431722</v>
      </c>
      <c r="H104" s="119">
        <v>32.333878157798203</v>
      </c>
      <c r="I104" s="119">
        <v>237.98608371712027</v>
      </c>
      <c r="J104" s="119">
        <v>42.837495069081648</v>
      </c>
      <c r="K104" s="120">
        <v>345.3745617515163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1" t="str">
        <f>+asset_level_drivers!$B$1</f>
        <v>Farmar</v>
      </c>
      <c r="C105" s="121">
        <v>112</v>
      </c>
      <c r="D105" s="122">
        <v>44.309049653051211</v>
      </c>
      <c r="E105" s="122">
        <v>434.95529766140044</v>
      </c>
      <c r="F105" s="122">
        <v>58.718965184289068</v>
      </c>
      <c r="G105" s="122">
        <v>57.052103333546249</v>
      </c>
      <c r="H105" s="122">
        <v>33.205812588117489</v>
      </c>
      <c r="I105" s="122">
        <v>244.47112178175678</v>
      </c>
      <c r="J105" s="122">
        <v>44.004801920716218</v>
      </c>
      <c r="K105" s="46">
        <v>356.62036405061423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22" t="str">
        <f>+asset_level_drivers!$B$1</f>
        <v>Farmar</v>
      </c>
      <c r="C106" s="118">
        <v>112</v>
      </c>
      <c r="D106" s="119">
        <v>42.617251751024078</v>
      </c>
      <c r="E106" s="119">
        <v>418.45989174768977</v>
      </c>
      <c r="F106" s="119">
        <v>56.492085385938118</v>
      </c>
      <c r="G106" s="119">
        <v>54.871702321534187</v>
      </c>
      <c r="H106" s="119">
        <v>31.937955919749182</v>
      </c>
      <c r="I106" s="119">
        <v>235.19970835225627</v>
      </c>
      <c r="J106" s="119">
        <v>42.335947503406132</v>
      </c>
      <c r="K106" s="120">
        <v>344.8617329647667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1" t="str">
        <f>+asset_level_drivers!$B$1</f>
        <v>Farmar</v>
      </c>
      <c r="C107" s="121">
        <v>112</v>
      </c>
      <c r="D107" s="122">
        <v>43.770158451955822</v>
      </c>
      <c r="E107" s="122">
        <v>429.89153684923616</v>
      </c>
      <c r="F107" s="122">
        <v>58.035357474646887</v>
      </c>
      <c r="G107" s="122">
        <v>56.353867032970115</v>
      </c>
      <c r="H107" s="122">
        <v>32.801960093670523</v>
      </c>
      <c r="I107" s="122">
        <v>241.62498266621944</v>
      </c>
      <c r="J107" s="122">
        <v>43.4924968799195</v>
      </c>
      <c r="K107" s="46">
        <v>356.0971987192255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22" t="str">
        <f>+asset_level_drivers!$B$1</f>
        <v>Farmar</v>
      </c>
      <c r="C108" s="118">
        <v>112</v>
      </c>
      <c r="D108" s="119">
        <v>43.501402752321589</v>
      </c>
      <c r="E108" s="119">
        <v>427.3623998700678</v>
      </c>
      <c r="F108" s="119">
        <v>57.693923982459154</v>
      </c>
      <c r="G108" s="119">
        <v>56.005500851248115</v>
      </c>
      <c r="H108" s="119">
        <v>32.600550867701536</v>
      </c>
      <c r="I108" s="119">
        <v>240.20345507991016</v>
      </c>
      <c r="J108" s="119">
        <v>43.236621914383839</v>
      </c>
      <c r="K108" s="120">
        <v>355.84047274940889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1" t="str">
        <f>+asset_level_drivers!$B$1</f>
        <v>Farmar</v>
      </c>
      <c r="C109" s="121">
        <v>112</v>
      </c>
      <c r="D109" s="122">
        <v>41.845126777137892</v>
      </c>
      <c r="E109" s="122">
        <v>411.19306421228561</v>
      </c>
      <c r="F109" s="122">
        <v>55.511063668658565</v>
      </c>
      <c r="G109" s="122">
        <v>53.871138388266807</v>
      </c>
      <c r="H109" s="122">
        <v>31.359314820961718</v>
      </c>
      <c r="I109" s="122">
        <v>231.11531280879109</v>
      </c>
      <c r="J109" s="122">
        <v>41.600756305582401</v>
      </c>
      <c r="K109" s="46">
        <v>344.11630795127468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22" t="str">
        <f>+asset_level_drivers!$B$1</f>
        <v>Farmar</v>
      </c>
      <c r="C110" s="118">
        <v>112</v>
      </c>
      <c r="D110" s="119">
        <v>42.981689441845354</v>
      </c>
      <c r="E110" s="119">
        <v>422.46499514830509</v>
      </c>
      <c r="F110" s="119">
        <v>57.032774345021195</v>
      </c>
      <c r="G110" s="119">
        <v>55.332366622351053</v>
      </c>
      <c r="H110" s="119">
        <v>32.211070548842208</v>
      </c>
      <c r="I110" s="119">
        <v>237.45081812483477</v>
      </c>
      <c r="J110" s="119">
        <v>42.741147262470264</v>
      </c>
      <c r="K110" s="120">
        <v>355.33627387598943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1" t="str">
        <f>+asset_level_drivers!$B$1</f>
        <v>Farmar</v>
      </c>
      <c r="C111" s="121">
        <v>112</v>
      </c>
      <c r="D111" s="122">
        <v>41.348105477290609</v>
      </c>
      <c r="E111" s="122">
        <v>406.5045075752376</v>
      </c>
      <c r="F111" s="122">
        <v>54.87810852265708</v>
      </c>
      <c r="G111" s="122">
        <v>53.227574854468621</v>
      </c>
      <c r="H111" s="122">
        <v>30.986840207665761</v>
      </c>
      <c r="I111" s="122">
        <v>228.48006107887946</v>
      </c>
      <c r="J111" s="122">
        <v>41.126410994198302</v>
      </c>
      <c r="K111" s="46">
        <v>343.63418330142372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22" t="str">
        <f>+asset_level_drivers!$B$1</f>
        <v>Farmar</v>
      </c>
      <c r="C112" s="118">
        <v>112</v>
      </c>
      <c r="D112" s="119">
        <v>42.473942451479644</v>
      </c>
      <c r="E112" s="119">
        <v>417.66854098070746</v>
      </c>
      <c r="F112" s="119">
        <v>56.385253032395504</v>
      </c>
      <c r="G112" s="119">
        <v>54.675134662745762</v>
      </c>
      <c r="H112" s="119">
        <v>31.830557955223455</v>
      </c>
      <c r="I112" s="119">
        <v>234.75492147239257</v>
      </c>
      <c r="J112" s="119">
        <v>42.255885865030663</v>
      </c>
      <c r="K112" s="120">
        <v>354.84393143503291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1" t="str">
        <f>+asset_level_drivers!$B$1</f>
        <v>Farmar</v>
      </c>
      <c r="C113" s="121">
        <v>112</v>
      </c>
      <c r="D113" s="122">
        <v>42.220288763446085</v>
      </c>
      <c r="E113" s="122">
        <v>415.2683481690259</v>
      </c>
      <c r="F113" s="122">
        <v>56.061227002818498</v>
      </c>
      <c r="G113" s="122">
        <v>54.346965384600665</v>
      </c>
      <c r="H113" s="122">
        <v>31.640466384921698</v>
      </c>
      <c r="I113" s="122">
        <v>233.40586828849251</v>
      </c>
      <c r="J113" s="122">
        <v>42.013056291928663</v>
      </c>
      <c r="K113" s="46">
        <v>354.60203098497897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22" t="str">
        <f>+asset_level_drivers!$B$1</f>
        <v>Farmar</v>
      </c>
      <c r="C114" s="118">
        <v>112</v>
      </c>
      <c r="D114" s="119">
        <v>37.918801157345321</v>
      </c>
      <c r="E114" s="119">
        <v>373.0380640897331</v>
      </c>
      <c r="F114" s="119">
        <v>50.360138652113974</v>
      </c>
      <c r="G114" s="119">
        <v>48.808672544906074</v>
      </c>
      <c r="H114" s="119">
        <v>28.416872279051358</v>
      </c>
      <c r="I114" s="119">
        <v>209.66990052919428</v>
      </c>
      <c r="J114" s="119">
        <v>37.740582095254979</v>
      </c>
      <c r="K114" s="120">
        <v>320.06970821982935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1" t="str">
        <f>+asset_level_drivers!$B$1</f>
        <v>Farmar</v>
      </c>
      <c r="C115" s="121">
        <v>112</v>
      </c>
      <c r="D115" s="122">
        <v>41.745403567979125</v>
      </c>
      <c r="E115" s="122">
        <v>410.76780990205589</v>
      </c>
      <c r="F115" s="122">
        <v>55.453654336777554</v>
      </c>
      <c r="G115" s="122">
        <v>53.732872501491116</v>
      </c>
      <c r="H115" s="122">
        <v>31.284580873383504</v>
      </c>
      <c r="I115" s="122">
        <v>230.87629422728776</v>
      </c>
      <c r="J115" s="122">
        <v>41.5577329609118</v>
      </c>
      <c r="K115" s="46">
        <v>354.12646266736488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22" t="str">
        <f>+asset_level_drivers!$B$1</f>
        <v>Farmar</v>
      </c>
      <c r="C116" s="118">
        <v>112</v>
      </c>
      <c r="D116" s="119">
        <v>40.165046501328881</v>
      </c>
      <c r="E116" s="119">
        <v>395.29775466066769</v>
      </c>
      <c r="F116" s="119">
        <v>53.365196879190137</v>
      </c>
      <c r="G116" s="119">
        <v>51.697443553861291</v>
      </c>
      <c r="H116" s="119">
        <v>30.100239503202896</v>
      </c>
      <c r="I116" s="119">
        <v>222.18118974362636</v>
      </c>
      <c r="J116" s="119">
        <v>39.992614153852742</v>
      </c>
      <c r="K116" s="120">
        <v>342.47678929379117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1" t="str">
        <f>+asset_level_drivers!$B$1</f>
        <v>Farmar</v>
      </c>
      <c r="C117" s="121">
        <v>112</v>
      </c>
      <c r="D117" s="122">
        <v>41.265021512134993</v>
      </c>
      <c r="E117" s="122">
        <v>406.20339133114999</v>
      </c>
      <c r="F117" s="122">
        <v>54.837457829705251</v>
      </c>
      <c r="G117" s="122">
        <v>53.112045199033538</v>
      </c>
      <c r="H117" s="122">
        <v>30.924575938907179</v>
      </c>
      <c r="I117" s="122">
        <v>228.31081558083721</v>
      </c>
      <c r="J117" s="122">
        <v>41.095946804550699</v>
      </c>
      <c r="K117" s="46">
        <v>353.66148855912058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22" t="str">
        <f>+asset_level_drivers!$B$1</f>
        <v>Farmar</v>
      </c>
      <c r="C118" s="118">
        <v>112</v>
      </c>
      <c r="D118" s="119">
        <v>39.705104707756789</v>
      </c>
      <c r="E118" s="119">
        <v>390.92249315978381</v>
      </c>
      <c r="F118" s="119">
        <v>52.774536576570817</v>
      </c>
      <c r="G118" s="119">
        <v>51.103249008035647</v>
      </c>
      <c r="H118" s="119">
        <v>29.755552783032051</v>
      </c>
      <c r="I118" s="119">
        <v>219.72202878395856</v>
      </c>
      <c r="J118" s="119">
        <v>39.54996518111254</v>
      </c>
      <c r="K118" s="120">
        <v>342.03176446211967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1" t="str">
        <f>+asset_level_drivers!$B$1</f>
        <v>Farmar</v>
      </c>
      <c r="C119" s="121">
        <v>112</v>
      </c>
      <c r="D119" s="122">
        <v>40.794705350419022</v>
      </c>
      <c r="E119" s="122">
        <v>401.72444408178387</v>
      </c>
      <c r="F119" s="122">
        <v>54.232799951040825</v>
      </c>
      <c r="G119" s="122">
        <v>52.504684288960853</v>
      </c>
      <c r="H119" s="122">
        <v>30.572114524243823</v>
      </c>
      <c r="I119" s="122">
        <v>225.79337697429281</v>
      </c>
      <c r="J119" s="122">
        <v>40.642807855372702</v>
      </c>
      <c r="K119" s="46">
        <v>353.20663663362205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22" t="str">
        <f>+asset_level_drivers!$B$1</f>
        <v>Farmar</v>
      </c>
      <c r="C120" s="118">
        <v>112</v>
      </c>
      <c r="D120" s="119">
        <v>40.559471652930419</v>
      </c>
      <c r="E120" s="119">
        <v>399.48043836938803</v>
      </c>
      <c r="F120" s="119">
        <v>53.929859179867385</v>
      </c>
      <c r="G120" s="119">
        <v>52.201065263390468</v>
      </c>
      <c r="H120" s="119">
        <v>30.395827148766827</v>
      </c>
      <c r="I120" s="119">
        <v>224.53211036426717</v>
      </c>
      <c r="J120" s="119">
        <v>40.415779865568091</v>
      </c>
      <c r="K120" s="120">
        <v>352.98288331684319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1" t="str">
        <f>+asset_level_drivers!$B$1</f>
        <v>Farmar</v>
      </c>
      <c r="C121" s="121">
        <v>112</v>
      </c>
      <c r="D121" s="122">
        <v>39.029480824444114</v>
      </c>
      <c r="E121" s="122">
        <v>384.47756113863142</v>
      </c>
      <c r="F121" s="122">
        <v>51.904470753715245</v>
      </c>
      <c r="G121" s="122">
        <v>50.231206426255454</v>
      </c>
      <c r="H121" s="122">
        <v>29.249230931739721</v>
      </c>
      <c r="I121" s="122">
        <v>216.09958811134294</v>
      </c>
      <c r="J121" s="122">
        <v>38.897925860041724</v>
      </c>
      <c r="K121" s="46">
        <v>341.38211252312914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22" t="str">
        <f>+asset_level_drivers!$B$1</f>
        <v>Farmar</v>
      </c>
      <c r="C122" s="118">
        <v>112</v>
      </c>
      <c r="D122" s="119">
        <v>40.103897379598408</v>
      </c>
      <c r="E122" s="119">
        <v>395.12773827066525</v>
      </c>
      <c r="F122" s="119">
        <v>53.342244666539813</v>
      </c>
      <c r="G122" s="119">
        <v>51.613288857107136</v>
      </c>
      <c r="H122" s="119">
        <v>30.054413508467977</v>
      </c>
      <c r="I122" s="119">
        <v>222.0856302739322</v>
      </c>
      <c r="J122" s="119">
        <v>39.975413449307801</v>
      </c>
      <c r="K122" s="120">
        <v>352.54248870046519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1" t="str">
        <f>+asset_level_drivers!$B$1</f>
        <v>Farmar</v>
      </c>
      <c r="C123" s="121">
        <v>112</v>
      </c>
      <c r="D123" s="122">
        <v>38.593229626063746</v>
      </c>
      <c r="E123" s="122">
        <v>380.19505220582192</v>
      </c>
      <c r="F123" s="122">
        <v>51.326332047785961</v>
      </c>
      <c r="G123" s="122">
        <v>49.654081371092666</v>
      </c>
      <c r="H123" s="122">
        <v>28.922298270168568</v>
      </c>
      <c r="I123" s="122">
        <v>213.69255969147216</v>
      </c>
      <c r="J123" s="122">
        <v>38.464660744464993</v>
      </c>
      <c r="K123" s="46">
        <v>340.96038906699732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22" t="str">
        <f>+asset_level_drivers!$B$1</f>
        <v>Farmar</v>
      </c>
      <c r="C124" s="118">
        <v>111</v>
      </c>
      <c r="D124" s="119">
        <v>39.193002043433324</v>
      </c>
      <c r="E124" s="119">
        <v>387.43384154777067</v>
      </c>
      <c r="F124" s="119">
        <v>52.303568608949043</v>
      </c>
      <c r="G124" s="119">
        <v>50.573848022899263</v>
      </c>
      <c r="H124" s="119">
        <v>29.37177598730857</v>
      </c>
      <c r="I124" s="119">
        <v>217.7611960784364</v>
      </c>
      <c r="J124" s="119">
        <v>39.19701529411855</v>
      </c>
      <c r="K124" s="120">
        <v>349.19943507144325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1" t="str">
        <f>+asset_level_drivers!$B$1</f>
        <v>Farmar</v>
      </c>
      <c r="C125" s="121">
        <v>111</v>
      </c>
      <c r="D125" s="122">
        <v>38.97189063320252</v>
      </c>
      <c r="E125" s="122">
        <v>385.30744848057032</v>
      </c>
      <c r="F125" s="122">
        <v>52.016505544876999</v>
      </c>
      <c r="G125" s="122">
        <v>50.28803334239938</v>
      </c>
      <c r="H125" s="122">
        <v>29.20607204857124</v>
      </c>
      <c r="I125" s="122">
        <v>216.56603487156664</v>
      </c>
      <c r="J125" s="122">
        <v>38.981886276881987</v>
      </c>
      <c r="K125" s="46">
        <v>348.98878472579156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22" t="str">
        <f>+asset_level_drivers!$B$1</f>
        <v>Farmar</v>
      </c>
      <c r="C126" s="118">
        <v>111</v>
      </c>
      <c r="D126" s="119">
        <v>35.012224493355419</v>
      </c>
      <c r="E126" s="119">
        <v>346.20590730153418</v>
      </c>
      <c r="F126" s="119">
        <v>46.737797485707119</v>
      </c>
      <c r="G126" s="119">
        <v>45.178167553499996</v>
      </c>
      <c r="H126" s="119">
        <v>26.238643661349599</v>
      </c>
      <c r="I126" s="119">
        <v>194.58860940547638</v>
      </c>
      <c r="J126" s="119">
        <v>35.025949692985748</v>
      </c>
      <c r="K126" s="120">
        <v>315.02725110505753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1" t="str">
        <f>+asset_level_drivers!$B$1</f>
        <v>Farmar</v>
      </c>
      <c r="C127" s="121">
        <v>111</v>
      </c>
      <c r="D127" s="122">
        <v>38.557109077691223</v>
      </c>
      <c r="E127" s="122">
        <v>381.30722101050264</v>
      </c>
      <c r="F127" s="122">
        <v>51.476474836417857</v>
      </c>
      <c r="G127" s="122">
        <v>49.75183762321447</v>
      </c>
      <c r="H127" s="122">
        <v>28.895229033314482</v>
      </c>
      <c r="I127" s="122">
        <v>214.31766566616162</v>
      </c>
      <c r="J127" s="122">
        <v>38.577179819909091</v>
      </c>
      <c r="K127" s="46">
        <v>348.57353822406975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22" t="str">
        <f>+asset_level_drivers!$B$1</f>
        <v>Farmar</v>
      </c>
      <c r="C128" s="118">
        <v>111</v>
      </c>
      <c r="D128" s="119">
        <v>37.10866114424396</v>
      </c>
      <c r="E128" s="119">
        <v>367.02918105589606</v>
      </c>
      <c r="F128" s="119">
        <v>49.548939442545972</v>
      </c>
      <c r="G128" s="119">
        <v>47.882370438144662</v>
      </c>
      <c r="H128" s="119">
        <v>27.809742185857715</v>
      </c>
      <c r="I128" s="119">
        <v>206.29254569793741</v>
      </c>
      <c r="J128" s="119">
        <v>37.132658225628731</v>
      </c>
      <c r="K128" s="120">
        <v>337.13115186189356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1" t="str">
        <f>+asset_level_drivers!$B$1</f>
        <v>Farmar</v>
      </c>
      <c r="C129" s="121">
        <v>110</v>
      </c>
      <c r="D129" s="122">
        <v>37.782328124166412</v>
      </c>
      <c r="E129" s="122">
        <v>373.77317838706853</v>
      </c>
      <c r="F129" s="122">
        <v>50.459379082254252</v>
      </c>
      <c r="G129" s="122">
        <v>48.842054990326602</v>
      </c>
      <c r="H129" s="122">
        <v>28.314597506774479</v>
      </c>
      <c r="I129" s="122">
        <v>210.08307911989925</v>
      </c>
      <c r="J129" s="122">
        <v>37.814954241581866</v>
      </c>
      <c r="K129" s="46">
        <v>345.33152393541837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22" t="str">
        <f>+asset_level_drivers!$B$1</f>
        <v>Farmar</v>
      </c>
      <c r="C130" s="118">
        <v>110</v>
      </c>
      <c r="D130" s="119">
        <v>36.353111133058945</v>
      </c>
      <c r="E130" s="119">
        <v>359.78729289744524</v>
      </c>
      <c r="F130" s="119">
        <v>48.571284541155116</v>
      </c>
      <c r="G130" s="119">
        <v>47.008744862222436</v>
      </c>
      <c r="H130" s="119">
        <v>27.243522592596094</v>
      </c>
      <c r="I130" s="119">
        <v>202.22216758912148</v>
      </c>
      <c r="J130" s="119">
        <v>36.399990166041867</v>
      </c>
      <c r="K130" s="120">
        <v>333.99877214933701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1" t="str">
        <f>+asset_level_drivers!$B$1</f>
        <v>Farmar</v>
      </c>
      <c r="C131" s="121">
        <v>110</v>
      </c>
      <c r="D131" s="122">
        <v>37.361061424469433</v>
      </c>
      <c r="E131" s="122">
        <v>369.80147406261113</v>
      </c>
      <c r="F131" s="122">
        <v>49.923198998452506</v>
      </c>
      <c r="G131" s="122">
        <v>48.311686794203716</v>
      </c>
      <c r="H131" s="122">
        <v>27.99889443507049</v>
      </c>
      <c r="I131" s="122">
        <v>207.85074164336754</v>
      </c>
      <c r="J131" s="122">
        <v>37.413133495806157</v>
      </c>
      <c r="K131" s="46">
        <v>344.9343919533178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22" t="str">
        <f>+asset_level_drivers!$B$1</f>
        <v>Farmar</v>
      </c>
      <c r="C132" s="118">
        <v>110</v>
      </c>
      <c r="D132" s="119">
        <v>37.155929571088791</v>
      </c>
      <c r="E132" s="119">
        <v>367.80636401888808</v>
      </c>
      <c r="F132" s="119">
        <v>49.653859142549898</v>
      </c>
      <c r="G132" s="119">
        <v>48.045950884319915</v>
      </c>
      <c r="H132" s="119">
        <v>27.845165796506887</v>
      </c>
      <c r="I132" s="119">
        <v>206.72936941709631</v>
      </c>
      <c r="J132" s="119">
        <v>37.211286495077346</v>
      </c>
      <c r="K132" s="120">
        <v>344.73847053126286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1" t="str">
        <f>+asset_level_drivers!$B$1</f>
        <v>Farmar</v>
      </c>
      <c r="C133" s="121">
        <v>110</v>
      </c>
      <c r="D133" s="122">
        <v>35.763742118792962</v>
      </c>
      <c r="E133" s="122">
        <v>354.05582464912146</v>
      </c>
      <c r="F133" s="122">
        <v>47.797536327631391</v>
      </c>
      <c r="G133" s="122">
        <v>46.245260062083304</v>
      </c>
      <c r="H133" s="122">
        <v>26.801841329147642</v>
      </c>
      <c r="I133" s="122">
        <v>199.00073660608049</v>
      </c>
      <c r="J133" s="122">
        <v>35.820132589094484</v>
      </c>
      <c r="K133" s="46">
        <v>333.42990224737872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22" t="str">
        <f>+asset_level_drivers!$B$1</f>
        <v>Farmar</v>
      </c>
      <c r="C134" s="118">
        <v>110</v>
      </c>
      <c r="D134" s="119">
        <v>36.757385767714048</v>
      </c>
      <c r="E134" s="119">
        <v>363.92229642737982</v>
      </c>
      <c r="F134" s="119">
        <v>49.129510017696283</v>
      </c>
      <c r="G134" s="119">
        <v>47.529664727699711</v>
      </c>
      <c r="H134" s="119">
        <v>27.546491576530563</v>
      </c>
      <c r="I134" s="119">
        <v>204.54628907234013</v>
      </c>
      <c r="J134" s="119">
        <v>36.818332033021221</v>
      </c>
      <c r="K134" s="120">
        <v>344.35160761782998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1" t="str">
        <f>+asset_level_drivers!$B$1</f>
        <v>Farmar</v>
      </c>
      <c r="C135" s="121">
        <v>110</v>
      </c>
      <c r="D135" s="122">
        <v>35.381019242202441</v>
      </c>
      <c r="E135" s="122">
        <v>350.32254800896726</v>
      </c>
      <c r="F135" s="122">
        <v>47.293543981210583</v>
      </c>
      <c r="G135" s="122">
        <v>45.749548197841726</v>
      </c>
      <c r="H135" s="122">
        <v>26.515023529786987</v>
      </c>
      <c r="I135" s="122">
        <v>196.90240987446631</v>
      </c>
      <c r="J135" s="122">
        <v>35.442433777403934</v>
      </c>
      <c r="K135" s="46">
        <v>333.05859567742601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22" t="str">
        <f>+asset_level_drivers!$B$1</f>
        <v>Farmar</v>
      </c>
      <c r="C136" s="118">
        <v>110</v>
      </c>
      <c r="D136" s="119">
        <v>36.364935295520525</v>
      </c>
      <c r="E136" s="119">
        <v>360.09061860985196</v>
      </c>
      <c r="F136" s="119">
        <v>48.612233512330022</v>
      </c>
      <c r="G136" s="119">
        <v>47.02142608380916</v>
      </c>
      <c r="H136" s="119">
        <v>27.252383782934974</v>
      </c>
      <c r="I136" s="119">
        <v>202.39265494167475</v>
      </c>
      <c r="J136" s="119">
        <v>36.43067788950146</v>
      </c>
      <c r="K136" s="120">
        <v>343.9710222103721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1" t="str">
        <f>+asset_level_drivers!$B$1</f>
        <v>Farmar</v>
      </c>
      <c r="C137" s="121">
        <v>110</v>
      </c>
      <c r="D137" s="122">
        <v>36.167868366238942</v>
      </c>
      <c r="E137" s="122">
        <v>358.1633073218598</v>
      </c>
      <c r="F137" s="122">
        <v>48.35204648845108</v>
      </c>
      <c r="G137" s="122">
        <v>46.766248019136306</v>
      </c>
      <c r="H137" s="122">
        <v>27.104699109662157</v>
      </c>
      <c r="I137" s="122">
        <v>201.30938970699108</v>
      </c>
      <c r="J137" s="122">
        <v>36.235690147258403</v>
      </c>
      <c r="K137" s="46">
        <v>343.78300424676189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22" t="str">
        <f>+asset_level_drivers!$B$1</f>
        <v>Farmar</v>
      </c>
      <c r="C138" s="118">
        <v>110</v>
      </c>
      <c r="D138" s="119">
        <v>33.657406212446631</v>
      </c>
      <c r="E138" s="119">
        <v>333.3225335400665</v>
      </c>
      <c r="F138" s="119">
        <v>44.998542027908982</v>
      </c>
      <c r="G138" s="119">
        <v>43.519843486246216</v>
      </c>
      <c r="H138" s="119">
        <v>25.223324166143165</v>
      </c>
      <c r="I138" s="119">
        <v>187.34737598968857</v>
      </c>
      <c r="J138" s="119">
        <v>33.722527678143948</v>
      </c>
      <c r="K138" s="120">
        <v>321.42895494962994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1" t="str">
        <f>+asset_level_drivers!$B$1</f>
        <v>Farmar</v>
      </c>
      <c r="C139" s="121">
        <v>110</v>
      </c>
      <c r="D139" s="122">
        <v>35.790882842848994</v>
      </c>
      <c r="E139" s="122">
        <v>354.47002554382573</v>
      </c>
      <c r="F139" s="122">
        <v>47.853453448416474</v>
      </c>
      <c r="G139" s="122">
        <v>46.278246219888082</v>
      </c>
      <c r="H139" s="122">
        <v>26.822180961876558</v>
      </c>
      <c r="I139" s="122">
        <v>199.23354250111339</v>
      </c>
      <c r="J139" s="122">
        <v>35.862037650200413</v>
      </c>
      <c r="K139" s="46">
        <v>343.41139157746971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22" t="str">
        <f>+asset_level_drivers!$B$1</f>
        <v>Farmar</v>
      </c>
      <c r="C140" s="118">
        <v>110</v>
      </c>
      <c r="D140" s="119">
        <v>34.453029949090329</v>
      </c>
      <c r="E140" s="119">
        <v>341.23672244531906</v>
      </c>
      <c r="F140" s="119">
        <v>46.066957530118074</v>
      </c>
      <c r="G140" s="119">
        <v>44.548129279146117</v>
      </c>
      <c r="H140" s="119">
        <v>25.819575561659814</v>
      </c>
      <c r="I140" s="119">
        <v>191.79562768374197</v>
      </c>
      <c r="J140" s="119">
        <v>34.523212983073556</v>
      </c>
      <c r="K140" s="120">
        <v>332.15587463378904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1" t="str">
        <f>+asset_level_drivers!$B$1</f>
        <v>Farmar</v>
      </c>
      <c r="C141" s="121">
        <v>110</v>
      </c>
      <c r="D141" s="122">
        <v>35.413515328030051</v>
      </c>
      <c r="E141" s="122">
        <v>350.76492007473502</v>
      </c>
      <c r="F141" s="122">
        <v>47.353264210089229</v>
      </c>
      <c r="G141" s="122">
        <v>45.78975852494532</v>
      </c>
      <c r="H141" s="122">
        <v>26.539376544448515</v>
      </c>
      <c r="I141" s="122">
        <v>197.15104966743954</v>
      </c>
      <c r="J141" s="122">
        <v>35.48718894013912</v>
      </c>
      <c r="K141" s="46">
        <v>343.04546289544356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22" t="str">
        <f>+asset_level_drivers!$B$1</f>
        <v>Farmar</v>
      </c>
      <c r="C142" s="118">
        <v>110</v>
      </c>
      <c r="D142" s="119">
        <v>34.090522047551012</v>
      </c>
      <c r="E142" s="119">
        <v>337.67434047361456</v>
      </c>
      <c r="F142" s="119">
        <v>45.586035963937967</v>
      </c>
      <c r="G142" s="119">
        <v>44.078862784798346</v>
      </c>
      <c r="H142" s="119">
        <v>25.547907143255873</v>
      </c>
      <c r="I142" s="119">
        <v>189.79335406730317</v>
      </c>
      <c r="J142" s="119">
        <v>34.162803732114575</v>
      </c>
      <c r="K142" s="120">
        <v>331.80438465319185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1" t="str">
        <f>+asset_level_drivers!$B$1</f>
        <v>Farmar</v>
      </c>
      <c r="C143" s="121">
        <v>110</v>
      </c>
      <c r="D143" s="122">
        <v>35.041536690876583</v>
      </c>
      <c r="E143" s="122">
        <v>347.10693078472048</v>
      </c>
      <c r="F143" s="122">
        <v>46.859435655937268</v>
      </c>
      <c r="G143" s="122">
        <v>45.308281149690785</v>
      </c>
      <c r="H143" s="122">
        <v>26.260610626225965</v>
      </c>
      <c r="I143" s="122">
        <v>195.09503896932026</v>
      </c>
      <c r="J143" s="122">
        <v>35.117107014477654</v>
      </c>
      <c r="K143" s="46">
        <v>342.68492069445159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22" t="str">
        <f>+asset_level_drivers!$B$1</f>
        <v>Farmar</v>
      </c>
      <c r="C144" s="118">
        <v>110</v>
      </c>
      <c r="D144" s="119">
        <v>34.854611555234627</v>
      </c>
      <c r="E144" s="119">
        <v>345.26616570706898</v>
      </c>
      <c r="F144" s="119">
        <v>46.610932370454314</v>
      </c>
      <c r="G144" s="119">
        <v>45.066339232060756</v>
      </c>
      <c r="H144" s="119">
        <v>26.120526352906236</v>
      </c>
      <c r="I144" s="119">
        <v>194.06041792690576</v>
      </c>
      <c r="J144" s="119">
        <v>34.930875226843042</v>
      </c>
      <c r="K144" s="120">
        <v>342.50661114341335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1" t="str">
        <f>+asset_level_drivers!$B$1</f>
        <v>Farmar</v>
      </c>
      <c r="C145" s="121">
        <v>110</v>
      </c>
      <c r="D145" s="122">
        <v>33.553634617338361</v>
      </c>
      <c r="E145" s="122">
        <v>332.38742518029386</v>
      </c>
      <c r="F145" s="122">
        <v>44.872302399339674</v>
      </c>
      <c r="G145" s="122">
        <v>43.383961772280784</v>
      </c>
      <c r="H145" s="122">
        <v>25.145556302329414</v>
      </c>
      <c r="I145" s="122">
        <v>186.82178866857706</v>
      </c>
      <c r="J145" s="122">
        <v>33.627921960343869</v>
      </c>
      <c r="K145" s="46">
        <v>331.28668357447577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22" t="str">
        <f>+asset_level_drivers!$B$1</f>
        <v>Farmar</v>
      </c>
      <c r="C146" s="118">
        <v>110</v>
      </c>
      <c r="D146" s="119">
        <v>34.49079495144754</v>
      </c>
      <c r="E146" s="119">
        <v>341.67889324097052</v>
      </c>
      <c r="F146" s="119">
        <v>46.126650587531017</v>
      </c>
      <c r="G146" s="119">
        <v>44.595478168149391</v>
      </c>
      <c r="H146" s="119">
        <v>25.847877174998008</v>
      </c>
      <c r="I146" s="119">
        <v>192.04415435076555</v>
      </c>
      <c r="J146" s="119">
        <v>34.567947783137804</v>
      </c>
      <c r="K146" s="120">
        <v>342.15376402202406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1" t="str">
        <f>+asset_level_drivers!$B$1</f>
        <v>Farmar</v>
      </c>
      <c r="C147" s="121">
        <v>110</v>
      </c>
      <c r="D147" s="122">
        <v>33.203836722597138</v>
      </c>
      <c r="E147" s="122">
        <v>328.93667822324431</v>
      </c>
      <c r="F147" s="122">
        <v>44.406451560137988</v>
      </c>
      <c r="G147" s="122">
        <v>42.931340551306604</v>
      </c>
      <c r="H147" s="122">
        <v>24.883412938221056</v>
      </c>
      <c r="I147" s="122">
        <v>184.88226066624975</v>
      </c>
      <c r="J147" s="122">
        <v>33.278806919924968</v>
      </c>
      <c r="K147" s="46">
        <v>330.94757417377673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22" t="str">
        <f>+asset_level_drivers!$B$1</f>
        <v>Farmar</v>
      </c>
      <c r="C148" s="118">
        <v>110</v>
      </c>
      <c r="D148" s="119">
        <v>34.131605578824576</v>
      </c>
      <c r="E148" s="119">
        <v>338.13408908743867</v>
      </c>
      <c r="F148" s="119">
        <v>45.648102026804217</v>
      </c>
      <c r="G148" s="119">
        <v>44.130822055815273</v>
      </c>
      <c r="H148" s="119">
        <v>25.578695707908242</v>
      </c>
      <c r="I148" s="119">
        <v>190.05176052875677</v>
      </c>
      <c r="J148" s="119">
        <v>34.209316895176222</v>
      </c>
      <c r="K148" s="120">
        <v>341.8057280369809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1" t="str">
        <f>+asset_level_drivers!$B$1</f>
        <v>Farmar</v>
      </c>
      <c r="C149" s="121">
        <v>110</v>
      </c>
      <c r="D149" s="122">
        <v>33.950847074406326</v>
      </c>
      <c r="E149" s="122">
        <v>336.34887080170876</v>
      </c>
      <c r="F149" s="122">
        <v>45.407097558230689</v>
      </c>
      <c r="G149" s="122">
        <v>43.897058208464969</v>
      </c>
      <c r="H149" s="122">
        <v>25.443232793031495</v>
      </c>
      <c r="I149" s="122">
        <v>189.04836013500542</v>
      </c>
      <c r="J149" s="122">
        <v>34.028704824300981</v>
      </c>
      <c r="K149" s="46">
        <v>341.63346072548313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22" t="str">
        <f>+asset_level_drivers!$B$1</f>
        <v>Farmar</v>
      </c>
      <c r="C150" s="118">
        <v>110</v>
      </c>
      <c r="D150" s="119">
        <v>30.511027486065252</v>
      </c>
      <c r="E150" s="119">
        <v>302.27411302056777</v>
      </c>
      <c r="F150" s="119">
        <v>40.807005257776645</v>
      </c>
      <c r="G150" s="119">
        <v>39.449567861587369</v>
      </c>
      <c r="H150" s="119">
        <v>22.865384577333565</v>
      </c>
      <c r="I150" s="119">
        <v>169.89629024647616</v>
      </c>
      <c r="J150" s="119">
        <v>30.581332244365708</v>
      </c>
      <c r="K150" s="120">
        <v>308.417602474815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1" t="str">
        <f>+asset_level_drivers!$B$1</f>
        <v>Farmar</v>
      </c>
      <c r="C151" s="121">
        <v>110</v>
      </c>
      <c r="D151" s="122">
        <v>33.61037061949034</v>
      </c>
      <c r="E151" s="122">
        <v>332.98224609218261</v>
      </c>
      <c r="F151" s="122">
        <v>44.952603222444651</v>
      </c>
      <c r="G151" s="122">
        <v>43.457061040575184</v>
      </c>
      <c r="H151" s="122">
        <v>25.188075044419566</v>
      </c>
      <c r="I151" s="122">
        <v>187.15611391158603</v>
      </c>
      <c r="J151" s="122">
        <v>33.68810050408549</v>
      </c>
      <c r="K151" s="46">
        <v>341.29233286004313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22" t="str">
        <f>+asset_level_drivers!$B$1</f>
        <v>Farmar</v>
      </c>
      <c r="C152" s="118">
        <v>110</v>
      </c>
      <c r="D152" s="119">
        <v>32.357351140652931</v>
      </c>
      <c r="E152" s="119">
        <v>320.57109672316699</v>
      </c>
      <c r="F152" s="119">
        <v>43.277098057627548</v>
      </c>
      <c r="G152" s="119">
        <v>41.83692611682438</v>
      </c>
      <c r="H152" s="119">
        <v>24.249044974731071</v>
      </c>
      <c r="I152" s="119">
        <v>180.18029909760901</v>
      </c>
      <c r="J152" s="119">
        <v>32.432453837569618</v>
      </c>
      <c r="K152" s="120">
        <v>330.11938187448607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1" t="str">
        <f>+asset_level_drivers!$B$1</f>
        <v>Farmar</v>
      </c>
      <c r="C153" s="121">
        <v>110</v>
      </c>
      <c r="D153" s="122">
        <v>33.262484001147349</v>
      </c>
      <c r="E153" s="122">
        <v>329.54104146130089</v>
      </c>
      <c r="F153" s="122">
        <v>44.488040597275628</v>
      </c>
      <c r="G153" s="122">
        <v>43.00727789926691</v>
      </c>
      <c r="H153" s="122">
        <v>24.92736401719003</v>
      </c>
      <c r="I153" s="122">
        <v>185.22194927233355</v>
      </c>
      <c r="J153" s="122">
        <v>33.339950869020036</v>
      </c>
      <c r="K153" s="46">
        <v>340.95541340075044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22" t="str">
        <f>+asset_level_drivers!$B$1</f>
        <v>Farmar</v>
      </c>
      <c r="C154" s="118">
        <v>110</v>
      </c>
      <c r="D154" s="119">
        <v>32.02270060278056</v>
      </c>
      <c r="E154" s="119">
        <v>317.26006726712649</v>
      </c>
      <c r="F154" s="119">
        <v>42.830109081062076</v>
      </c>
      <c r="G154" s="119">
        <v>41.404252917157805</v>
      </c>
      <c r="H154" s="119">
        <v>23.998253248658976</v>
      </c>
      <c r="I154" s="119">
        <v>178.31930076117581</v>
      </c>
      <c r="J154" s="119">
        <v>32.097474137011645</v>
      </c>
      <c r="K154" s="120">
        <v>329.79529314543072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1" t="str">
        <f>+asset_level_drivers!$B$1</f>
        <v>Farmar</v>
      </c>
      <c r="C155" s="121">
        <v>110</v>
      </c>
      <c r="D155" s="122">
        <v>32.918753661869218</v>
      </c>
      <c r="E155" s="122">
        <v>326.13933606106644</v>
      </c>
      <c r="F155" s="122">
        <v>44.028810368243967</v>
      </c>
      <c r="G155" s="122">
        <v>42.562795605780536</v>
      </c>
      <c r="H155" s="122">
        <v>24.669767762783938</v>
      </c>
      <c r="I155" s="122">
        <v>183.30998558402416</v>
      </c>
      <c r="J155" s="122">
        <v>32.99579740512435</v>
      </c>
      <c r="K155" s="46">
        <v>340.62251189382454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22" t="str">
        <f>+asset_level_drivers!$B$1</f>
        <v>Farmar</v>
      </c>
      <c r="C156" s="118">
        <v>110</v>
      </c>
      <c r="D156" s="119">
        <v>32.745623210657243</v>
      </c>
      <c r="E156" s="119">
        <v>324.42569568018018</v>
      </c>
      <c r="F156" s="119">
        <v>43.797468916824329</v>
      </c>
      <c r="G156" s="119">
        <v>42.338924712353787</v>
      </c>
      <c r="H156" s="119">
        <v>24.54002141612888</v>
      </c>
      <c r="I156" s="119">
        <v>182.34681629168944</v>
      </c>
      <c r="J156" s="119">
        <v>32.822426932504101</v>
      </c>
      <c r="K156" s="120">
        <v>340.45752539383739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1" t="str">
        <f>+asset_level_drivers!$B$1</f>
        <v>Farmar</v>
      </c>
      <c r="C157" s="121">
        <v>110</v>
      </c>
      <c r="D157" s="122">
        <v>31.525516382960696</v>
      </c>
      <c r="E157" s="122">
        <v>312.33836399424507</v>
      </c>
      <c r="F157" s="122">
        <v>42.165679139223087</v>
      </c>
      <c r="G157" s="122">
        <v>40.761382197021668</v>
      </c>
      <c r="H157" s="122">
        <v>23.625656540889803</v>
      </c>
      <c r="I157" s="122">
        <v>175.55300655423659</v>
      </c>
      <c r="J157" s="122">
        <v>31.599541179762589</v>
      </c>
      <c r="K157" s="46">
        <v>329.31628827546774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22" t="str">
        <f>+asset_level_drivers!$B$1</f>
        <v>Farmar</v>
      </c>
      <c r="C158" s="118">
        <v>110</v>
      </c>
      <c r="D158" s="119">
        <v>32.408055614706093</v>
      </c>
      <c r="E158" s="119">
        <v>321.08247704132214</v>
      </c>
      <c r="F158" s="119">
        <v>43.346134400578492</v>
      </c>
      <c r="G158" s="119">
        <v>41.902448067779432</v>
      </c>
      <c r="H158" s="119">
        <v>24.287043606522364</v>
      </c>
      <c r="I158" s="119">
        <v>180.46772569226982</v>
      </c>
      <c r="J158" s="119">
        <v>32.484190624608573</v>
      </c>
      <c r="K158" s="120">
        <v>340.13038828799603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1" t="str">
        <f>+asset_level_drivers!$B$1</f>
        <v>Farmar</v>
      </c>
      <c r="C159" s="121">
        <v>110</v>
      </c>
      <c r="D159" s="122">
        <v>31.200531798812982</v>
      </c>
      <c r="E159" s="122">
        <v>309.11968741973538</v>
      </c>
      <c r="F159" s="122">
        <v>41.731157801664274</v>
      </c>
      <c r="G159" s="122">
        <v>40.341132528782296</v>
      </c>
      <c r="H159" s="122">
        <v>23.382108613779312</v>
      </c>
      <c r="I159" s="122">
        <v>173.74391610964656</v>
      </c>
      <c r="J159" s="122">
        <v>31.27390489973638</v>
      </c>
      <c r="K159" s="46">
        <v>329.00145673249898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22" t="str">
        <f>+asset_level_drivers!$B$1</f>
        <v>Farmar</v>
      </c>
      <c r="C160" s="118">
        <v>110</v>
      </c>
      <c r="D160" s="119">
        <v>32.073969335907925</v>
      </c>
      <c r="E160" s="119">
        <v>317.77389895062902</v>
      </c>
      <c r="F160" s="119">
        <v>42.899476358334923</v>
      </c>
      <c r="G160" s="119">
        <v>41.470418541920502</v>
      </c>
      <c r="H160" s="119">
        <v>24.036674743978505</v>
      </c>
      <c r="I160" s="119">
        <v>178.60810517107328</v>
      </c>
      <c r="J160" s="119">
        <v>32.149458930793195</v>
      </c>
      <c r="K160" s="120">
        <v>339.80684092471478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1" t="str">
        <f>+asset_level_drivers!$B$1</f>
        <v>Farmar</v>
      </c>
      <c r="C161" s="121">
        <v>110</v>
      </c>
      <c r="D161" s="122">
        <v>31.905593207582129</v>
      </c>
      <c r="E161" s="122">
        <v>316.10618804030634</v>
      </c>
      <c r="F161" s="122">
        <v>42.67433538544136</v>
      </c>
      <c r="G161" s="122">
        <v>41.252673094249033</v>
      </c>
      <c r="H161" s="122">
        <v>23.910491352430316</v>
      </c>
      <c r="I161" s="122">
        <v>177.67075101250489</v>
      </c>
      <c r="J161" s="122">
        <v>31.980735182250882</v>
      </c>
      <c r="K161" s="46">
        <v>339.64639195492396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22" t="str">
        <f>+asset_level_drivers!$B$1</f>
        <v>Farmar</v>
      </c>
      <c r="C162" s="118">
        <v>110</v>
      </c>
      <c r="D162" s="119">
        <v>28.674013336706043</v>
      </c>
      <c r="E162" s="119">
        <v>284.08944928977309</v>
      </c>
      <c r="F162" s="119">
        <v>38.352075654119368</v>
      </c>
      <c r="G162" s="119">
        <v>37.074328388845096</v>
      </c>
      <c r="H162" s="119">
        <v>21.488700851481152</v>
      </c>
      <c r="I162" s="119">
        <v>159.67541199670211</v>
      </c>
      <c r="J162" s="119">
        <v>28.741574159406387</v>
      </c>
      <c r="K162" s="120">
        <v>306.63325481214025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1" t="str">
        <f>+asset_level_drivers!$B$1</f>
        <v>Farmar</v>
      </c>
      <c r="C163" s="121">
        <v>110</v>
      </c>
      <c r="D163" s="122">
        <v>31.587724079170101</v>
      </c>
      <c r="E163" s="122">
        <v>312.95740142505389</v>
      </c>
      <c r="F163" s="122">
        <v>42.249249192382273</v>
      </c>
      <c r="G163" s="122">
        <v>40.841589708312625</v>
      </c>
      <c r="H163" s="122">
        <v>23.672275845931157</v>
      </c>
      <c r="I163" s="122">
        <v>175.90094294206406</v>
      </c>
      <c r="J163" s="122">
        <v>31.662169729571527</v>
      </c>
      <c r="K163" s="46">
        <v>339.32811207018403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22" t="str">
        <f>+asset_level_drivers!$B$1</f>
        <v>Farmar</v>
      </c>
      <c r="C164" s="118">
        <v>110</v>
      </c>
      <c r="D164" s="119">
        <v>30.411018309398344</v>
      </c>
      <c r="E164" s="119">
        <v>301.29918146657604</v>
      </c>
      <c r="F164" s="119">
        <v>40.675389497987773</v>
      </c>
      <c r="G164" s="119">
        <v>39.320107369725406</v>
      </c>
      <c r="H164" s="119">
        <v>22.790436321762826</v>
      </c>
      <c r="I164" s="119">
        <v>169.34831988734669</v>
      </c>
      <c r="J164" s="119">
        <v>30.482697579722412</v>
      </c>
      <c r="K164" s="120">
        <v>328.22929759778481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1" t="str">
        <f>+asset_level_drivers!$B$1</f>
        <v>Farmar</v>
      </c>
      <c r="C165" s="121">
        <v>110</v>
      </c>
      <c r="D165" s="122">
        <v>31.262610339209953</v>
      </c>
      <c r="E165" s="122">
        <v>309.73632421060285</v>
      </c>
      <c r="F165" s="122">
        <v>41.81440376843139</v>
      </c>
      <c r="G165" s="122">
        <v>40.421120992640574</v>
      </c>
      <c r="H165" s="122">
        <v>23.428631127674482</v>
      </c>
      <c r="I165" s="122">
        <v>174.09050319297629</v>
      </c>
      <c r="J165" s="122">
        <v>31.336290574735731</v>
      </c>
      <c r="K165" s="46">
        <v>339.0132929671438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22" t="str">
        <f>+asset_level_drivers!$B$1</f>
        <v>Farmar</v>
      </c>
      <c r="C166" s="118">
        <v>110</v>
      </c>
      <c r="D166" s="119">
        <v>30.098112494649879</v>
      </c>
      <c r="E166" s="119">
        <v>298.19880352590695</v>
      </c>
      <c r="F166" s="119">
        <v>40.256838475997434</v>
      </c>
      <c r="G166" s="119">
        <v>38.915419409550758</v>
      </c>
      <c r="H166" s="119">
        <v>22.555940390939941</v>
      </c>
      <c r="I166" s="119">
        <v>167.60572041292244</v>
      </c>
      <c r="J166" s="119">
        <v>30.169029674326044</v>
      </c>
      <c r="K166" s="120">
        <v>327.92628816303454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1" t="str">
        <f>+asset_level_drivers!$B$1</f>
        <v>Farmar</v>
      </c>
      <c r="C167" s="121">
        <v>110</v>
      </c>
      <c r="D167" s="122">
        <v>30.941149261127531</v>
      </c>
      <c r="E167" s="122">
        <v>306.55057431705359</v>
      </c>
      <c r="F167" s="122">
        <v>41.384327532802239</v>
      </c>
      <c r="G167" s="122">
        <v>40.005328683135119</v>
      </c>
      <c r="H167" s="122">
        <v>23.187723764579097</v>
      </c>
      <c r="I167" s="122">
        <v>172.29991952982846</v>
      </c>
      <c r="J167" s="122">
        <v>31.013985515369125</v>
      </c>
      <c r="K167" s="46">
        <v>338.7018818664551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22" t="str">
        <f>+asset_level_drivers!$B$1</f>
        <v>Farmar</v>
      </c>
      <c r="C168" s="118">
        <v>110</v>
      </c>
      <c r="D168" s="119">
        <v>30.779157333563496</v>
      </c>
      <c r="E168" s="119">
        <v>304.94497947485002</v>
      </c>
      <c r="F168" s="119">
        <v>41.167572229104749</v>
      </c>
      <c r="G168" s="119">
        <v>39.795790385203105</v>
      </c>
      <c r="H168" s="119">
        <v>23.066324781084788</v>
      </c>
      <c r="I168" s="119">
        <v>171.39747834952567</v>
      </c>
      <c r="J168" s="119">
        <v>30.851546102914618</v>
      </c>
      <c r="K168" s="120">
        <v>338.54742907875465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1" t="str">
        <f>+asset_level_drivers!$B$1</f>
        <v>Farmar</v>
      </c>
      <c r="C169" s="121">
        <v>110</v>
      </c>
      <c r="D169" s="122">
        <v>29.632808107339102</v>
      </c>
      <c r="E169" s="122">
        <v>293.58704813210534</v>
      </c>
      <c r="F169" s="122">
        <v>39.634251497834221</v>
      </c>
      <c r="G169" s="122">
        <v>38.313560225416232</v>
      </c>
      <c r="H169" s="122">
        <v>22.207234869100645</v>
      </c>
      <c r="I169" s="122">
        <v>165.01363561577756</v>
      </c>
      <c r="J169" s="122">
        <v>29.702454410839962</v>
      </c>
      <c r="K169" s="46">
        <v>327.47785347386412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22" t="str">
        <f>+asset_level_drivers!$B$1</f>
        <v>Farmar</v>
      </c>
      <c r="C170" s="118">
        <v>110</v>
      </c>
      <c r="D170" s="119">
        <v>30.462742649668982</v>
      </c>
      <c r="E170" s="119">
        <v>301.80924010140859</v>
      </c>
      <c r="F170" s="119">
        <v>40.744247413690161</v>
      </c>
      <c r="G170" s="119">
        <v>39.386581213047869</v>
      </c>
      <c r="H170" s="119">
        <v>22.829199255355842</v>
      </c>
      <c r="I170" s="119">
        <v>169.63500361623196</v>
      </c>
      <c r="J170" s="119">
        <v>30.534300650921757</v>
      </c>
      <c r="K170" s="120">
        <v>338.24092969392478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1" t="str">
        <f>+asset_level_drivers!$B$1</f>
        <v>Farmar</v>
      </c>
      <c r="C171" s="121">
        <v>110</v>
      </c>
      <c r="D171" s="122">
        <v>29.328121913215348</v>
      </c>
      <c r="E171" s="122">
        <v>290.56762924888545</v>
      </c>
      <c r="F171" s="122">
        <v>39.22662994859953</v>
      </c>
      <c r="G171" s="122">
        <v>37.919574748118663</v>
      </c>
      <c r="H171" s="122">
        <v>21.978898835277285</v>
      </c>
      <c r="I171" s="122">
        <v>163.31654001657782</v>
      </c>
      <c r="J171" s="122">
        <v>29.396977202984004</v>
      </c>
      <c r="K171" s="46">
        <v>327.1827753970498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22" t="str">
        <f>+asset_level_drivers!$B$1</f>
        <v>Farmar</v>
      </c>
      <c r="C172" s="118">
        <v>110</v>
      </c>
      <c r="D172" s="119">
        <v>30.149523034283241</v>
      </c>
      <c r="E172" s="119">
        <v>298.70525976414484</v>
      </c>
      <c r="F172" s="119">
        <v>40.325210068159556</v>
      </c>
      <c r="G172" s="119">
        <v>38.981557369263776</v>
      </c>
      <c r="H172" s="119">
        <v>22.594468158009796</v>
      </c>
      <c r="I172" s="119">
        <v>167.89037937755879</v>
      </c>
      <c r="J172" s="119">
        <v>30.22026828796059</v>
      </c>
      <c r="K172" s="120">
        <v>337.93758910329723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1" t="str">
        <f>+asset_level_drivers!$B$1</f>
        <v>Farmar</v>
      </c>
      <c r="C173" s="121">
        <v>110</v>
      </c>
      <c r="D173" s="122">
        <v>29.991582159533955</v>
      </c>
      <c r="E173" s="122">
        <v>297.14008199269034</v>
      </c>
      <c r="F173" s="122">
        <v>40.113911069013199</v>
      </c>
      <c r="G173" s="122">
        <v>38.777307130785061</v>
      </c>
      <c r="H173" s="122">
        <v>22.476105089336603</v>
      </c>
      <c r="I173" s="122">
        <v>167.01065502971736</v>
      </c>
      <c r="J173" s="122">
        <v>30.06191790534913</v>
      </c>
      <c r="K173" s="46">
        <v>337.78708928961504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22" t="str">
        <f>+asset_level_drivers!$B$1</f>
        <v>Farmar</v>
      </c>
      <c r="C174" s="118">
        <v>110</v>
      </c>
      <c r="D174" s="119">
        <v>26.954105740432656</v>
      </c>
      <c r="E174" s="119">
        <v>267.04610933288922</v>
      </c>
      <c r="F174" s="119">
        <v>36.051224759940041</v>
      </c>
      <c r="G174" s="119">
        <v>34.849997590432622</v>
      </c>
      <c r="H174" s="119">
        <v>20.19977839076661</v>
      </c>
      <c r="I174" s="119">
        <v>150.0960265734883</v>
      </c>
      <c r="J174" s="119">
        <v>27.0172847832279</v>
      </c>
      <c r="K174" s="120">
        <v>304.96277767783715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1" t="str">
        <f>+asset_level_drivers!$B$1</f>
        <v>Farmar</v>
      </c>
      <c r="C175" s="121">
        <v>110</v>
      </c>
      <c r="D175" s="122">
        <v>29.693267282999994</v>
      </c>
      <c r="E175" s="122">
        <v>294.18381817676135</v>
      </c>
      <c r="F175" s="122">
        <v>39.714815453862776</v>
      </c>
      <c r="G175" s="122">
        <v>38.391525567196403</v>
      </c>
      <c r="H175" s="122">
        <v>22.252543808740459</v>
      </c>
      <c r="I175" s="122">
        <v>165.34905638900926</v>
      </c>
      <c r="J175" s="122">
        <v>29.762830150021667</v>
      </c>
      <c r="K175" s="46">
        <v>337.48840398688066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22" t="str">
        <f>+asset_level_drivers!$B$1</f>
        <v>Farmar</v>
      </c>
      <c r="C176" s="118">
        <v>110</v>
      </c>
      <c r="D176" s="119">
        <v>28.587306591737782</v>
      </c>
      <c r="E176" s="119">
        <v>283.22623525043508</v>
      </c>
      <c r="F176" s="119">
        <v>38.235541758808736</v>
      </c>
      <c r="G176" s="119">
        <v>36.961549325094971</v>
      </c>
      <c r="H176" s="119">
        <v>21.423721621592762</v>
      </c>
      <c r="I176" s="119">
        <v>159.19023362166138</v>
      </c>
      <c r="J176" s="119">
        <v>28.654242051899047</v>
      </c>
      <c r="K176" s="120">
        <v>326.45827114707544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1" t="str">
        <f>+asset_level_drivers!$B$1</f>
        <v>Farmar</v>
      </c>
      <c r="C177" s="121">
        <v>110</v>
      </c>
      <c r="D177" s="122">
        <v>29.387959515125104</v>
      </c>
      <c r="E177" s="122">
        <v>291.15826362181281</v>
      </c>
      <c r="F177" s="122">
        <v>39.306365588944736</v>
      </c>
      <c r="G177" s="122">
        <v>37.996702554702438</v>
      </c>
      <c r="H177" s="122">
        <v>22.023741958979915</v>
      </c>
      <c r="I177" s="122">
        <v>163.64851217208152</v>
      </c>
      <c r="J177" s="122">
        <v>29.45673219097468</v>
      </c>
      <c r="K177" s="46">
        <v>337.19278312281563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22" t="str">
        <f>+asset_level_drivers!$B$1</f>
        <v>Farmar</v>
      </c>
      <c r="C178" s="118">
        <v>110</v>
      </c>
      <c r="D178" s="119">
        <v>28.293370382506815</v>
      </c>
      <c r="E178" s="119">
        <v>280.31337504222785</v>
      </c>
      <c r="F178" s="119">
        <v>37.842305630700764</v>
      </c>
      <c r="G178" s="119">
        <v>36.581432838396076</v>
      </c>
      <c r="H178" s="119">
        <v>21.203441774631223</v>
      </c>
      <c r="I178" s="119">
        <v>157.5530304273961</v>
      </c>
      <c r="J178" s="119">
        <v>28.359545476931295</v>
      </c>
      <c r="K178" s="120">
        <v>326.17365851151317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1" t="str">
        <f>+asset_level_drivers!$B$1</f>
        <v>Farmar</v>
      </c>
      <c r="C179" s="121">
        <v>110</v>
      </c>
      <c r="D179" s="122">
        <v>29.085790961660571</v>
      </c>
      <c r="E179" s="122">
        <v>288.16382621630061</v>
      </c>
      <c r="F179" s="122">
        <v>38.902116539200584</v>
      </c>
      <c r="G179" s="122">
        <v>37.605940934353306</v>
      </c>
      <c r="H179" s="122">
        <v>21.797292679770987</v>
      </c>
      <c r="I179" s="122">
        <v>161.96545767069526</v>
      </c>
      <c r="J179" s="122">
        <v>29.153782380725151</v>
      </c>
      <c r="K179" s="46">
        <v>336.90019632439862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22" t="str">
        <f>+asset_level_drivers!$B$1</f>
        <v>Farmar</v>
      </c>
      <c r="C180" s="118">
        <v>110</v>
      </c>
      <c r="D180" s="119">
        <v>28.93342258043943</v>
      </c>
      <c r="E180" s="119">
        <v>286.65388530703558</v>
      </c>
      <c r="F180" s="119">
        <v>38.698274516449807</v>
      </c>
      <c r="G180" s="119">
        <v>37.408900200251331</v>
      </c>
      <c r="H180" s="119">
        <v>21.683105714561826</v>
      </c>
      <c r="I180" s="119">
        <v>161.11677977230684</v>
      </c>
      <c r="J180" s="119">
        <v>29.001020359015236</v>
      </c>
      <c r="K180" s="120">
        <v>336.75503071032074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1" t="str">
        <f>+asset_level_drivers!$B$1</f>
        <v>Farmar</v>
      </c>
      <c r="C181" s="121">
        <v>110</v>
      </c>
      <c r="D181" s="122">
        <v>27.855763227803774</v>
      </c>
      <c r="E181" s="122">
        <v>275.97677355774482</v>
      </c>
      <c r="F181" s="122">
        <v>37.256864430295551</v>
      </c>
      <c r="G181" s="122">
        <v>36.015525165845041</v>
      </c>
      <c r="H181" s="122">
        <v>20.875492940700685</v>
      </c>
      <c r="I181" s="122">
        <v>155.11559872962812</v>
      </c>
      <c r="J181" s="122">
        <v>27.92080777133306</v>
      </c>
      <c r="K181" s="46">
        <v>325.75220417223483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22" t="str">
        <f>+asset_level_drivers!$B$1</f>
        <v>Farmar</v>
      </c>
      <c r="C182" s="118">
        <v>110</v>
      </c>
      <c r="D182" s="119">
        <v>28.635927634718922</v>
      </c>
      <c r="E182" s="119">
        <v>283.70577440879532</v>
      </c>
      <c r="F182" s="119">
        <v>38.300279545187372</v>
      </c>
      <c r="G182" s="119">
        <v>37.024185043808941</v>
      </c>
      <c r="H182" s="119">
        <v>21.460158901419621</v>
      </c>
      <c r="I182" s="119">
        <v>159.45976356327361</v>
      </c>
      <c r="J182" s="119">
        <v>28.702757441389256</v>
      </c>
      <c r="K182" s="120">
        <v>336.46693513569085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1" t="str">
        <f>+asset_level_drivers!$B$1</f>
        <v>Farmar</v>
      </c>
      <c r="C183" s="121">
        <v>110</v>
      </c>
      <c r="D183" s="122">
        <v>27.56934884237025</v>
      </c>
      <c r="E183" s="122">
        <v>273.13847241553816</v>
      </c>
      <c r="F183" s="122">
        <v>36.873693776097653</v>
      </c>
      <c r="G183" s="122">
        <v>35.645140013164095</v>
      </c>
      <c r="H183" s="122">
        <v>20.660850052177544</v>
      </c>
      <c r="I183" s="122">
        <v>153.52030222922801</v>
      </c>
      <c r="J183" s="122">
        <v>27.633654401261047</v>
      </c>
      <c r="K183" s="46">
        <v>325.47483576724403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22" t="str">
        <f>+asset_level_drivers!$B$1</f>
        <v>Farmar</v>
      </c>
      <c r="C184" s="118">
        <v>110</v>
      </c>
      <c r="D184" s="119">
        <v>28.341491570319285</v>
      </c>
      <c r="E184" s="119">
        <v>280.78798415289862</v>
      </c>
      <c r="F184" s="119">
        <v>37.906377860641314</v>
      </c>
      <c r="G184" s="119">
        <v>36.643427261696083</v>
      </c>
      <c r="H184" s="119">
        <v>21.239504456104434</v>
      </c>
      <c r="I184" s="119">
        <v>157.81978938473571</v>
      </c>
      <c r="J184" s="119">
        <v>28.407562089252433</v>
      </c>
      <c r="K184" s="120">
        <v>336.18179470664575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1" t="str">
        <f>+asset_level_drivers!$B$1</f>
        <v>Farmar</v>
      </c>
      <c r="C185" s="121">
        <v>110</v>
      </c>
      <c r="D185" s="122">
        <v>28.193022293609385</v>
      </c>
      <c r="E185" s="122">
        <v>279.31669245629439</v>
      </c>
      <c r="F185" s="122">
        <v>37.707753481599745</v>
      </c>
      <c r="G185" s="122">
        <v>36.451430926252719</v>
      </c>
      <c r="H185" s="122">
        <v>21.128239533563203</v>
      </c>
      <c r="I185" s="122">
        <v>156.99283467589342</v>
      </c>
      <c r="J185" s="122">
        <v>28.258710241660815</v>
      </c>
      <c r="K185" s="46">
        <v>336.0403219042326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22" t="str">
        <f>+asset_level_drivers!$B$1</f>
        <v>Farmar</v>
      </c>
      <c r="C186" s="118">
        <v>110</v>
      </c>
      <c r="D186" s="119">
        <v>26.240396398758286</v>
      </c>
      <c r="E186" s="119">
        <v>259.97112002336246</v>
      </c>
      <c r="F186" s="119">
        <v>35.096101203153935</v>
      </c>
      <c r="G186" s="119">
        <v>33.926801506958036</v>
      </c>
      <c r="H186" s="119">
        <v>19.664914771988997</v>
      </c>
      <c r="I186" s="119">
        <v>146.11945568817313</v>
      </c>
      <c r="J186" s="119">
        <v>26.301502023871162</v>
      </c>
      <c r="K186" s="120">
        <v>314.22863916497482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1" t="str">
        <f>+asset_level_drivers!$B$1</f>
        <v>Farmar</v>
      </c>
      <c r="C187" s="121">
        <v>110</v>
      </c>
      <c r="D187" s="122">
        <v>27.907868288485346</v>
      </c>
      <c r="E187" s="122">
        <v>276.49089646964075</v>
      </c>
      <c r="F187" s="122">
        <v>37.326271023401503</v>
      </c>
      <c r="G187" s="122">
        <v>36.082678900792367</v>
      </c>
      <c r="H187" s="122">
        <v>20.914541191417698</v>
      </c>
      <c r="I187" s="122">
        <v>155.40456682745486</v>
      </c>
      <c r="J187" s="122">
        <v>27.972822028941881</v>
      </c>
      <c r="K187" s="46">
        <v>335.7595619121351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22" t="str">
        <f>+asset_level_drivers!$B$1</f>
        <v>Farmar</v>
      </c>
      <c r="C188" s="118">
        <v>110</v>
      </c>
      <c r="D188" s="119">
        <v>26.868406949526211</v>
      </c>
      <c r="E188" s="119">
        <v>266.1923306174877</v>
      </c>
      <c r="F188" s="119">
        <v>35.935964633360847</v>
      </c>
      <c r="G188" s="119">
        <v>34.738703383582738</v>
      </c>
      <c r="H188" s="119">
        <v>20.135554535546284</v>
      </c>
      <c r="I188" s="119">
        <v>149.61615141981204</v>
      </c>
      <c r="J188" s="119">
        <v>26.930907255566165</v>
      </c>
      <c r="K188" s="120">
        <v>324.79380123740748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1" t="str">
        <f>+asset_level_drivers!$B$1</f>
        <v>Farmar</v>
      </c>
      <c r="C189" s="121">
        <v>110</v>
      </c>
      <c r="D189" s="122">
        <v>27.620918222923496</v>
      </c>
      <c r="E189" s="122">
        <v>273.64730954561014</v>
      </c>
      <c r="F189" s="122">
        <v>36.942386788657373</v>
      </c>
      <c r="G189" s="122">
        <v>35.711605855668026</v>
      </c>
      <c r="H189" s="122">
        <v>20.6994968568223</v>
      </c>
      <c r="I189" s="122">
        <v>153.8062993987343</v>
      </c>
      <c r="J189" s="122">
        <v>27.685133891772175</v>
      </c>
      <c r="K189" s="46">
        <v>335.48167665180415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22" t="str">
        <f>+asset_level_drivers!$B$1</f>
        <v>Farmar</v>
      </c>
      <c r="C190" s="118">
        <v>110</v>
      </c>
      <c r="D190" s="119">
        <v>26.592144686984334</v>
      </c>
      <c r="E190" s="119">
        <v>263.4546601822093</v>
      </c>
      <c r="F190" s="119">
        <v>35.566379124598257</v>
      </c>
      <c r="G190" s="119">
        <v>34.381452169103987</v>
      </c>
      <c r="H190" s="119">
        <v>19.928519787860083</v>
      </c>
      <c r="I190" s="119">
        <v>148.077415448599</v>
      </c>
      <c r="J190" s="119">
        <v>26.653934780747818</v>
      </c>
      <c r="K190" s="120">
        <v>324.52626463237561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1" t="str">
        <f>+asset_level_drivers!$B$1</f>
        <v>Farmar</v>
      </c>
      <c r="C191" s="121">
        <v>110</v>
      </c>
      <c r="D191" s="122">
        <v>27.336918614027006</v>
      </c>
      <c r="E191" s="122">
        <v>270.83296823687169</v>
      </c>
      <c r="F191" s="122">
        <v>36.562450711977682</v>
      </c>
      <c r="G191" s="122">
        <v>35.344349799789576</v>
      </c>
      <c r="H191" s="122">
        <v>20.486663635122497</v>
      </c>
      <c r="I191" s="122">
        <v>152.22446977044078</v>
      </c>
      <c r="J191" s="122">
        <v>27.400404558679345</v>
      </c>
      <c r="K191" s="46">
        <v>335.20664545962688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22" t="str">
        <f>+asset_level_drivers!$B$1</f>
        <v>Farmar</v>
      </c>
      <c r="C192" s="118">
        <v>110</v>
      </c>
      <c r="D192" s="119">
        <v>27.193711915827933</v>
      </c>
      <c r="E192" s="119">
        <v>269.41384052024114</v>
      </c>
      <c r="F192" s="119">
        <v>36.370868470232558</v>
      </c>
      <c r="G192" s="119">
        <v>35.159161661303081</v>
      </c>
      <c r="H192" s="119">
        <v>20.379342561459296</v>
      </c>
      <c r="I192" s="119">
        <v>151.42683436583343</v>
      </c>
      <c r="J192" s="119">
        <v>27.256830185850021</v>
      </c>
      <c r="K192" s="120">
        <v>335.0701904296875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1" t="str">
        <f>+asset_level_drivers!$B$1</f>
        <v>Farmar</v>
      </c>
      <c r="C193" s="121">
        <v>110</v>
      </c>
      <c r="D193" s="122">
        <v>26.180850196417698</v>
      </c>
      <c r="E193" s="122">
        <v>259.37887726600366</v>
      </c>
      <c r="F193" s="122">
        <v>35.016148430910491</v>
      </c>
      <c r="G193" s="122">
        <v>33.849585553557823</v>
      </c>
      <c r="H193" s="122">
        <v>19.620290027140296</v>
      </c>
      <c r="I193" s="122">
        <v>145.78657952357159</v>
      </c>
      <c r="J193" s="122">
        <v>26.241584314242889</v>
      </c>
      <c r="K193" s="46">
        <v>324.13009884482938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22" t="str">
        <f>+asset_level_drivers!$B$1</f>
        <v>Farmar</v>
      </c>
      <c r="C194" s="118">
        <v>110</v>
      </c>
      <c r="D194" s="119">
        <v>26.914104895462273</v>
      </c>
      <c r="E194" s="119">
        <v>266.64303942190196</v>
      </c>
      <c r="F194" s="119">
        <v>35.996810321956772</v>
      </c>
      <c r="G194" s="119">
        <v>34.797588213676534</v>
      </c>
      <c r="H194" s="119">
        <v>20.169801206154133</v>
      </c>
      <c r="I194" s="119">
        <v>149.86947696292989</v>
      </c>
      <c r="J194" s="119">
        <v>26.976505853327385</v>
      </c>
      <c r="K194" s="120">
        <v>334.79937909578024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1" t="str">
        <f>+asset_level_drivers!$B$1</f>
        <v>Farmar</v>
      </c>
      <c r="C195" s="121">
        <v>110</v>
      </c>
      <c r="D195" s="122">
        <v>25.911657478165452</v>
      </c>
      <c r="E195" s="122">
        <v>256.71128155926544</v>
      </c>
      <c r="F195" s="122">
        <v>34.656023010500839</v>
      </c>
      <c r="G195" s="122">
        <v>33.501480074458321</v>
      </c>
      <c r="H195" s="122">
        <v>19.418553293394883</v>
      </c>
      <c r="I195" s="122">
        <v>144.28722977799345</v>
      </c>
      <c r="J195" s="122">
        <v>25.971701360038828</v>
      </c>
      <c r="K195" s="46">
        <v>323.86937328137856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22" t="str">
        <f>+asset_level_drivers!$B$1</f>
        <v>Farmar</v>
      </c>
      <c r="C196" s="118">
        <v>110</v>
      </c>
      <c r="D196" s="119">
        <v>26.637372829058116</v>
      </c>
      <c r="E196" s="119">
        <v>263.90073533852666</v>
      </c>
      <c r="F196" s="119">
        <v>35.626599270701099</v>
      </c>
      <c r="G196" s="119">
        <v>34.439734001088532</v>
      </c>
      <c r="H196" s="119">
        <v>19.962414380977528</v>
      </c>
      <c r="I196" s="119">
        <v>148.32813660189962</v>
      </c>
      <c r="J196" s="119">
        <v>26.69906458834193</v>
      </c>
      <c r="K196" s="120">
        <v>334.53134863602486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1" t="str">
        <f>+asset_level_drivers!$B$1</f>
        <v>Farmar</v>
      </c>
      <c r="C197" s="121">
        <v>110</v>
      </c>
      <c r="D197" s="122">
        <v>26.49783078626103</v>
      </c>
      <c r="E197" s="122">
        <v>262.51793228740326</v>
      </c>
      <c r="F197" s="122">
        <v>35.439920858799447</v>
      </c>
      <c r="G197" s="122">
        <v>34.259286709092329</v>
      </c>
      <c r="H197" s="122">
        <v>19.857839650588019</v>
      </c>
      <c r="I197" s="122">
        <v>147.55091785107862</v>
      </c>
      <c r="J197" s="122">
        <v>26.559165213194152</v>
      </c>
      <c r="K197" s="46">
        <v>334.39836459511201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22" t="str">
        <f>+asset_level_drivers!$B$1</f>
        <v>Farmar</v>
      </c>
      <c r="C198" s="118">
        <v>110</v>
      </c>
      <c r="D198" s="119">
        <v>23.814193344334932</v>
      </c>
      <c r="E198" s="119">
        <v>235.93045019422408</v>
      </c>
      <c r="F198" s="119">
        <v>31.85061077622025</v>
      </c>
      <c r="G198" s="119">
        <v>30.789560272525453</v>
      </c>
      <c r="H198" s="119">
        <v>17.84668475900671</v>
      </c>
      <c r="I198" s="119">
        <v>132.60714866923539</v>
      </c>
      <c r="J198" s="119">
        <v>23.869286760462369</v>
      </c>
      <c r="K198" s="120">
        <v>301.9177367521587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1" t="str">
        <f>+asset_level_drivers!$B$1</f>
        <v>Farmar</v>
      </c>
      <c r="C199" s="121">
        <v>110</v>
      </c>
      <c r="D199" s="122">
        <v>26.234267173316944</v>
      </c>
      <c r="E199" s="122">
        <v>259.90613266939437</v>
      </c>
      <c r="F199" s="122">
        <v>35.087327910368238</v>
      </c>
      <c r="G199" s="122">
        <v>33.918463287892891</v>
      </c>
      <c r="H199" s="122">
        <v>19.660321445954942</v>
      </c>
      <c r="I199" s="122">
        <v>146.08292887401166</v>
      </c>
      <c r="J199" s="122">
        <v>26.294927197322099</v>
      </c>
      <c r="K199" s="46">
        <v>334.13444818597088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22" t="str">
        <f>+asset_level_drivers!$B$1</f>
        <v>Farmar</v>
      </c>
      <c r="C200" s="118">
        <v>110</v>
      </c>
      <c r="D200" s="119">
        <v>25.257141134871855</v>
      </c>
      <c r="E200" s="119">
        <v>250.22530767420383</v>
      </c>
      <c r="F200" s="119">
        <v>33.780416536017519</v>
      </c>
      <c r="G200" s="119">
        <v>32.655100959664239</v>
      </c>
      <c r="H200" s="119">
        <v>18.928049723549741</v>
      </c>
      <c r="I200" s="119">
        <v>140.64172110146148</v>
      </c>
      <c r="J200" s="119">
        <v>25.315509798263065</v>
      </c>
      <c r="K200" s="120">
        <v>323.22919873689352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1" t="str">
        <f>+asset_level_drivers!$B$1</f>
        <v>Farmar</v>
      </c>
      <c r="C201" s="121">
        <v>110</v>
      </c>
      <c r="D201" s="122">
        <v>25.964525281458553</v>
      </c>
      <c r="E201" s="122">
        <v>257.2331160065504</v>
      </c>
      <c r="F201" s="122">
        <v>34.726470660884303</v>
      </c>
      <c r="G201" s="122">
        <v>33.569651911703616</v>
      </c>
      <c r="H201" s="122">
        <v>19.458173153938997</v>
      </c>
      <c r="I201" s="122">
        <v>144.58053222401043</v>
      </c>
      <c r="J201" s="122">
        <v>26.024495800321873</v>
      </c>
      <c r="K201" s="46">
        <v>333.87323796322477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22" t="str">
        <f>+asset_level_drivers!$B$1</f>
        <v>Farmar</v>
      </c>
      <c r="C202" s="118">
        <v>110</v>
      </c>
      <c r="D202" s="119">
        <v>24.997446106085725</v>
      </c>
      <c r="E202" s="119">
        <v>247.65185416798769</v>
      </c>
      <c r="F202" s="119">
        <v>33.433000312678338</v>
      </c>
      <c r="G202" s="119">
        <v>32.319282163317588</v>
      </c>
      <c r="H202" s="119">
        <v>18.73343068921114</v>
      </c>
      <c r="I202" s="119">
        <v>139.19528495296416</v>
      </c>
      <c r="J202" s="119">
        <v>25.055151291533551</v>
      </c>
      <c r="K202" s="120">
        <v>322.97771421733654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1" t="str">
        <f>+asset_level_drivers!$B$1</f>
        <v>Farmar</v>
      </c>
      <c r="C203" s="121">
        <v>110</v>
      </c>
      <c r="D203" s="122">
        <v>25.697556908305263</v>
      </c>
      <c r="E203" s="122">
        <v>254.5875906489911</v>
      </c>
      <c r="F203" s="122">
        <v>34.369324737613795</v>
      </c>
      <c r="G203" s="122">
        <v>33.22442844702779</v>
      </c>
      <c r="H203" s="122">
        <v>19.258103375072224</v>
      </c>
      <c r="I203" s="122">
        <v>143.09358734635981</v>
      </c>
      <c r="J203" s="122">
        <v>25.756845722344767</v>
      </c>
      <c r="K203" s="46">
        <v>333.61470703928097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22" t="str">
        <f>+asset_level_drivers!$B$1</f>
        <v>Farmar</v>
      </c>
      <c r="C204" s="118">
        <v>110</v>
      </c>
      <c r="D204" s="119">
        <v>25.562938203943204</v>
      </c>
      <c r="E204" s="119">
        <v>253.25358812903673</v>
      </c>
      <c r="F204" s="119">
        <v>34.189234397419959</v>
      </c>
      <c r="G204" s="119">
        <v>33.050350166357461</v>
      </c>
      <c r="H204" s="119">
        <v>19.157218262371689</v>
      </c>
      <c r="I204" s="119">
        <v>142.3437974386006</v>
      </c>
      <c r="J204" s="119">
        <v>25.621883538948108</v>
      </c>
      <c r="K204" s="120">
        <v>333.48643903230368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1" t="str">
        <f>+asset_level_drivers!$B$1</f>
        <v>Farmar</v>
      </c>
      <c r="C205" s="121">
        <v>110</v>
      </c>
      <c r="D205" s="122">
        <v>24.61081662487301</v>
      </c>
      <c r="E205" s="122">
        <v>243.82055370280031</v>
      </c>
      <c r="F205" s="122">
        <v>32.915774749878047</v>
      </c>
      <c r="G205" s="122">
        <v>31.819323436565877</v>
      </c>
      <c r="H205" s="122">
        <v>18.443685226496022</v>
      </c>
      <c r="I205" s="122">
        <v>137.04186291708297</v>
      </c>
      <c r="J205" s="122">
        <v>24.667535325074937</v>
      </c>
      <c r="K205" s="46">
        <v>322.60531913355777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22" t="str">
        <f>+asset_level_drivers!$B$1</f>
        <v>Farmar</v>
      </c>
      <c r="C206" s="118">
        <v>110</v>
      </c>
      <c r="D206" s="119">
        <v>25.30009899719445</v>
      </c>
      <c r="E206" s="119">
        <v>250.64899120556447</v>
      </c>
      <c r="F206" s="119">
        <v>33.837613812751201</v>
      </c>
      <c r="G206" s="119">
        <v>32.69630753142139</v>
      </c>
      <c r="H206" s="119">
        <v>18.960242937726978</v>
      </c>
      <c r="I206" s="119">
        <v>140.87985681046214</v>
      </c>
      <c r="J206" s="119">
        <v>25.358374225883185</v>
      </c>
      <c r="K206" s="120">
        <v>333.23187701576632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1" t="str">
        <f>+asset_level_drivers!$B$1</f>
        <v>Farmar</v>
      </c>
      <c r="C207" s="121">
        <v>110</v>
      </c>
      <c r="D207" s="122">
        <v>24.357767182071338</v>
      </c>
      <c r="E207" s="122">
        <v>241.31297146550108</v>
      </c>
      <c r="F207" s="122">
        <v>32.577251147842652</v>
      </c>
      <c r="G207" s="122">
        <v>31.478062774263702</v>
      </c>
      <c r="H207" s="122">
        <v>18.254046485900258</v>
      </c>
      <c r="I207" s="122">
        <v>135.63245039628234</v>
      </c>
      <c r="J207" s="122">
        <v>24.413841071330822</v>
      </c>
      <c r="K207" s="46">
        <v>322.36023655941619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22" t="str">
        <f>+asset_level_drivers!$B$1</f>
        <v>Farmar</v>
      </c>
      <c r="C208" s="118">
        <v>110</v>
      </c>
      <c r="D208" s="119">
        <v>25.039962334357991</v>
      </c>
      <c r="E208" s="119">
        <v>248.07118189310162</v>
      </c>
      <c r="F208" s="119">
        <v>33.48960955556872</v>
      </c>
      <c r="G208" s="119">
        <v>32.359702788791239</v>
      </c>
      <c r="H208" s="119">
        <v>18.76529293674335</v>
      </c>
      <c r="I208" s="119">
        <v>139.43097243603191</v>
      </c>
      <c r="J208" s="119">
        <v>25.097575038485747</v>
      </c>
      <c r="K208" s="120">
        <v>332.97992757696858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1" t="str">
        <f>+asset_level_drivers!$B$1</f>
        <v>Farmar</v>
      </c>
      <c r="C209" s="121">
        <v>110</v>
      </c>
      <c r="D209" s="122">
        <v>24.908788517210148</v>
      </c>
      <c r="E209" s="122">
        <v>246.77132509018196</v>
      </c>
      <c r="F209" s="122">
        <v>33.314128887174562</v>
      </c>
      <c r="G209" s="122">
        <v>32.190208849623701</v>
      </c>
      <c r="H209" s="122">
        <v>18.666989470007199</v>
      </c>
      <c r="I209" s="122">
        <v>138.70037448154326</v>
      </c>
      <c r="J209" s="122">
        <v>24.966067406677787</v>
      </c>
      <c r="K209" s="46">
        <v>332.85492342497167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22" t="str">
        <f>+asset_level_drivers!$B$1</f>
        <v>Farmar</v>
      </c>
      <c r="C210" s="118">
        <v>110</v>
      </c>
      <c r="D210" s="119">
        <v>22.386085558748047</v>
      </c>
      <c r="E210" s="119">
        <v>221.77864069870549</v>
      </c>
      <c r="F210" s="119">
        <v>29.940116494325242</v>
      </c>
      <c r="G210" s="119">
        <v>28.93008223359325</v>
      </c>
      <c r="H210" s="119">
        <v>16.77644109873529</v>
      </c>
      <c r="I210" s="119">
        <v>124.65297783555943</v>
      </c>
      <c r="J210" s="119">
        <v>22.437536010400699</v>
      </c>
      <c r="K210" s="120">
        <v>300.53082914653584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1" t="str">
        <f>+asset_level_drivers!$B$1</f>
        <v>Farmar</v>
      </c>
      <c r="C211" s="121">
        <v>110</v>
      </c>
      <c r="D211" s="122">
        <v>24.661030604204928</v>
      </c>
      <c r="E211" s="122">
        <v>244.31619199510996</v>
      </c>
      <c r="F211" s="122">
        <v>32.98268591933985</v>
      </c>
      <c r="G211" s="122">
        <v>31.870072445209029</v>
      </c>
      <c r="H211" s="122">
        <v>18.481316274781989</v>
      </c>
      <c r="I211" s="122">
        <v>137.32044154337038</v>
      </c>
      <c r="J211" s="122">
        <v>24.717679477806669</v>
      </c>
      <c r="K211" s="46">
        <v>332.60684131823092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22" t="str">
        <f>+asset_level_drivers!$B$1</f>
        <v>Farmar</v>
      </c>
      <c r="C212" s="118">
        <v>110</v>
      </c>
      <c r="D212" s="119">
        <v>23.742501663364823</v>
      </c>
      <c r="E212" s="119">
        <v>235.21605309008211</v>
      </c>
      <c r="F212" s="119">
        <v>31.754167167161086</v>
      </c>
      <c r="G212" s="119">
        <v>30.683057654153941</v>
      </c>
      <c r="H212" s="119">
        <v>17.792958025053693</v>
      </c>
      <c r="I212" s="119">
        <v>132.2056143911469</v>
      </c>
      <c r="J212" s="119">
        <v>23.797010590406444</v>
      </c>
      <c r="K212" s="120">
        <v>321.75847465113588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1" t="str">
        <f>+asset_level_drivers!$B$1</f>
        <v>Farmar</v>
      </c>
      <c r="C213" s="121">
        <v>110</v>
      </c>
      <c r="D213" s="122">
        <v>24.407464917490277</v>
      </c>
      <c r="E213" s="122">
        <v>241.80351387326371</v>
      </c>
      <c r="F213" s="122">
        <v>32.643474372890601</v>
      </c>
      <c r="G213" s="122">
        <v>31.542431103847751</v>
      </c>
      <c r="H213" s="122">
        <v>18.291290653881671</v>
      </c>
      <c r="I213" s="122">
        <v>135.90816482797686</v>
      </c>
      <c r="J213" s="122">
        <v>24.463469669035842</v>
      </c>
      <c r="K213" s="46">
        <v>332.36130432128908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22" t="str">
        <f>+asset_level_drivers!$B$1</f>
        <v>Farmar</v>
      </c>
      <c r="C214" s="118">
        <v>110</v>
      </c>
      <c r="D214" s="119">
        <v>23.498380336776719</v>
      </c>
      <c r="E214" s="119">
        <v>232.79696590079965</v>
      </c>
      <c r="F214" s="119">
        <v>31.427590396607954</v>
      </c>
      <c r="G214" s="119">
        <v>30.367619457891085</v>
      </c>
      <c r="H214" s="119">
        <v>17.610010137817998</v>
      </c>
      <c r="I214" s="119">
        <v>130.8459414269791</v>
      </c>
      <c r="J214" s="119">
        <v>23.552269456856241</v>
      </c>
      <c r="K214" s="120">
        <v>321.52207970870171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1" t="str">
        <f>+asset_level_drivers!$B$1</f>
        <v>Farmar</v>
      </c>
      <c r="C215" s="121">
        <v>110</v>
      </c>
      <c r="D215" s="122">
        <v>24.15650642251806</v>
      </c>
      <c r="E215" s="122">
        <v>239.31667798185978</v>
      </c>
      <c r="F215" s="122">
        <v>32.307751527551069</v>
      </c>
      <c r="G215" s="122">
        <v>31.218158090209055</v>
      </c>
      <c r="H215" s="122">
        <v>18.103218898411974</v>
      </c>
      <c r="I215" s="122">
        <v>134.5104130053702</v>
      </c>
      <c r="J215" s="122">
        <v>24.211874340966638</v>
      </c>
      <c r="K215" s="46">
        <v>332.11828554655375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22" t="str">
        <f>+asset_level_drivers!$B$1</f>
        <v>Farmar</v>
      </c>
      <c r="C216" s="118">
        <v>110</v>
      </c>
      <c r="D216" s="119">
        <v>24.029960692882092</v>
      </c>
      <c r="E216" s="119">
        <v>238.06269439415613</v>
      </c>
      <c r="F216" s="119">
        <v>32.138463743211076</v>
      </c>
      <c r="G216" s="119">
        <v>31.054643344020334</v>
      </c>
      <c r="H216" s="119">
        <v>18.008383784253091</v>
      </c>
      <c r="I216" s="119">
        <v>133.80559856574826</v>
      </c>
      <c r="J216" s="119">
        <v>24.085007741834684</v>
      </c>
      <c r="K216" s="120">
        <v>331.99771461085271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1" t="str">
        <f>+asset_level_drivers!$B$1</f>
        <v>Farmar</v>
      </c>
      <c r="C217" s="121">
        <v>110</v>
      </c>
      <c r="D217" s="122">
        <v>23.134936712575534</v>
      </c>
      <c r="E217" s="122">
        <v>229.19548252205703</v>
      </c>
      <c r="F217" s="122">
        <v>30.941390140477697</v>
      </c>
      <c r="G217" s="122">
        <v>29.897999566581369</v>
      </c>
      <c r="H217" s="122">
        <v>17.337640475952778</v>
      </c>
      <c r="I217" s="122">
        <v>128.82169046046951</v>
      </c>
      <c r="J217" s="122">
        <v>23.187904282884514</v>
      </c>
      <c r="K217" s="46">
        <v>321.1720278288189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22" t="str">
        <f>+asset_level_drivers!$B$1</f>
        <v>Farmar</v>
      </c>
      <c r="C218" s="118">
        <v>110</v>
      </c>
      <c r="D218" s="119">
        <v>23.782883739650764</v>
      </c>
      <c r="E218" s="119">
        <v>235.61433183216869</v>
      </c>
      <c r="F218" s="119">
        <v>31.807934797342774</v>
      </c>
      <c r="G218" s="119">
        <v>30.735385048694805</v>
      </c>
      <c r="H218" s="119">
        <v>17.823220909669129</v>
      </c>
      <c r="I218" s="119">
        <v>132.42947107569182</v>
      </c>
      <c r="J218" s="119">
        <v>23.837304793624533</v>
      </c>
      <c r="K218" s="120">
        <v>331.75842574270149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1" t="str">
        <f>+asset_level_drivers!$B$1</f>
        <v>Farmar</v>
      </c>
      <c r="C219" s="121">
        <v>110</v>
      </c>
      <c r="D219" s="122">
        <v>22.89706243850808</v>
      </c>
      <c r="E219" s="122">
        <v>226.8383152934083</v>
      </c>
      <c r="F219" s="122">
        <v>30.623172564610122</v>
      </c>
      <c r="G219" s="122">
        <v>29.590632186139018</v>
      </c>
      <c r="H219" s="122">
        <v>17.15937421598856</v>
      </c>
      <c r="I219" s="122">
        <v>127.49682025032772</v>
      </c>
      <c r="J219" s="122">
        <v>22.949427645058989</v>
      </c>
      <c r="K219" s="46">
        <v>320.94164717824833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22" t="str">
        <f>+asset_level_drivers!$B$1</f>
        <v>Farmar</v>
      </c>
      <c r="C220" s="118">
        <v>110</v>
      </c>
      <c r="D220" s="119">
        <v>23.538347259737634</v>
      </c>
      <c r="E220" s="119">
        <v>233.19115001856628</v>
      </c>
      <c r="F220" s="119">
        <v>31.480805252506453</v>
      </c>
      <c r="G220" s="119">
        <v>30.41940889891049</v>
      </c>
      <c r="H220" s="119">
        <v>17.639961900808981</v>
      </c>
      <c r="I220" s="119">
        <v>131.06749668559326</v>
      </c>
      <c r="J220" s="119">
        <v>23.592149403406786</v>
      </c>
      <c r="K220" s="120">
        <v>331.52159235904094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1" t="str">
        <f>+asset_level_drivers!$B$1</f>
        <v>Farmar</v>
      </c>
      <c r="C221" s="121">
        <v>110</v>
      </c>
      <c r="D221" s="122">
        <v>23.415039828658074</v>
      </c>
      <c r="E221" s="122">
        <v>231.96926390713904</v>
      </c>
      <c r="F221" s="122">
        <v>31.315850627463774</v>
      </c>
      <c r="G221" s="122">
        <v>30.260077848342199</v>
      </c>
      <c r="H221" s="122">
        <v>17.547553612226601</v>
      </c>
      <c r="I221" s="122">
        <v>130.38072296434819</v>
      </c>
      <c r="J221" s="122">
        <v>23.468530133582679</v>
      </c>
      <c r="K221" s="46">
        <v>331.40408884951944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22" t="str">
        <f>+asset_level_drivers!$B$1</f>
        <v>Farmar</v>
      </c>
      <c r="C222" s="118">
        <v>110</v>
      </c>
      <c r="D222" s="119">
        <v>21.043620239486962</v>
      </c>
      <c r="E222" s="119">
        <v>208.4757146314403</v>
      </c>
      <c r="F222" s="119">
        <v>28.144221475244443</v>
      </c>
      <c r="G222" s="119">
        <v>27.195429039837421</v>
      </c>
      <c r="H222" s="119">
        <v>15.770379083267052</v>
      </c>
      <c r="I222" s="119">
        <v>117.17593070880889</v>
      </c>
      <c r="J222" s="119">
        <v>21.091667527585603</v>
      </c>
      <c r="K222" s="120">
        <v>299.22713783665705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1" t="str">
        <f>+asset_level_drivers!$B$1</f>
        <v>Farmar</v>
      </c>
      <c r="C223" s="121">
        <v>110</v>
      </c>
      <c r="D223" s="122">
        <v>23.182139753320058</v>
      </c>
      <c r="E223" s="122">
        <v>229.66139964602229</v>
      </c>
      <c r="F223" s="122">
        <v>31.004288952213013</v>
      </c>
      <c r="G223" s="122">
        <v>29.959136883188222</v>
      </c>
      <c r="H223" s="122">
        <v>17.373015085357068</v>
      </c>
      <c r="I223" s="122">
        <v>129.08356399682035</v>
      </c>
      <c r="J223" s="122">
        <v>23.235041519427664</v>
      </c>
      <c r="K223" s="46">
        <v>331.17089151482833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22" t="str">
        <f>+asset_level_drivers!$B$1</f>
        <v>Farmar</v>
      </c>
      <c r="C224" s="118">
        <v>110</v>
      </c>
      <c r="D224" s="119">
        <v>22.318693886181006</v>
      </c>
      <c r="E224" s="119">
        <v>221.10711481336071</v>
      </c>
      <c r="F224" s="119">
        <v>29.849460499803694</v>
      </c>
      <c r="G224" s="119">
        <v>28.843295723156739</v>
      </c>
      <c r="H224" s="119">
        <v>16.725936850352998</v>
      </c>
      <c r="I224" s="119">
        <v>124.27553976921466</v>
      </c>
      <c r="J224" s="119">
        <v>22.369597158458639</v>
      </c>
      <c r="K224" s="120">
        <v>320.37599077726668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1" t="str">
        <f>+asset_level_drivers!$B$1</f>
        <v>Farmar</v>
      </c>
      <c r="C225" s="121">
        <v>110</v>
      </c>
      <c r="D225" s="122">
        <v>22.943780190491015</v>
      </c>
      <c r="E225" s="122">
        <v>227.29944211115551</v>
      </c>
      <c r="F225" s="122">
        <v>30.685424685005998</v>
      </c>
      <c r="G225" s="122">
        <v>29.651140978526147</v>
      </c>
      <c r="H225" s="122">
        <v>17.194385143305446</v>
      </c>
      <c r="I225" s="122">
        <v>127.7560013455447</v>
      </c>
      <c r="J225" s="122">
        <v>22.996080242198047</v>
      </c>
      <c r="K225" s="46">
        <v>330.94008667795282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22" t="str">
        <f>+asset_level_drivers!$B$1</f>
        <v>Farmar</v>
      </c>
      <c r="C226" s="118">
        <v>110</v>
      </c>
      <c r="D226" s="119">
        <v>22.089212312458127</v>
      </c>
      <c r="E226" s="119">
        <v>218.83313423359587</v>
      </c>
      <c r="F226" s="119">
        <v>29.542473121535444</v>
      </c>
      <c r="G226" s="119">
        <v>28.546771260708116</v>
      </c>
      <c r="H226" s="119">
        <v>16.553960195716186</v>
      </c>
      <c r="I226" s="119">
        <v>122.99742547509288</v>
      </c>
      <c r="J226" s="119">
        <v>22.139536585516719</v>
      </c>
      <c r="K226" s="120">
        <v>320.1537802445261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1" t="str">
        <f>+asset_level_drivers!$B$1</f>
        <v>Farmar</v>
      </c>
      <c r="C227" s="121">
        <v>110</v>
      </c>
      <c r="D227" s="122">
        <v>22.707871467089724</v>
      </c>
      <c r="E227" s="122">
        <v>224.96177665421695</v>
      </c>
      <c r="F227" s="122">
        <v>30.369839848319291</v>
      </c>
      <c r="G227" s="122">
        <v>29.346311436019466</v>
      </c>
      <c r="H227" s="122">
        <v>17.017591894104587</v>
      </c>
      <c r="I227" s="122">
        <v>126.44209230780925</v>
      </c>
      <c r="J227" s="122">
        <v>22.759576615405663</v>
      </c>
      <c r="K227" s="46">
        <v>330.71165143464742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22" t="str">
        <f>+asset_level_drivers!$B$1</f>
        <v>Farmar</v>
      </c>
      <c r="C228" s="118">
        <v>110</v>
      </c>
      <c r="D228" s="119">
        <v>22.588914578832227</v>
      </c>
      <c r="E228" s="119">
        <v>223.78301204167221</v>
      </c>
      <c r="F228" s="119">
        <v>30.210706625625754</v>
      </c>
      <c r="G228" s="119">
        <v>29.192601064890983</v>
      </c>
      <c r="H228" s="119">
        <v>16.928443962283119</v>
      </c>
      <c r="I228" s="119">
        <v>125.77955547081734</v>
      </c>
      <c r="J228" s="119">
        <v>22.640319984747126</v>
      </c>
      <c r="K228" s="120">
        <v>330.59831077174135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1" t="str">
        <f>+asset_level_drivers!$B$1</f>
        <v>Farmar</v>
      </c>
      <c r="C229" s="121">
        <v>110</v>
      </c>
      <c r="D229" s="122">
        <v>21.747564097887324</v>
      </c>
      <c r="E229" s="122">
        <v>215.44768230182049</v>
      </c>
      <c r="F229" s="122">
        <v>29.085437110745765</v>
      </c>
      <c r="G229" s="122">
        <v>28.105309866761253</v>
      </c>
      <c r="H229" s="122">
        <v>16.297924314266812</v>
      </c>
      <c r="I229" s="122">
        <v>121.09459721676542</v>
      </c>
      <c r="J229" s="122">
        <v>21.797027499017776</v>
      </c>
      <c r="K229" s="46">
        <v>319.82473152562193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22" t="str">
        <f>+asset_level_drivers!$B$1</f>
        <v>Farmar</v>
      </c>
      <c r="C230" s="118">
        <v>110</v>
      </c>
      <c r="D230" s="119">
        <v>22.356654622589783</v>
      </c>
      <c r="E230" s="119">
        <v>221.48151208269911</v>
      </c>
      <c r="F230" s="119">
        <v>29.90000413116438</v>
      </c>
      <c r="G230" s="119">
        <v>28.892485557239954</v>
      </c>
      <c r="H230" s="119">
        <v>16.754385149487529</v>
      </c>
      <c r="I230" s="119">
        <v>124.48597362510587</v>
      </c>
      <c r="J230" s="119">
        <v>22.407475252519056</v>
      </c>
      <c r="K230" s="120">
        <v>330.37338112278991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1" t="str">
        <f>+asset_level_drivers!$B$1</f>
        <v>Farmar</v>
      </c>
      <c r="C231" s="121">
        <v>109</v>
      </c>
      <c r="D231" s="122">
        <v>21.52395494331952</v>
      </c>
      <c r="E231" s="122">
        <v>213.23190739973626</v>
      </c>
      <c r="F231" s="122">
        <v>28.786307498964398</v>
      </c>
      <c r="G231" s="122">
        <v>27.81637229249192</v>
      </c>
      <c r="H231" s="122">
        <v>16.13034853149318</v>
      </c>
      <c r="I231" s="122">
        <v>119.84919802553615</v>
      </c>
      <c r="J231" s="122">
        <v>21.572855644596508</v>
      </c>
      <c r="K231" s="46">
        <v>315.70035842092409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22" t="str">
        <f>+asset_level_drivers!$B$1</f>
        <v>Farmar</v>
      </c>
      <c r="C232" s="118">
        <v>109</v>
      </c>
      <c r="D232" s="119">
        <v>22.126782788461067</v>
      </c>
      <c r="E232" s="119">
        <v>219.20368239959797</v>
      </c>
      <c r="F232" s="119">
        <v>29.59249712394573</v>
      </c>
      <c r="G232" s="119">
        <v>28.59545539706324</v>
      </c>
      <c r="H232" s="119">
        <v>16.582116028323039</v>
      </c>
      <c r="I232" s="119">
        <v>123.20569590266044</v>
      </c>
      <c r="J232" s="119">
        <v>22.177025262478878</v>
      </c>
      <c r="K232" s="120">
        <v>326.11299379047603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1" t="str">
        <f>+asset_level_drivers!$B$1</f>
        <v>Farmar</v>
      </c>
      <c r="C233" s="121">
        <v>109</v>
      </c>
      <c r="D233" s="122">
        <v>22.010869999245966</v>
      </c>
      <c r="E233" s="122">
        <v>218.05508988942199</v>
      </c>
      <c r="F233" s="122">
        <v>29.437437135071971</v>
      </c>
      <c r="G233" s="122">
        <v>28.445677866374083</v>
      </c>
      <c r="H233" s="122">
        <v>16.49524938628533</v>
      </c>
      <c r="I233" s="122">
        <v>122.56011760773541</v>
      </c>
      <c r="J233" s="122">
        <v>22.060821169392373</v>
      </c>
      <c r="K233" s="46">
        <v>326.002852253161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22" t="str">
        <f>+asset_level_drivers!$B$1</f>
        <v>Farmar</v>
      </c>
      <c r="C234" s="118">
        <v>109</v>
      </c>
      <c r="D234" s="119">
        <v>20.486415160089201</v>
      </c>
      <c r="E234" s="119">
        <v>202.95252268752466</v>
      </c>
      <c r="F234" s="119">
        <v>27.398590562815833</v>
      </c>
      <c r="G234" s="119">
        <v>26.475573204048729</v>
      </c>
      <c r="H234" s="119">
        <v>15.352801915972627</v>
      </c>
      <c r="I234" s="119">
        <v>114.07156357589919</v>
      </c>
      <c r="J234" s="119">
        <v>20.532881443661857</v>
      </c>
      <c r="K234" s="120">
        <v>304.8679060122841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1" t="str">
        <f>+asset_level_drivers!$B$1</f>
        <v>Farmar</v>
      </c>
      <c r="C235" s="121">
        <v>109</v>
      </c>
      <c r="D235" s="122">
        <v>21.788244838540866</v>
      </c>
      <c r="E235" s="122">
        <v>215.84907714416508</v>
      </c>
      <c r="F235" s="122">
        <v>29.139625414462287</v>
      </c>
      <c r="G235" s="122">
        <v>28.158010848891749</v>
      </c>
      <c r="H235" s="122">
        <v>16.328411022076267</v>
      </c>
      <c r="I235" s="122">
        <v>121.32020533767579</v>
      </c>
      <c r="J235" s="122">
        <v>21.837636960781641</v>
      </c>
      <c r="K235" s="46">
        <v>325.78426882292092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22" t="str">
        <f>+asset_level_drivers!$B$1</f>
        <v>Farmar</v>
      </c>
      <c r="C236" s="118">
        <v>109</v>
      </c>
      <c r="D236" s="119">
        <v>20.976716265552398</v>
      </c>
      <c r="E236" s="119">
        <v>207.80926641728976</v>
      </c>
      <c r="F236" s="119">
        <v>28.05425096633412</v>
      </c>
      <c r="G236" s="119">
        <v>27.109253415978639</v>
      </c>
      <c r="H236" s="119">
        <v>15.720240322962622</v>
      </c>
      <c r="I236" s="119">
        <v>116.80134660005376</v>
      </c>
      <c r="J236" s="119">
        <v>21.024242388009675</v>
      </c>
      <c r="K236" s="120">
        <v>315.1701454564145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1" t="str">
        <f>+asset_level_drivers!$B$1</f>
        <v>Farmar</v>
      </c>
      <c r="C237" s="121">
        <v>109</v>
      </c>
      <c r="D237" s="122">
        <v>21.564217454769011</v>
      </c>
      <c r="E237" s="122">
        <v>213.62917543916708</v>
      </c>
      <c r="F237" s="122">
        <v>28.83993868428756</v>
      </c>
      <c r="G237" s="122">
        <v>27.868531480418543</v>
      </c>
      <c r="H237" s="122">
        <v>16.160521812572039</v>
      </c>
      <c r="I237" s="122">
        <v>120.0724866342044</v>
      </c>
      <c r="J237" s="122">
        <v>21.613047594156793</v>
      </c>
      <c r="K237" s="46">
        <v>325.56792577643148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22" t="str">
        <f>+asset_level_drivers!$B$1</f>
        <v>Farmar</v>
      </c>
      <c r="C238" s="118">
        <v>109</v>
      </c>
      <c r="D238" s="119">
        <v>20.761033051067635</v>
      </c>
      <c r="E238" s="119">
        <v>205.67205043216819</v>
      </c>
      <c r="F238" s="119">
        <v>27.765726808342709</v>
      </c>
      <c r="G238" s="119">
        <v>26.83055583323058</v>
      </c>
      <c r="H238" s="119">
        <v>15.558604348942346</v>
      </c>
      <c r="I238" s="119">
        <v>115.60010226027491</v>
      </c>
      <c r="J238" s="119">
        <v>20.808018406849484</v>
      </c>
      <c r="K238" s="120">
        <v>314.96185888993114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1" t="str">
        <f>+asset_level_drivers!$B$1</f>
        <v>Farmar</v>
      </c>
      <c r="C239" s="121">
        <v>109</v>
      </c>
      <c r="D239" s="122">
        <v>21.34249354425717</v>
      </c>
      <c r="E239" s="122">
        <v>211.43210477808856</v>
      </c>
      <c r="F239" s="122">
        <v>28.543334145041957</v>
      </c>
      <c r="G239" s="122">
        <v>27.582028114237065</v>
      </c>
      <c r="H239" s="122">
        <v>15.994358857681091</v>
      </c>
      <c r="I239" s="122">
        <v>118.83760035500384</v>
      </c>
      <c r="J239" s="122">
        <v>21.390768063900694</v>
      </c>
      <c r="K239" s="46">
        <v>325.35380170320212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22" t="str">
        <f>+asset_level_drivers!$B$1</f>
        <v>Farmar</v>
      </c>
      <c r="C240" s="118">
        <v>109</v>
      </c>
      <c r="D240" s="119">
        <v>21.230689342331832</v>
      </c>
      <c r="E240" s="119">
        <v>210.32423488812645</v>
      </c>
      <c r="F240" s="119">
        <v>28.393771709897074</v>
      </c>
      <c r="G240" s="119">
        <v>27.437558721986168</v>
      </c>
      <c r="H240" s="119">
        <v>15.910571247593156</v>
      </c>
      <c r="I240" s="119">
        <v>118.21491062977579</v>
      </c>
      <c r="J240" s="119">
        <v>21.278683913359643</v>
      </c>
      <c r="K240" s="120">
        <v>325.24756633557774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1" t="str">
        <f>+asset_level_drivers!$B$1</f>
        <v>Farmar</v>
      </c>
      <c r="C241" s="121">
        <v>109</v>
      </c>
      <c r="D241" s="122">
        <v>20.439927594053877</v>
      </c>
      <c r="E241" s="122">
        <v>202.49021054733754</v>
      </c>
      <c r="F241" s="122">
        <v>27.336178423890573</v>
      </c>
      <c r="G241" s="122">
        <v>26.415634843731787</v>
      </c>
      <c r="H241" s="122">
        <v>15.317963493177873</v>
      </c>
      <c r="I241" s="122">
        <v>113.81171625795054</v>
      </c>
      <c r="J241" s="122">
        <v>20.486108926431097</v>
      </c>
      <c r="K241" s="46">
        <v>314.65342712402344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22" t="str">
        <f>+asset_level_drivers!$B$1</f>
        <v>Farmar</v>
      </c>
      <c r="C242" s="118">
        <v>109</v>
      </c>
      <c r="D242" s="119">
        <v>21.012394802809006</v>
      </c>
      <c r="E242" s="119">
        <v>208.16115457109387</v>
      </c>
      <c r="F242" s="119">
        <v>28.101755867097676</v>
      </c>
      <c r="G242" s="119">
        <v>27.155485985603196</v>
      </c>
      <c r="H242" s="119">
        <v>15.746978310593542</v>
      </c>
      <c r="I242" s="119">
        <v>116.9991289748512</v>
      </c>
      <c r="J242" s="119">
        <v>21.059843215473219</v>
      </c>
      <c r="K242" s="120">
        <v>325.036728523656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1" t="str">
        <f>+asset_level_drivers!$B$1</f>
        <v>Farmar</v>
      </c>
      <c r="C243" s="121">
        <v>109</v>
      </c>
      <c r="D243" s="122">
        <v>20.229763696919505</v>
      </c>
      <c r="E243" s="122">
        <v>200.40769949151198</v>
      </c>
      <c r="F243" s="122">
        <v>27.055039431354118</v>
      </c>
      <c r="G243" s="122">
        <v>26.144068029819497</v>
      </c>
      <c r="H243" s="122">
        <v>15.160463771661012</v>
      </c>
      <c r="I243" s="122">
        <v>112.64121938924262</v>
      </c>
      <c r="J243" s="122">
        <v>20.275419490063673</v>
      </c>
      <c r="K243" s="46">
        <v>314.45044097900393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22" t="str">
        <f>+asset_level_drivers!$B$1</f>
        <v>Farmar</v>
      </c>
      <c r="C244" s="118">
        <v>109</v>
      </c>
      <c r="D244" s="119">
        <v>20.796344790381561</v>
      </c>
      <c r="E244" s="119">
        <v>206.02032089463538</v>
      </c>
      <c r="F244" s="119">
        <v>27.812743320775777</v>
      </c>
      <c r="G244" s="119">
        <v>26.876313107382078</v>
      </c>
      <c r="H244" s="119">
        <v>15.585067453138892</v>
      </c>
      <c r="I244" s="119">
        <v>115.79585127425538</v>
      </c>
      <c r="J244" s="119">
        <v>20.84325322936597</v>
      </c>
      <c r="K244" s="120">
        <v>324.82805566085011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1" t="str">
        <f>+asset_level_drivers!$B$1</f>
        <v>Farmar</v>
      </c>
      <c r="C245" s="121">
        <v>109</v>
      </c>
      <c r="D245" s="122">
        <v>20.687401649347187</v>
      </c>
      <c r="E245" s="122">
        <v>204.94080842310296</v>
      </c>
      <c r="F245" s="122">
        <v>27.667009137118903</v>
      </c>
      <c r="G245" s="122">
        <v>26.735540115473071</v>
      </c>
      <c r="H245" s="122">
        <v>15.503423961520941</v>
      </c>
      <c r="I245" s="122">
        <v>115.18910012922539</v>
      </c>
      <c r="J245" s="122">
        <v>20.73403802326057</v>
      </c>
      <c r="K245" s="46">
        <v>324.72452349211039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22" t="str">
        <f>+asset_level_drivers!$B$1</f>
        <v>Farmar</v>
      </c>
      <c r="C246" s="118">
        <v>109</v>
      </c>
      <c r="D246" s="119">
        <v>18.592230858856851</v>
      </c>
      <c r="E246" s="119">
        <v>184.18466867486597</v>
      </c>
      <c r="F246" s="119">
        <v>24.864930271106907</v>
      </c>
      <c r="G246" s="119">
        <v>24.027845787313208</v>
      </c>
      <c r="H246" s="119">
        <v>13.933274090244495</v>
      </c>
      <c r="I246" s="119">
        <v>103.52289719896339</v>
      </c>
      <c r="J246" s="119">
        <v>18.63412149581341</v>
      </c>
      <c r="K246" s="120">
        <v>293.20653766832856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1" t="str">
        <f>+asset_level_drivers!$B$1</f>
        <v>Farmar</v>
      </c>
      <c r="C247" s="121">
        <v>109</v>
      </c>
      <c r="D247" s="122">
        <v>20.481632493991984</v>
      </c>
      <c r="E247" s="122">
        <v>202.90185546509258</v>
      </c>
      <c r="F247" s="122">
        <v>27.391750487787501</v>
      </c>
      <c r="G247" s="122">
        <v>26.469651201156264</v>
      </c>
      <c r="H247" s="122">
        <v>15.349217720072708</v>
      </c>
      <c r="I247" s="122">
        <v>114.04308553971447</v>
      </c>
      <c r="J247" s="122">
        <v>20.527755397148606</v>
      </c>
      <c r="K247" s="46">
        <v>324.51905373824269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22" t="str">
        <f>+asset_level_drivers!$B$1</f>
        <v>Farmar</v>
      </c>
      <c r="C248" s="118">
        <v>109</v>
      </c>
      <c r="D248" s="119">
        <v>19.718770267593154</v>
      </c>
      <c r="E248" s="119">
        <v>195.34429594201004</v>
      </c>
      <c r="F248" s="119">
        <v>26.371479952171356</v>
      </c>
      <c r="G248" s="119">
        <v>25.483777461965836</v>
      </c>
      <c r="H248" s="119">
        <v>14.77751825193462</v>
      </c>
      <c r="I248" s="119">
        <v>109.79528107687817</v>
      </c>
      <c r="J248" s="119">
        <v>19.763150593838073</v>
      </c>
      <c r="K248" s="120">
        <v>313.95204234876132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1" t="str">
        <f>+asset_level_drivers!$B$1</f>
        <v>Farmar</v>
      </c>
      <c r="C249" s="121">
        <v>109</v>
      </c>
      <c r="D249" s="122">
        <v>20.271039833908148</v>
      </c>
      <c r="E249" s="122">
        <v>200.81511210270921</v>
      </c>
      <c r="F249" s="122">
        <v>27.110040133865745</v>
      </c>
      <c r="G249" s="122">
        <v>26.197529070281359</v>
      </c>
      <c r="H249" s="122">
        <v>15.191396677691237</v>
      </c>
      <c r="I249" s="122">
        <v>112.87020985935057</v>
      </c>
      <c r="J249" s="122">
        <v>20.316637774683102</v>
      </c>
      <c r="K249" s="46">
        <v>324.31569192183645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22" t="str">
        <f>+asset_level_drivers!$B$1</f>
        <v>Farmar</v>
      </c>
      <c r="C250" s="118">
        <v>109</v>
      </c>
      <c r="D250" s="119">
        <v>19.516021383849772</v>
      </c>
      <c r="E250" s="119">
        <v>193.33527847497629</v>
      </c>
      <c r="F250" s="119">
        <v>26.100262594121798</v>
      </c>
      <c r="G250" s="119">
        <v>25.221790638905652</v>
      </c>
      <c r="H250" s="119">
        <v>14.625575443665223</v>
      </c>
      <c r="I250" s="119">
        <v>108.666092039555</v>
      </c>
      <c r="J250" s="119">
        <v>19.5598965671199</v>
      </c>
      <c r="K250" s="120">
        <v>313.75625152587889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1" t="str">
        <f>+asset_level_drivers!$B$1</f>
        <v>Farmar</v>
      </c>
      <c r="C251" s="121">
        <v>109</v>
      </c>
      <c r="D251" s="122">
        <v>20.062612508791467</v>
      </c>
      <c r="E251" s="122">
        <v>198.7498302620802</v>
      </c>
      <c r="F251" s="122">
        <v>26.831227085380824</v>
      </c>
      <c r="G251" s="122">
        <v>25.928204500037836</v>
      </c>
      <c r="H251" s="122">
        <v>15.035198367182209</v>
      </c>
      <c r="I251" s="122">
        <v>111.70939684916596</v>
      </c>
      <c r="J251" s="122">
        <v>20.107691432849876</v>
      </c>
      <c r="K251" s="46">
        <v>324.11441563656462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22" t="str">
        <f>+asset_level_drivers!$B$1</f>
        <v>Farmar</v>
      </c>
      <c r="C252" s="118">
        <v>109</v>
      </c>
      <c r="D252" s="119">
        <v>19.957513104860343</v>
      </c>
      <c r="E252" s="119">
        <v>197.70841469503836</v>
      </c>
      <c r="F252" s="119">
        <v>26.69063598383018</v>
      </c>
      <c r="G252" s="119">
        <v>25.792397519827528</v>
      </c>
      <c r="H252" s="119">
        <v>14.956435425133431</v>
      </c>
      <c r="I252" s="119">
        <v>111.12405846316497</v>
      </c>
      <c r="J252" s="119">
        <v>20.0023305233697</v>
      </c>
      <c r="K252" s="120">
        <v>324.01455412212169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1" t="str">
        <f>+asset_level_drivers!$B$1</f>
        <v>Farmar</v>
      </c>
      <c r="C253" s="121">
        <v>109</v>
      </c>
      <c r="D253" s="122">
        <v>19.21417233390639</v>
      </c>
      <c r="E253" s="122">
        <v>190.34429765867594</v>
      </c>
      <c r="F253" s="122">
        <v>25.696480183921253</v>
      </c>
      <c r="G253" s="122">
        <v>24.831748390288727</v>
      </c>
      <c r="H253" s="122">
        <v>14.399365604799247</v>
      </c>
      <c r="I253" s="122">
        <v>106.98498034987078</v>
      </c>
      <c r="J253" s="122">
        <v>19.25729646297674</v>
      </c>
      <c r="K253" s="46">
        <v>313.46632594058389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22" t="str">
        <f>+asset_level_drivers!$B$1</f>
        <v>Farmar</v>
      </c>
      <c r="C254" s="118">
        <v>109</v>
      </c>
      <c r="D254" s="119">
        <v>19.75230949286124</v>
      </c>
      <c r="E254" s="119">
        <v>195.67508428524206</v>
      </c>
      <c r="F254" s="119">
        <v>26.416136378507684</v>
      </c>
      <c r="G254" s="119">
        <v>25.527237917982308</v>
      </c>
      <c r="H254" s="119">
        <v>14.802653009671994</v>
      </c>
      <c r="I254" s="119">
        <v>109.98120408500583</v>
      </c>
      <c r="J254" s="119">
        <v>19.79661673530105</v>
      </c>
      <c r="K254" s="120">
        <v>323.81636642456056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1" t="str">
        <f>+asset_level_drivers!$B$1</f>
        <v>Farmar</v>
      </c>
      <c r="C255" s="121">
        <v>109</v>
      </c>
      <c r="D255" s="122">
        <v>19.016611776478715</v>
      </c>
      <c r="E255" s="122">
        <v>188.38670364185896</v>
      </c>
      <c r="F255" s="122">
        <v>25.432204991650963</v>
      </c>
      <c r="G255" s="122">
        <v>24.576464773820035</v>
      </c>
      <c r="H255" s="122">
        <v>14.251310999789329</v>
      </c>
      <c r="I255" s="122">
        <v>105.88469439437689</v>
      </c>
      <c r="J255" s="122">
        <v>19.059244990987846</v>
      </c>
      <c r="K255" s="46">
        <v>313.27551944130346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22" t="str">
        <f>+asset_level_drivers!$B$1</f>
        <v>Farmar</v>
      </c>
      <c r="C256" s="118">
        <v>109</v>
      </c>
      <c r="D256" s="119">
        <v>19.549215804669625</v>
      </c>
      <c r="E256" s="119">
        <v>193.66266605005939</v>
      </c>
      <c r="F256" s="119">
        <v>26.144459916758017</v>
      </c>
      <c r="G256" s="119">
        <v>25.264804298258419</v>
      </c>
      <c r="H256" s="119">
        <v>14.650451800196134</v>
      </c>
      <c r="I256" s="119">
        <v>108.85010361078612</v>
      </c>
      <c r="J256" s="119">
        <v>19.593018649941502</v>
      </c>
      <c r="K256" s="120">
        <v>323.62021446629581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1" t="str">
        <f>+asset_level_drivers!$B$1</f>
        <v>Farmar</v>
      </c>
      <c r="C257" s="121">
        <v>109</v>
      </c>
      <c r="D257" s="122">
        <v>19.44680588508168</v>
      </c>
      <c r="E257" s="122">
        <v>192.64790688013505</v>
      </c>
      <c r="F257" s="122">
        <v>26.007467428818234</v>
      </c>
      <c r="G257" s="122">
        <v>25.132472081526512</v>
      </c>
      <c r="H257" s="122">
        <v>14.573704394787331</v>
      </c>
      <c r="I257" s="122">
        <v>108.27974772836887</v>
      </c>
      <c r="J257" s="122">
        <v>19.490354591106399</v>
      </c>
      <c r="K257" s="46">
        <v>323.52289358038655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22" t="str">
        <f>+asset_level_drivers!$B$1</f>
        <v>Farmar</v>
      </c>
      <c r="C258" s="118">
        <v>109</v>
      </c>
      <c r="D258" s="119">
        <v>17.477279720391788</v>
      </c>
      <c r="E258" s="119">
        <v>173.13677733699177</v>
      </c>
      <c r="F258" s="119">
        <v>23.373464940493889</v>
      </c>
      <c r="G258" s="119">
        <v>22.587131616593147</v>
      </c>
      <c r="H258" s="119">
        <v>13.097714338034153</v>
      </c>
      <c r="I258" s="119">
        <v>97.313315655262727</v>
      </c>
      <c r="J258" s="119">
        <v>17.516396817947289</v>
      </c>
      <c r="K258" s="120">
        <v>292.12677570543792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1" t="str">
        <f>+asset_level_drivers!$B$1</f>
        <v>Farmar</v>
      </c>
      <c r="C259" s="121">
        <v>109</v>
      </c>
      <c r="D259" s="122">
        <v>19.253376518800078</v>
      </c>
      <c r="E259" s="122">
        <v>190.73125812816346</v>
      </c>
      <c r="F259" s="122">
        <v>25.74871984730207</v>
      </c>
      <c r="G259" s="122">
        <v>24.882525916720994</v>
      </c>
      <c r="H259" s="122">
        <v>14.428745761368685</v>
      </c>
      <c r="I259" s="122">
        <v>107.20247548228886</v>
      </c>
      <c r="J259" s="122">
        <v>19.296445586811995</v>
      </c>
      <c r="K259" s="46">
        <v>323.32975278352438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22" t="str">
        <f>+asset_level_drivers!$B$1</f>
        <v>Farmar</v>
      </c>
      <c r="C260" s="118">
        <v>109</v>
      </c>
      <c r="D260" s="119">
        <v>18.536262158917761</v>
      </c>
      <c r="E260" s="119">
        <v>183.62702244242337</v>
      </c>
      <c r="F260" s="119">
        <v>24.789648029727154</v>
      </c>
      <c r="G260" s="119">
        <v>23.95576535310072</v>
      </c>
      <c r="H260" s="119">
        <v>13.891330375009563</v>
      </c>
      <c r="I260" s="119">
        <v>103.20946636886289</v>
      </c>
      <c r="J260" s="119">
        <v>18.577703946395321</v>
      </c>
      <c r="K260" s="120">
        <v>312.80702386153371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1" t="str">
        <f>+asset_level_drivers!$B$1</f>
        <v>Farmar</v>
      </c>
      <c r="C261" s="121">
        <v>109</v>
      </c>
      <c r="D261" s="122">
        <v>19.055412908009767</v>
      </c>
      <c r="E261" s="122">
        <v>188.7696855978316</v>
      </c>
      <c r="F261" s="122">
        <v>25.483907555707265</v>
      </c>
      <c r="G261" s="122">
        <v>24.626720280199201</v>
      </c>
      <c r="H261" s="122">
        <v>14.280389102612917</v>
      </c>
      <c r="I261" s="122">
        <v>106.09995336214256</v>
      </c>
      <c r="J261" s="122">
        <v>19.097991605185658</v>
      </c>
      <c r="K261" s="46">
        <v>323.13859146118165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22" t="str">
        <f>+asset_level_drivers!$B$1</f>
        <v>Farmar</v>
      </c>
      <c r="C262" s="118">
        <v>109</v>
      </c>
      <c r="D262" s="119">
        <v>18.345671939896974</v>
      </c>
      <c r="E262" s="119">
        <v>181.73851349910802</v>
      </c>
      <c r="F262" s="119">
        <v>24.534699322379584</v>
      </c>
      <c r="G262" s="119">
        <v>23.709487309424183</v>
      </c>
      <c r="H262" s="119">
        <v>13.7484994376844</v>
      </c>
      <c r="I262" s="119">
        <v>102.14801039315803</v>
      </c>
      <c r="J262" s="119">
        <v>18.386641870768447</v>
      </c>
      <c r="K262" s="120">
        <v>312.62298118189761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1" t="str">
        <f>+asset_level_drivers!$B$1</f>
        <v>Farmar</v>
      </c>
      <c r="C263" s="121">
        <v>109</v>
      </c>
      <c r="D263" s="122">
        <v>18.859484778051417</v>
      </c>
      <c r="E263" s="122">
        <v>186.82828721965481</v>
      </c>
      <c r="F263" s="122">
        <v>25.2218187746534</v>
      </c>
      <c r="G263" s="122">
        <v>24.373544462046443</v>
      </c>
      <c r="H263" s="122">
        <v>14.133557861250708</v>
      </c>
      <c r="I263" s="122">
        <v>105.00877033278299</v>
      </c>
      <c r="J263" s="122">
        <v>18.901578659900938</v>
      </c>
      <c r="K263" s="46">
        <v>322.94939268413344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22" t="str">
        <f>+asset_level_drivers!$B$1</f>
        <v>Farmar</v>
      </c>
      <c r="C264" s="118">
        <v>109</v>
      </c>
      <c r="D264" s="119">
        <v>18.760688088423162</v>
      </c>
      <c r="E264" s="119">
        <v>185.84933971081043</v>
      </c>
      <c r="F264" s="119">
        <v>25.089660860959409</v>
      </c>
      <c r="G264" s="119">
        <v>24.245880494014685</v>
      </c>
      <c r="H264" s="119">
        <v>14.059518260180266</v>
      </c>
      <c r="I264" s="119">
        <v>104.45854276471012</v>
      </c>
      <c r="J264" s="119">
        <v>18.802537697647821</v>
      </c>
      <c r="K264" s="120">
        <v>322.85552336843392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1" t="str">
        <f>+asset_level_drivers!$B$1</f>
        <v>Farmar</v>
      </c>
      <c r="C265" s="121">
        <v>109</v>
      </c>
      <c r="D265" s="122">
        <v>18.0619244990365</v>
      </c>
      <c r="E265" s="122">
        <v>178.92694306388512</v>
      </c>
      <c r="F265" s="122">
        <v>24.15513731362449</v>
      </c>
      <c r="G265" s="122">
        <v>23.342832067688466</v>
      </c>
      <c r="H265" s="122">
        <v>13.535855194186796</v>
      </c>
      <c r="I265" s="122">
        <v>100.56773816297027</v>
      </c>
      <c r="J265" s="122">
        <v>18.102192869334647</v>
      </c>
      <c r="K265" s="46">
        <v>312.35045471191404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22" t="str">
        <f>+asset_level_drivers!$B$1</f>
        <v>Farmar</v>
      </c>
      <c r="C266" s="118">
        <v>109</v>
      </c>
      <c r="D266" s="119">
        <v>18.567790347019329</v>
      </c>
      <c r="E266" s="119">
        <v>183.93797615709997</v>
      </c>
      <c r="F266" s="119">
        <v>24.831626781208499</v>
      </c>
      <c r="G266" s="119">
        <v>23.996619911968782</v>
      </c>
      <c r="H266" s="119">
        <v>13.914958033773205</v>
      </c>
      <c r="I266" s="119">
        <v>103.38424111895314</v>
      </c>
      <c r="J266" s="119">
        <v>18.609163401411568</v>
      </c>
      <c r="K266" s="120">
        <v>322.66922770449992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1" t="str">
        <f>+asset_level_drivers!$B$1</f>
        <v>Farmar</v>
      </c>
      <c r="C267" s="121">
        <v>109</v>
      </c>
      <c r="D267" s="122">
        <v>17.876211464835695</v>
      </c>
      <c r="E267" s="122">
        <v>177.08677293546046</v>
      </c>
      <c r="F267" s="122">
        <v>23.906714346287163</v>
      </c>
      <c r="G267" s="122">
        <v>23.102855305071163</v>
      </c>
      <c r="H267" s="122">
        <v>13.396679286395283</v>
      </c>
      <c r="I267" s="122">
        <v>99.533451517919545</v>
      </c>
      <c r="J267" s="122">
        <v>17.916021273225518</v>
      </c>
      <c r="K267" s="46">
        <v>312.1710942318565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22" t="str">
        <f>+asset_level_drivers!$B$1</f>
        <v>Farmar</v>
      </c>
      <c r="C268" s="118">
        <v>109</v>
      </c>
      <c r="D268" s="119">
        <v>18.376875998292363</v>
      </c>
      <c r="E268" s="119">
        <v>182.04627036170223</v>
      </c>
      <c r="F268" s="119">
        <v>24.5762464988298</v>
      </c>
      <c r="G268" s="119">
        <v>23.749921861639283</v>
      </c>
      <c r="H268" s="119">
        <v>13.771884189178264</v>
      </c>
      <c r="I268" s="119">
        <v>102.3209883194851</v>
      </c>
      <c r="J268" s="119">
        <v>18.417777897507321</v>
      </c>
      <c r="K268" s="120">
        <v>322.48484404714486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1" t="str">
        <f>+asset_level_drivers!$B$1</f>
        <v>Farmar</v>
      </c>
      <c r="C269" s="121">
        <v>109</v>
      </c>
      <c r="D269" s="122">
        <v>18.280607505910325</v>
      </c>
      <c r="E269" s="122">
        <v>181.09238026660088</v>
      </c>
      <c r="F269" s="122">
        <v>24.447471335991118</v>
      </c>
      <c r="G269" s="122">
        <v>23.625524309611798</v>
      </c>
      <c r="H269" s="122">
        <v>13.699739253974077</v>
      </c>
      <c r="I269" s="122">
        <v>101.78484452985946</v>
      </c>
      <c r="J269" s="122">
        <v>18.321272015374703</v>
      </c>
      <c r="K269" s="46">
        <v>322.39336175215874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22" t="str">
        <f>+asset_level_drivers!$B$1</f>
        <v>Farmar</v>
      </c>
      <c r="C270" s="118">
        <v>109</v>
      </c>
      <c r="D270" s="119">
        <v>16.429191172032148</v>
      </c>
      <c r="E270" s="119">
        <v>162.75158042107012</v>
      </c>
      <c r="F270" s="119">
        <v>21.971463356844467</v>
      </c>
      <c r="G270" s="119">
        <v>21.232802939606252</v>
      </c>
      <c r="H270" s="119">
        <v>12.312262332516232</v>
      </c>
      <c r="I270" s="119">
        <v>91.476208362604211</v>
      </c>
      <c r="J270" s="119">
        <v>16.46571750526876</v>
      </c>
      <c r="K270" s="120">
        <v>291.11180156506992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1" t="str">
        <f>+asset_level_drivers!$B$1</f>
        <v>Farmar</v>
      </c>
      <c r="C271" s="121">
        <v>109</v>
      </c>
      <c r="D271" s="122">
        <v>18.098777917353974</v>
      </c>
      <c r="E271" s="122">
        <v>179.29069930404287</v>
      </c>
      <c r="F271" s="122">
        <v>24.204244406045788</v>
      </c>
      <c r="G271" s="122">
        <v>23.390564964048703</v>
      </c>
      <c r="H271" s="122">
        <v>13.563473653879877</v>
      </c>
      <c r="I271" s="122">
        <v>100.77219111839952</v>
      </c>
      <c r="J271" s="122">
        <v>18.138994401311912</v>
      </c>
      <c r="K271" s="46">
        <v>322.21180975663032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22" t="str">
        <f>+asset_level_drivers!$B$1</f>
        <v>Farmar</v>
      </c>
      <c r="C272" s="118">
        <v>109</v>
      </c>
      <c r="D272" s="119">
        <v>17.424667964015207</v>
      </c>
      <c r="E272" s="119">
        <v>172.61259530283357</v>
      </c>
      <c r="F272" s="119">
        <v>23.302700365882533</v>
      </c>
      <c r="G272" s="119">
        <v>22.519373138826953</v>
      </c>
      <c r="H272" s="119">
        <v>13.058286362578757</v>
      </c>
      <c r="I272" s="119">
        <v>97.018693723773438</v>
      </c>
      <c r="J272" s="119">
        <v>17.463364870279221</v>
      </c>
      <c r="K272" s="120">
        <v>311.73070847360714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1" t="str">
        <f>+asset_level_drivers!$B$1</f>
        <v>Farmar</v>
      </c>
      <c r="C273" s="121">
        <v>109</v>
      </c>
      <c r="D273" s="122">
        <v>17.91268599776917</v>
      </c>
      <c r="E273" s="122">
        <v>177.44678923619543</v>
      </c>
      <c r="F273" s="122">
        <v>23.95531654688638</v>
      </c>
      <c r="G273" s="122">
        <v>23.150097481797708</v>
      </c>
      <c r="H273" s="122">
        <v>13.42401380415885</v>
      </c>
      <c r="I273" s="122">
        <v>99.735802401731306</v>
      </c>
      <c r="J273" s="122">
        <v>17.952444432311633</v>
      </c>
      <c r="K273" s="46">
        <v>322.03211798416942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22" t="str">
        <f>+asset_level_drivers!$B$1</f>
        <v>Farmar</v>
      </c>
      <c r="C274" s="118">
        <v>109</v>
      </c>
      <c r="D274" s="119">
        <v>17.245507260397435</v>
      </c>
      <c r="E274" s="119">
        <v>170.83736618291536</v>
      </c>
      <c r="F274" s="119">
        <v>23.063044434693577</v>
      </c>
      <c r="G274" s="119">
        <v>22.287861973155344</v>
      </c>
      <c r="H274" s="119">
        <v>12.924020861646778</v>
      </c>
      <c r="I274" s="119">
        <v>96.020907843938275</v>
      </c>
      <c r="J274" s="119">
        <v>17.28376341190889</v>
      </c>
      <c r="K274" s="120">
        <v>311.55770801744967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1" t="str">
        <f>+asset_level_drivers!$B$1</f>
        <v>Farmar</v>
      </c>
      <c r="C275" s="121">
        <v>109</v>
      </c>
      <c r="D275" s="122">
        <v>17.728507492232534</v>
      </c>
      <c r="E275" s="122">
        <v>175.62184317536796</v>
      </c>
      <c r="F275" s="122">
        <v>23.708948828674675</v>
      </c>
      <c r="G275" s="122">
        <v>22.912102133508043</v>
      </c>
      <c r="H275" s="122">
        <v>13.285987893300977</v>
      </c>
      <c r="I275" s="122">
        <v>98.710072601265693</v>
      </c>
      <c r="J275" s="122">
        <v>17.767813068227824</v>
      </c>
      <c r="K275" s="46">
        <v>321.85426950555097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22" t="str">
        <f>+asset_level_drivers!$B$1</f>
        <v>Farmar</v>
      </c>
      <c r="C276" s="118">
        <v>109</v>
      </c>
      <c r="D276" s="119">
        <v>17.635635546178317</v>
      </c>
      <c r="E276" s="119">
        <v>174.70161658104689</v>
      </c>
      <c r="F276" s="119">
        <v>23.584718238441333</v>
      </c>
      <c r="G276" s="119">
        <v>22.792092921107468</v>
      </c>
      <c r="H276" s="119">
        <v>13.216388376734553</v>
      </c>
      <c r="I276" s="119">
        <v>98.192849730279519</v>
      </c>
      <c r="J276" s="119">
        <v>17.674712951450314</v>
      </c>
      <c r="K276" s="120">
        <v>321.76603314048367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1" t="str">
        <f>+asset_level_drivers!$B$1</f>
        <v>Farmar</v>
      </c>
      <c r="C277" s="121">
        <v>109</v>
      </c>
      <c r="D277" s="122">
        <v>16.978775883876111</v>
      </c>
      <c r="E277" s="122">
        <v>168.19444420515381</v>
      </c>
      <c r="F277" s="122">
        <v>22.706249967695769</v>
      </c>
      <c r="G277" s="122">
        <v>21.943191448951907</v>
      </c>
      <c r="H277" s="122">
        <v>12.72412869132288</v>
      </c>
      <c r="I277" s="122">
        <v>94.535426222817733</v>
      </c>
      <c r="J277" s="122">
        <v>17.016376720107193</v>
      </c>
      <c r="K277" s="46">
        <v>311.30153142025603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22" t="str">
        <f>+asset_level_drivers!$B$1</f>
        <v>Farmar</v>
      </c>
      <c r="C278" s="118">
        <v>109</v>
      </c>
      <c r="D278" s="119">
        <v>17.454305698305195</v>
      </c>
      <c r="E278" s="119">
        <v>172.9049037082971</v>
      </c>
      <c r="F278" s="119">
        <v>23.342162000620107</v>
      </c>
      <c r="G278" s="119">
        <v>22.557778050631484</v>
      </c>
      <c r="H278" s="119">
        <v>13.080497289197039</v>
      </c>
      <c r="I278" s="119">
        <v>97.182988685058248</v>
      </c>
      <c r="J278" s="119">
        <v>17.492937963310489</v>
      </c>
      <c r="K278" s="120">
        <v>321.59091524626075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1" t="str">
        <f>+asset_level_drivers!$B$1</f>
        <v>Farmar</v>
      </c>
      <c r="C279" s="121">
        <v>109</v>
      </c>
      <c r="D279" s="122">
        <v>16.804199882734348</v>
      </c>
      <c r="E279" s="122">
        <v>166.46465430040053</v>
      </c>
      <c r="F279" s="122">
        <v>22.472728330554073</v>
      </c>
      <c r="G279" s="122">
        <v>21.717603738336521</v>
      </c>
      <c r="H279" s="122">
        <v>12.593299029624253</v>
      </c>
      <c r="I279" s="122">
        <v>93.563179923633683</v>
      </c>
      <c r="J279" s="122">
        <v>16.841372386254065</v>
      </c>
      <c r="K279" s="46">
        <v>311.13293440969363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22" t="str">
        <f>+asset_level_drivers!$B$1</f>
        <v>Farmar</v>
      </c>
      <c r="C280" s="118">
        <v>109</v>
      </c>
      <c r="D280" s="119">
        <v>17.274840300050304</v>
      </c>
      <c r="E280" s="119">
        <v>171.12666942517549</v>
      </c>
      <c r="F280" s="119">
        <v>23.102100372398695</v>
      </c>
      <c r="G280" s="119">
        <v>22.325872061982988</v>
      </c>
      <c r="H280" s="119">
        <v>12.946003445903937</v>
      </c>
      <c r="I280" s="119">
        <v>96.183513722176116</v>
      </c>
      <c r="J280" s="119">
        <v>17.313032469991704</v>
      </c>
      <c r="K280" s="120">
        <v>321.41759483738952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1" t="str">
        <f>+asset_level_drivers!$B$1</f>
        <v>Farmar</v>
      </c>
      <c r="C281" s="121">
        <v>109</v>
      </c>
      <c r="D281" s="122">
        <v>17.184344936530362</v>
      </c>
      <c r="E281" s="122">
        <v>170.22999717817538</v>
      </c>
      <c r="F281" s="122">
        <v>22.981049619053675</v>
      </c>
      <c r="G281" s="122">
        <v>22.208933410666507</v>
      </c>
      <c r="H281" s="122">
        <v>12.8781849730487</v>
      </c>
      <c r="I281" s="122">
        <v>95.679529815615354</v>
      </c>
      <c r="J281" s="122">
        <v>17.222315366810765</v>
      </c>
      <c r="K281" s="46">
        <v>321.33160383525649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22" t="str">
        <f>+asset_level_drivers!$B$1</f>
        <v>Farmar</v>
      </c>
      <c r="C282" s="118">
        <v>109</v>
      </c>
      <c r="D282" s="119">
        <v>15.994171421848117</v>
      </c>
      <c r="E282" s="119">
        <v>158.43981553029775</v>
      </c>
      <c r="F282" s="119">
        <v>21.3893750965902</v>
      </c>
      <c r="G282" s="119">
        <v>20.670776244464424</v>
      </c>
      <c r="H282" s="119">
        <v>11.986252535198316</v>
      </c>
      <c r="I282" s="119">
        <v>89.052736329101378</v>
      </c>
      <c r="J282" s="119">
        <v>16.029492539238252</v>
      </c>
      <c r="K282" s="120">
        <v>300.52050002248666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1" t="str">
        <f>+asset_level_drivers!$B$1</f>
        <v>Farmar</v>
      </c>
      <c r="C283" s="121">
        <v>109</v>
      </c>
      <c r="D283" s="122">
        <v>17.010537151530183</v>
      </c>
      <c r="E283" s="122">
        <v>168.50782811869172</v>
      </c>
      <c r="F283" s="122">
        <v>22.748556796023383</v>
      </c>
      <c r="G283" s="122">
        <v>21.984337685940382</v>
      </c>
      <c r="H283" s="122">
        <v>12.747931023116054</v>
      </c>
      <c r="I283" s="122">
        <v>94.711566891302283</v>
      </c>
      <c r="J283" s="122">
        <v>17.048082040434409</v>
      </c>
      <c r="K283" s="46">
        <v>321.16094156365642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22" t="str">
        <f>+asset_level_drivers!$B$1</f>
        <v>Farmar</v>
      </c>
      <c r="C284" s="118">
        <v>109</v>
      </c>
      <c r="D284" s="119">
        <v>16.376960025135556</v>
      </c>
      <c r="E284" s="119">
        <v>162.23135854393192</v>
      </c>
      <c r="F284" s="119">
        <v>21.901233403430812</v>
      </c>
      <c r="G284" s="119">
        <v>21.16552141090278</v>
      </c>
      <c r="H284" s="119">
        <v>12.27311959105165</v>
      </c>
      <c r="I284" s="119">
        <v>91.183812278309617</v>
      </c>
      <c r="J284" s="119">
        <v>16.413086210095734</v>
      </c>
      <c r="K284" s="120">
        <v>310.7189705296567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1" t="str">
        <f>+asset_level_drivers!$B$1</f>
        <v>Farmar</v>
      </c>
      <c r="C285" s="121">
        <v>109</v>
      </c>
      <c r="D285" s="122">
        <v>16.83563462029873</v>
      </c>
      <c r="E285" s="122">
        <v>166.77481626755616</v>
      </c>
      <c r="F285" s="122">
        <v>22.514600196120082</v>
      </c>
      <c r="G285" s="122">
        <v>21.75832697006301</v>
      </c>
      <c r="H285" s="122">
        <v>12.616856655267158</v>
      </c>
      <c r="I285" s="122">
        <v>93.737509663844378</v>
      </c>
      <c r="J285" s="122">
        <v>16.872751739491989</v>
      </c>
      <c r="K285" s="46">
        <v>320.99203320954979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22" t="str">
        <f>+asset_level_drivers!$B$1</f>
        <v>Farmar</v>
      </c>
      <c r="C286" s="118">
        <v>108</v>
      </c>
      <c r="D286" s="119">
        <v>16.208571947310805</v>
      </c>
      <c r="E286" s="119">
        <v>160.56289695398232</v>
      </c>
      <c r="F286" s="119">
        <v>21.675991088787619</v>
      </c>
      <c r="G286" s="119">
        <v>20.947928563016891</v>
      </c>
      <c r="H286" s="119">
        <v>12.146927244384223</v>
      </c>
      <c r="I286" s="119">
        <v>90.246036192496149</v>
      </c>
      <c r="J286" s="119">
        <v>16.244286514649307</v>
      </c>
      <c r="K286" s="120">
        <v>306.6804283543637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1" t="str">
        <f>+asset_level_drivers!$B$1</f>
        <v>Farmar</v>
      </c>
      <c r="C287" s="121">
        <v>108</v>
      </c>
      <c r="D287" s="122">
        <v>16.662530451947184</v>
      </c>
      <c r="E287" s="122">
        <v>165.05962784930716</v>
      </c>
      <c r="F287" s="122">
        <v>22.283049759656471</v>
      </c>
      <c r="G287" s="122">
        <v>21.534639764881895</v>
      </c>
      <c r="H287" s="122">
        <v>12.487130005349998</v>
      </c>
      <c r="I287" s="122">
        <v>92.773470281105716</v>
      </c>
      <c r="J287" s="122">
        <v>16.699224650599028</v>
      </c>
      <c r="K287" s="46">
        <v>316.81988174438476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22" t="str">
        <f>+asset_level_drivers!$B$1</f>
        <v>Farmar</v>
      </c>
      <c r="C288" s="118">
        <v>108</v>
      </c>
      <c r="D288" s="119">
        <v>16.575242736160828</v>
      </c>
      <c r="E288" s="119">
        <v>164.19474638992889</v>
      </c>
      <c r="F288" s="119">
        <v>22.166290762640401</v>
      </c>
      <c r="G288" s="119">
        <v>21.4218454371292</v>
      </c>
      <c r="H288" s="119">
        <v>12.421715387922134</v>
      </c>
      <c r="I288" s="119">
        <v>92.287354715392908</v>
      </c>
      <c r="J288" s="119">
        <v>16.611723848770726</v>
      </c>
      <c r="K288" s="120">
        <v>316.73708065635282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1" t="str">
        <f>+asset_level_drivers!$B$1</f>
        <v>Farmar</v>
      </c>
      <c r="C289" s="121">
        <v>108</v>
      </c>
      <c r="D289" s="122">
        <v>15.957878669370363</v>
      </c>
      <c r="E289" s="122">
        <v>158.07892808020799</v>
      </c>
      <c r="F289" s="122">
        <v>21.340655290828078</v>
      </c>
      <c r="G289" s="122">
        <v>20.623979431983912</v>
      </c>
      <c r="H289" s="122">
        <v>11.95905424621402</v>
      </c>
      <c r="I289" s="122">
        <v>88.849895806788467</v>
      </c>
      <c r="J289" s="122">
        <v>15.992981245221925</v>
      </c>
      <c r="K289" s="46">
        <v>306.440038098787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22" t="str">
        <f>+asset_level_drivers!$B$1</f>
        <v>Farmar</v>
      </c>
      <c r="C290" s="118">
        <v>108</v>
      </c>
      <c r="D290" s="119">
        <v>16.404815939302871</v>
      </c>
      <c r="E290" s="119">
        <v>162.50609309904721</v>
      </c>
      <c r="F290" s="119">
        <v>21.938322568371373</v>
      </c>
      <c r="G290" s="119">
        <v>21.201617441554298</v>
      </c>
      <c r="H290" s="119">
        <v>12.293995197108503</v>
      </c>
      <c r="I290" s="119">
        <v>91.338229675321145</v>
      </c>
      <c r="J290" s="119">
        <v>16.440881341557809</v>
      </c>
      <c r="K290" s="120">
        <v>316.57275613885173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1" t="str">
        <f>+asset_level_drivers!$B$1</f>
        <v>Farmar</v>
      </c>
      <c r="C291" s="121">
        <v>107</v>
      </c>
      <c r="D291" s="122">
        <v>15.793799621681051</v>
      </c>
      <c r="E291" s="122">
        <v>156.45317280309041</v>
      </c>
      <c r="F291" s="122">
        <v>21.121178328417209</v>
      </c>
      <c r="G291" s="122">
        <v>20.411953924450561</v>
      </c>
      <c r="H291" s="122">
        <v>11.836091146127922</v>
      </c>
      <c r="I291" s="122">
        <v>87.936123245616102</v>
      </c>
      <c r="J291" s="122">
        <v>15.828502184210901</v>
      </c>
      <c r="K291" s="46">
        <v>302.37400745592623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22" t="str">
        <f>+asset_level_drivers!$B$1</f>
        <v>Farmar</v>
      </c>
      <c r="C292" s="118">
        <v>107</v>
      </c>
      <c r="D292" s="119">
        <v>16.236141485085877</v>
      </c>
      <c r="E292" s="119">
        <v>160.83480701930054</v>
      </c>
      <c r="F292" s="119">
        <v>21.712698947605574</v>
      </c>
      <c r="G292" s="119">
        <v>20.983653507222517</v>
      </c>
      <c r="H292" s="119">
        <v>12.167588236025173</v>
      </c>
      <c r="I292" s="119">
        <v>90.398866055816583</v>
      </c>
      <c r="J292" s="119">
        <v>16.271795890046985</v>
      </c>
      <c r="K292" s="120">
        <v>312.37234481811521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1" t="str">
        <f>+asset_level_drivers!$B$1</f>
        <v>Farmar</v>
      </c>
      <c r="C293" s="121">
        <v>106</v>
      </c>
      <c r="D293" s="122">
        <v>16.151087450956382</v>
      </c>
      <c r="E293" s="122">
        <v>159.99206325175336</v>
      </c>
      <c r="F293" s="122">
        <v>21.598928538986709</v>
      </c>
      <c r="G293" s="122">
        <v>20.873745140193513</v>
      </c>
      <c r="H293" s="122">
        <v>12.103847570421147</v>
      </c>
      <c r="I293" s="122">
        <v>89.92519320866522</v>
      </c>
      <c r="J293" s="122">
        <v>16.186534777559743</v>
      </c>
      <c r="K293" s="46">
        <v>309.6224093226383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22" t="str">
        <f>+asset_level_drivers!$B$1</f>
        <v>Farmar</v>
      </c>
      <c r="C294" s="118">
        <v>106</v>
      </c>
      <c r="D294" s="119">
        <v>14.515343896196692</v>
      </c>
      <c r="E294" s="119">
        <v>143.78827770174942</v>
      </c>
      <c r="F294" s="119">
        <v>19.41141748973617</v>
      </c>
      <c r="G294" s="119">
        <v>18.759715609484054</v>
      </c>
      <c r="H294" s="119">
        <v>10.877998802576245</v>
      </c>
      <c r="I294" s="119">
        <v>80.817688019466942</v>
      </c>
      <c r="J294" s="119">
        <v>14.547183843504047</v>
      </c>
      <c r="K294" s="120">
        <v>279.58728094803666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1" t="str">
        <f>+asset_level_drivers!$B$1</f>
        <v>Farmar</v>
      </c>
      <c r="C295" s="121">
        <v>106</v>
      </c>
      <c r="D295" s="122">
        <v>15.990439457399065</v>
      </c>
      <c r="E295" s="122">
        <v>158.4003123367828</v>
      </c>
      <c r="F295" s="122">
        <v>21.384042165465683</v>
      </c>
      <c r="G295" s="122">
        <v>20.666152646865292</v>
      </c>
      <c r="H295" s="122">
        <v>11.983455749596931</v>
      </c>
      <c r="I295" s="122">
        <v>89.030533150787448</v>
      </c>
      <c r="J295" s="122">
        <v>16.025495967141744</v>
      </c>
      <c r="K295" s="46">
        <v>309.4641228123715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22" t="str">
        <f>+asset_level_drivers!$B$1</f>
        <v>Farmar</v>
      </c>
      <c r="C296" s="118">
        <v>106</v>
      </c>
      <c r="D296" s="119">
        <v>15.394857085428743</v>
      </c>
      <c r="E296" s="119">
        <v>152.50032185989946</v>
      </c>
      <c r="F296" s="119">
        <v>20.587543451086429</v>
      </c>
      <c r="G296" s="119">
        <v>19.896432750300008</v>
      </c>
      <c r="H296" s="119">
        <v>11.537118110236815</v>
      </c>
      <c r="I296" s="119">
        <v>85.714382506938534</v>
      </c>
      <c r="J296" s="119">
        <v>15.428588851248936</v>
      </c>
      <c r="K296" s="120">
        <v>299.40540715267787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1" t="str">
        <f>+asset_level_drivers!$B$1</f>
        <v>Farmar</v>
      </c>
      <c r="C297" s="121">
        <v>106</v>
      </c>
      <c r="D297" s="122">
        <v>15.820413680547416</v>
      </c>
      <c r="E297" s="122">
        <v>156.03523392354768</v>
      </c>
      <c r="F297" s="122">
        <v>21.064756579678935</v>
      </c>
      <c r="G297" s="122">
        <v>20.417212642200372</v>
      </c>
      <c r="H297" s="122">
        <v>11.856036088703885</v>
      </c>
      <c r="I297" s="122">
        <v>87.701216377560058</v>
      </c>
      <c r="J297" s="122">
        <v>15.786218947960812</v>
      </c>
      <c r="K297" s="46">
        <v>309.30745677747228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22" t="str">
        <f>+asset_level_drivers!$B$1</f>
        <v>Farmar</v>
      </c>
      <c r="C298" s="118">
        <v>105</v>
      </c>
      <c r="D298" s="119">
        <v>15.222586943004622</v>
      </c>
      <c r="E298" s="119">
        <v>149.23960915949186</v>
      </c>
      <c r="F298" s="119">
        <v>20.147347236531406</v>
      </c>
      <c r="G298" s="119">
        <v>19.6080060356811</v>
      </c>
      <c r="H298" s="119">
        <v>11.4080164908463</v>
      </c>
      <c r="I298" s="119">
        <v>83.881665223202347</v>
      </c>
      <c r="J298" s="119">
        <v>15.098699740176423</v>
      </c>
      <c r="K298" s="120">
        <v>296.73090362548828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1" t="str">
        <f>+asset_level_drivers!$B$1</f>
        <v>Farmar</v>
      </c>
      <c r="C299" s="121">
        <v>105</v>
      </c>
      <c r="D299" s="122">
        <v>15.648930685730802</v>
      </c>
      <c r="E299" s="122">
        <v>153.41921712158793</v>
      </c>
      <c r="F299" s="122">
        <v>20.71159431141437</v>
      </c>
      <c r="G299" s="122">
        <v>20.157188583862094</v>
      </c>
      <c r="H299" s="122">
        <v>11.727524368580871</v>
      </c>
      <c r="I299" s="122">
        <v>86.23085708865473</v>
      </c>
      <c r="J299" s="122">
        <v>15.521554275957852</v>
      </c>
      <c r="K299" s="46">
        <v>306.54490627088046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22" t="str">
        <f>+asset_level_drivers!$B$1</f>
        <v>Farmar</v>
      </c>
      <c r="C300" s="118">
        <v>105</v>
      </c>
      <c r="D300" s="119">
        <v>15.566952802568794</v>
      </c>
      <c r="E300" s="119">
        <v>152.61532671829161</v>
      </c>
      <c r="F300" s="119">
        <v>20.603069106969372</v>
      </c>
      <c r="G300" s="119">
        <v>20.051609082161761</v>
      </c>
      <c r="H300" s="119">
        <v>11.666089012915085</v>
      </c>
      <c r="I300" s="119">
        <v>85.779022176561242</v>
      </c>
      <c r="J300" s="119">
        <v>15.440223991781025</v>
      </c>
      <c r="K300" s="120">
        <v>306.46827389365751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1" t="str">
        <f>+asset_level_drivers!$B$1</f>
        <v>Farmar</v>
      </c>
      <c r="C301" s="121">
        <v>105</v>
      </c>
      <c r="D301" s="122">
        <v>14.987143684312954</v>
      </c>
      <c r="E301" s="122">
        <v>146.93080866649115</v>
      </c>
      <c r="F301" s="122">
        <v>19.83565916997631</v>
      </c>
      <c r="G301" s="122">
        <v>19.304778129520717</v>
      </c>
      <c r="H301" s="122">
        <v>11.231572067315028</v>
      </c>
      <c r="I301" s="122">
        <v>82.583980036864972</v>
      </c>
      <c r="J301" s="122">
        <v>14.865116406635698</v>
      </c>
      <c r="K301" s="46">
        <v>296.50842204846839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22" t="str">
        <f>+asset_level_drivers!$B$1</f>
        <v>Farmar</v>
      </c>
      <c r="C302" s="118">
        <v>105</v>
      </c>
      <c r="D302" s="119">
        <v>15.406893303340366</v>
      </c>
      <c r="E302" s="119">
        <v>151.04575654710476</v>
      </c>
      <c r="F302" s="119">
        <v>20.391177133859145</v>
      </c>
      <c r="G302" s="119">
        <v>19.845467847075081</v>
      </c>
      <c r="H302" s="119">
        <v>11.54613821785304</v>
      </c>
      <c r="I302" s="119">
        <v>84.896829035039957</v>
      </c>
      <c r="J302" s="119">
        <v>15.281429226307196</v>
      </c>
      <c r="K302" s="120">
        <v>306.31619144640473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1" t="str">
        <f>+asset_level_drivers!$B$1</f>
        <v>Farmar</v>
      </c>
      <c r="C303" s="121">
        <v>105</v>
      </c>
      <c r="D303" s="122">
        <v>14.83304579162836</v>
      </c>
      <c r="E303" s="122">
        <v>145.41970099326838</v>
      </c>
      <c r="F303" s="122">
        <v>19.631659634091232</v>
      </c>
      <c r="G303" s="122">
        <v>19.106314714921155</v>
      </c>
      <c r="H303" s="122">
        <v>11.1160889823747</v>
      </c>
      <c r="I303" s="122">
        <v>81.734646346731651</v>
      </c>
      <c r="J303" s="122">
        <v>14.712236342411702</v>
      </c>
      <c r="K303" s="46">
        <v>296.36200272409542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22" t="str">
        <f>+asset_level_drivers!$B$1</f>
        <v>Farmar</v>
      </c>
      <c r="C304" s="118">
        <v>105</v>
      </c>
      <c r="D304" s="119">
        <v>15.248479548774666</v>
      </c>
      <c r="E304" s="119">
        <v>149.49232891142506</v>
      </c>
      <c r="F304" s="119">
        <v>20.181464403042384</v>
      </c>
      <c r="G304" s="119">
        <v>19.641445853822969</v>
      </c>
      <c r="H304" s="119">
        <v>11.427420766527012</v>
      </c>
      <c r="I304" s="119">
        <v>84.023708972488066</v>
      </c>
      <c r="J304" s="119">
        <v>15.124267615047852</v>
      </c>
      <c r="K304" s="120">
        <v>306.16566847951793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1" t="str">
        <f>+asset_level_drivers!$B$1</f>
        <v>Farmar</v>
      </c>
      <c r="C305" s="121">
        <v>105</v>
      </c>
      <c r="D305" s="122">
        <v>15.16859946861914</v>
      </c>
      <c r="E305" s="122">
        <v>148.70901512653438</v>
      </c>
      <c r="F305" s="122">
        <v>20.075717042082143</v>
      </c>
      <c r="G305" s="122">
        <v>19.538567713982722</v>
      </c>
      <c r="H305" s="122">
        <v>11.367557533351448</v>
      </c>
      <c r="I305" s="122">
        <v>83.583439361498264</v>
      </c>
      <c r="J305" s="122">
        <v>15.04501908506969</v>
      </c>
      <c r="K305" s="46">
        <v>306.0909876933851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22" t="str">
        <f>+asset_level_drivers!$B$1</f>
        <v>Farmar</v>
      </c>
      <c r="C306" s="118">
        <v>105</v>
      </c>
      <c r="D306" s="119">
        <v>13.632359971656225</v>
      </c>
      <c r="E306" s="119">
        <v>133.64795974837082</v>
      </c>
      <c r="F306" s="119">
        <v>18.042474566030066</v>
      </c>
      <c r="G306" s="119">
        <v>17.559760899121073</v>
      </c>
      <c r="H306" s="119">
        <v>10.216278478033194</v>
      </c>
      <c r="I306" s="119">
        <v>75.118217479356431</v>
      </c>
      <c r="J306" s="119">
        <v>13.52127914628416</v>
      </c>
      <c r="K306" s="120">
        <v>276.40217233758221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1" t="str">
        <f>+asset_level_drivers!$B$1</f>
        <v>Farmar</v>
      </c>
      <c r="C307" s="121">
        <v>105</v>
      </c>
      <c r="D307" s="122">
        <v>15.017723913254285</v>
      </c>
      <c r="E307" s="122">
        <v>147.22951394170866</v>
      </c>
      <c r="F307" s="122">
        <v>19.875984382130671</v>
      </c>
      <c r="G307" s="122">
        <v>19.344253758314455</v>
      </c>
      <c r="H307" s="122">
        <v>11.254489312416844</v>
      </c>
      <c r="I307" s="122">
        <v>82.751870424928256</v>
      </c>
      <c r="J307" s="122">
        <v>14.895336676487087</v>
      </c>
      <c r="K307" s="46">
        <v>305.94277681049556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22" t="str">
        <f>+asset_level_drivers!$B$1</f>
        <v>Farmar</v>
      </c>
      <c r="C308" s="118">
        <v>105</v>
      </c>
      <c r="D308" s="119">
        <v>14.458371478377597</v>
      </c>
      <c r="E308" s="119">
        <v>141.74560371443326</v>
      </c>
      <c r="F308" s="119">
        <v>19.135656501448491</v>
      </c>
      <c r="G308" s="119">
        <v>18.623768564171375</v>
      </c>
      <c r="H308" s="119">
        <v>10.835302887326286</v>
      </c>
      <c r="I308" s="119">
        <v>79.669581986965326</v>
      </c>
      <c r="J308" s="119">
        <v>14.340524757653759</v>
      </c>
      <c r="K308" s="120">
        <v>296.00249151932564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1" t="str">
        <f>+asset_level_drivers!$B$1</f>
        <v>Farmar</v>
      </c>
      <c r="C309" s="121">
        <v>104</v>
      </c>
      <c r="D309" s="122">
        <v>14.86331162915031</v>
      </c>
      <c r="E309" s="122">
        <v>145.71533514641393</v>
      </c>
      <c r="F309" s="122">
        <v>19.671570244765885</v>
      </c>
      <c r="G309" s="122">
        <v>19.145384513196603</v>
      </c>
      <c r="H309" s="122">
        <v>11.138770618213105</v>
      </c>
      <c r="I309" s="122">
        <v>81.900810578884006</v>
      </c>
      <c r="J309" s="122">
        <v>14.74214590419912</v>
      </c>
      <c r="K309" s="46">
        <v>301.77748566476924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22" t="str">
        <f>+asset_level_drivers!$B$1</f>
        <v>Farmar</v>
      </c>
      <c r="C310" s="118">
        <v>104</v>
      </c>
      <c r="D310" s="119">
        <v>14.309710463356804</v>
      </c>
      <c r="E310" s="119">
        <v>140.28782422362463</v>
      </c>
      <c r="F310" s="119">
        <v>18.938856270189326</v>
      </c>
      <c r="G310" s="119">
        <v>18.432306291091763</v>
      </c>
      <c r="H310" s="119">
        <v>10.723894273451858</v>
      </c>
      <c r="I310" s="119">
        <v>78.850221953084628</v>
      </c>
      <c r="J310" s="119">
        <v>14.193039951555239</v>
      </c>
      <c r="K310" s="120">
        <v>291.9725027787058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1" t="str">
        <f>+asset_level_drivers!$B$1</f>
        <v>Farmar</v>
      </c>
      <c r="C311" s="121">
        <v>104</v>
      </c>
      <c r="D311" s="122">
        <v>14.710487024151334</v>
      </c>
      <c r="E311" s="122">
        <v>144.21672919229434</v>
      </c>
      <c r="F311" s="122">
        <v>19.469258440959738</v>
      </c>
      <c r="G311" s="122">
        <v>18.948559749977893</v>
      </c>
      <c r="H311" s="122">
        <v>11.024241752616016</v>
      </c>
      <c r="I311" s="122">
        <v>81.058503609220097</v>
      </c>
      <c r="J311" s="122">
        <v>14.590530649659616</v>
      </c>
      <c r="K311" s="46">
        <v>301.63272585417093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22" t="str">
        <f>+asset_level_drivers!$B$1</f>
        <v>Farmar</v>
      </c>
      <c r="C312" s="118">
        <v>104</v>
      </c>
      <c r="D312" s="119">
        <v>14.633425270536929</v>
      </c>
      <c r="E312" s="119">
        <v>143.46105916185127</v>
      </c>
      <c r="F312" s="119">
        <v>19.367242986849924</v>
      </c>
      <c r="G312" s="119">
        <v>18.849310815136576</v>
      </c>
      <c r="H312" s="119">
        <v>10.966490612199593</v>
      </c>
      <c r="I312" s="119">
        <v>80.633771456209075</v>
      </c>
      <c r="J312" s="119">
        <v>14.514078862117636</v>
      </c>
      <c r="K312" s="120">
        <v>301.56090411537571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1" t="str">
        <f>+asset_level_drivers!$B$1</f>
        <v>Farmar</v>
      </c>
      <c r="C313" s="121">
        <v>104</v>
      </c>
      <c r="D313" s="122">
        <v>14.08838649533795</v>
      </c>
      <c r="E313" s="122">
        <v>138.11751427630549</v>
      </c>
      <c r="F313" s="122">
        <v>18.645864427301241</v>
      </c>
      <c r="G313" s="122">
        <v>18.147259987445086</v>
      </c>
      <c r="H313" s="122">
        <v>10.558031040978161</v>
      </c>
      <c r="I313" s="122">
        <v>77.630376809714861</v>
      </c>
      <c r="J313" s="122">
        <v>13.973467825748674</v>
      </c>
      <c r="K313" s="46">
        <v>291.76398443924751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22" t="str">
        <f>+asset_level_drivers!$B$1</f>
        <v>Farmar</v>
      </c>
      <c r="C314" s="118">
        <v>104</v>
      </c>
      <c r="D314" s="119">
        <v>14.482964374706789</v>
      </c>
      <c r="E314" s="119">
        <v>141.98563770395651</v>
      </c>
      <c r="F314" s="119">
        <v>19.168061090034129</v>
      </c>
      <c r="G314" s="119">
        <v>18.64338404660483</v>
      </c>
      <c r="H314" s="119">
        <v>10.85373314283618</v>
      </c>
      <c r="I314" s="119">
        <v>79.804495572338368</v>
      </c>
      <c r="J314" s="119">
        <v>14.364809203020906</v>
      </c>
      <c r="K314" s="120">
        <v>301.41836551867033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1" t="str">
        <f>+asset_level_drivers!$B$1</f>
        <v>Farmar</v>
      </c>
      <c r="C315" s="121">
        <v>104</v>
      </c>
      <c r="D315" s="122">
        <v>13.943529694286445</v>
      </c>
      <c r="E315" s="122">
        <v>136.69704850686338</v>
      </c>
      <c r="F315" s="122">
        <v>18.454101548426561</v>
      </c>
      <c r="G315" s="122">
        <v>17.946748405183097</v>
      </c>
      <c r="H315" s="122">
        <v>10.449473357491504</v>
      </c>
      <c r="I315" s="122">
        <v>76.8319893386915</v>
      </c>
      <c r="J315" s="122">
        <v>13.829758080964472</v>
      </c>
      <c r="K315" s="46">
        <v>291.61764221191407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22" t="str">
        <f>+asset_level_drivers!$B$1</f>
        <v>Farmar</v>
      </c>
      <c r="C316" s="118">
        <v>104</v>
      </c>
      <c r="D316" s="119">
        <v>14.334050529191362</v>
      </c>
      <c r="E316" s="119">
        <v>140.52539047246975</v>
      </c>
      <c r="F316" s="119">
        <v>18.970927713783418</v>
      </c>
      <c r="G316" s="119">
        <v>18.44940232128118</v>
      </c>
      <c r="H316" s="119">
        <v>10.742135054303926</v>
      </c>
      <c r="I316" s="119">
        <v>78.983748519297123</v>
      </c>
      <c r="J316" s="119">
        <v>14.217074733473483</v>
      </c>
      <c r="K316" s="120">
        <v>301.26792271664272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1" t="str">
        <f>+asset_level_drivers!$B$1</f>
        <v>Farmar</v>
      </c>
      <c r="C317" s="121">
        <v>104</v>
      </c>
      <c r="D317" s="122">
        <v>14.258960774562322</v>
      </c>
      <c r="E317" s="122">
        <v>139.78906277309559</v>
      </c>
      <c r="F317" s="122">
        <v>18.871523474367908</v>
      </c>
      <c r="G317" s="122">
        <v>18.352767877661481</v>
      </c>
      <c r="H317" s="122">
        <v>10.685861757110157</v>
      </c>
      <c r="I317" s="122">
        <v>78.569887923431665</v>
      </c>
      <c r="J317" s="122">
        <v>14.142579826217702</v>
      </c>
      <c r="K317" s="46">
        <v>301.19797613846629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22" t="str">
        <f>+asset_level_drivers!$B$1</f>
        <v>Farmar</v>
      </c>
      <c r="C318" s="118">
        <v>103</v>
      </c>
      <c r="D318" s="119">
        <v>12.814847339258479</v>
      </c>
      <c r="E318" s="119">
        <v>125.63140931219294</v>
      </c>
      <c r="F318" s="119">
        <v>16.960240257146047</v>
      </c>
      <c r="G318" s="119">
        <v>16.494055269884523</v>
      </c>
      <c r="H318" s="119">
        <v>9.6036232423109631</v>
      </c>
      <c r="I318" s="119">
        <v>70.612432428594516</v>
      </c>
      <c r="J318" s="119">
        <v>12.710237837147012</v>
      </c>
      <c r="K318" s="120">
        <v>268.33974779630967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1" t="str">
        <f>+asset_level_drivers!$B$1</f>
        <v>Farmar</v>
      </c>
      <c r="C319" s="121">
        <v>103</v>
      </c>
      <c r="D319" s="122">
        <v>14.117133069196383</v>
      </c>
      <c r="E319" s="122">
        <v>138.39830757995884</v>
      </c>
      <c r="F319" s="122">
        <v>18.683771523294443</v>
      </c>
      <c r="G319" s="122">
        <v>18.170246877352433</v>
      </c>
      <c r="H319" s="122">
        <v>10.579574119684835</v>
      </c>
      <c r="I319" s="122">
        <v>77.788199588979822</v>
      </c>
      <c r="J319" s="122">
        <v>14.001875926016368</v>
      </c>
      <c r="K319" s="46">
        <v>297.02152166266194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22" t="str">
        <f>+asset_level_drivers!$B$1</f>
        <v>Farmar</v>
      </c>
      <c r="C320" s="118">
        <v>103</v>
      </c>
      <c r="D320" s="119">
        <v>13.591324210025448</v>
      </c>
      <c r="E320" s="119">
        <v>133.24333727927802</v>
      </c>
      <c r="F320" s="119">
        <v>17.987850532702534</v>
      </c>
      <c r="G320" s="119">
        <v>17.493488083106001</v>
      </c>
      <c r="H320" s="119">
        <v>10.185525712609609</v>
      </c>
      <c r="I320" s="119">
        <v>74.89079523746382</v>
      </c>
      <c r="J320" s="119">
        <v>13.480343142743488</v>
      </c>
      <c r="K320" s="120">
        <v>287.37383350573089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1" t="str">
        <f>+asset_level_drivers!$B$1</f>
        <v>Farmar</v>
      </c>
      <c r="C321" s="121">
        <v>102</v>
      </c>
      <c r="D321" s="122">
        <v>13.971980728330475</v>
      </c>
      <c r="E321" s="122">
        <v>136.97495485021111</v>
      </c>
      <c r="F321" s="122">
        <v>18.491618904778502</v>
      </c>
      <c r="G321" s="122">
        <v>17.983447049081214</v>
      </c>
      <c r="H321" s="122">
        <v>10.470794954587396</v>
      </c>
      <c r="I321" s="122">
        <v>76.988189472070204</v>
      </c>
      <c r="J321" s="122">
        <v>13.857874104972637</v>
      </c>
      <c r="K321" s="46">
        <v>292.85421444541532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22" t="str">
        <f>+asset_level_drivers!$B$1</f>
        <v>Farmar</v>
      </c>
      <c r="C322" s="118">
        <v>102</v>
      </c>
      <c r="D322" s="119">
        <v>13.451578240304423</v>
      </c>
      <c r="E322" s="119">
        <v>131.8730008053609</v>
      </c>
      <c r="F322" s="119">
        <v>17.802855108723726</v>
      </c>
      <c r="G322" s="119">
        <v>17.313645696162553</v>
      </c>
      <c r="H322" s="119">
        <v>10.080798156572271</v>
      </c>
      <c r="I322" s="119">
        <v>74.120583455245765</v>
      </c>
      <c r="J322" s="119">
        <v>13.341705021944239</v>
      </c>
      <c r="K322" s="120">
        <v>283.34190408807058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1" t="str">
        <f>+asset_level_drivers!$B$1</f>
        <v>Farmar</v>
      </c>
      <c r="C323" s="121">
        <v>102</v>
      </c>
      <c r="D323" s="122">
        <v>13.828320854405508</v>
      </c>
      <c r="E323" s="122">
        <v>135.56624082632467</v>
      </c>
      <c r="F323" s="122">
        <v>18.301442511553834</v>
      </c>
      <c r="G323" s="122">
        <v>17.798567622664912</v>
      </c>
      <c r="H323" s="122">
        <v>10.36313426478841</v>
      </c>
      <c r="I323" s="122">
        <v>76.196407191130376</v>
      </c>
      <c r="J323" s="122">
        <v>13.715353294403469</v>
      </c>
      <c r="K323" s="46">
        <v>292.71940105237462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22" t="str">
        <f>+asset_level_drivers!$B$1</f>
        <v>Farmar</v>
      </c>
      <c r="C324" s="118">
        <v>102</v>
      </c>
      <c r="D324" s="119">
        <v>13.755880412962599</v>
      </c>
      <c r="E324" s="119">
        <v>134.85589867337845</v>
      </c>
      <c r="F324" s="119">
        <v>18.205546320906091</v>
      </c>
      <c r="G324" s="119">
        <v>17.705342126819627</v>
      </c>
      <c r="H324" s="119">
        <v>10.308846399415785</v>
      </c>
      <c r="I324" s="119">
        <v>75.797152040283081</v>
      </c>
      <c r="J324" s="119">
        <v>13.643487367250955</v>
      </c>
      <c r="K324" s="120">
        <v>292.6525111951326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1" t="str">
        <f>+asset_level_drivers!$B$1</f>
        <v>Farmar</v>
      </c>
      <c r="C325" s="121">
        <v>102</v>
      </c>
      <c r="D325" s="122">
        <v>13.243526837457484</v>
      </c>
      <c r="E325" s="122">
        <v>129.83287405904699</v>
      </c>
      <c r="F325" s="122">
        <v>17.527437997971344</v>
      </c>
      <c r="G325" s="122">
        <v>17.045898913399434</v>
      </c>
      <c r="H325" s="122">
        <v>9.9248815673940918</v>
      </c>
      <c r="I325" s="122">
        <v>72.973909125883793</v>
      </c>
      <c r="J325" s="122">
        <v>13.13530364265908</v>
      </c>
      <c r="K325" s="46">
        <v>283.14771061947476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22" t="str">
        <f>+asset_level_drivers!$B$1</f>
        <v>Farmar</v>
      </c>
      <c r="C326" s="118">
        <v>102</v>
      </c>
      <c r="D326" s="119">
        <v>13.614442498002548</v>
      </c>
      <c r="E326" s="119">
        <v>133.46897842641118</v>
      </c>
      <c r="F326" s="119">
        <v>18.018312087565512</v>
      </c>
      <c r="G326" s="119">
        <v>17.523321767322894</v>
      </c>
      <c r="H326" s="119">
        <v>10.202850876293702</v>
      </c>
      <c r="I326" s="119">
        <v>75.017619176972914</v>
      </c>
      <c r="J326" s="119">
        <v>13.503171451855126</v>
      </c>
      <c r="K326" s="120">
        <v>292.51976739983809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1" t="str">
        <f>+asset_level_drivers!$B$1</f>
        <v>Farmar</v>
      </c>
      <c r="C327" s="121">
        <v>101</v>
      </c>
      <c r="D327" s="122">
        <v>13.107356945303339</v>
      </c>
      <c r="E327" s="122">
        <v>128.4976130472586</v>
      </c>
      <c r="F327" s="122">
        <v>17.347177761379914</v>
      </c>
      <c r="G327" s="122">
        <v>16.870657981823282</v>
      </c>
      <c r="H327" s="122">
        <v>9.8228339731798169</v>
      </c>
      <c r="I327" s="122">
        <v>72.223411869778474</v>
      </c>
      <c r="J327" s="122">
        <v>13.000214136560125</v>
      </c>
      <c r="K327" s="46">
        <v>279.14525732743112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22" t="str">
        <f>+asset_level_drivers!$B$1</f>
        <v>Farmar</v>
      </c>
      <c r="C328" s="118">
        <v>100</v>
      </c>
      <c r="D328" s="119">
        <v>13.474458857699272</v>
      </c>
      <c r="E328" s="119">
        <v>132.09632218188176</v>
      </c>
      <c r="F328" s="119">
        <v>17.833003494554038</v>
      </c>
      <c r="G328" s="119">
        <v>17.343172674194296</v>
      </c>
      <c r="H328" s="119">
        <v>10.097945206645853</v>
      </c>
      <c r="I328" s="119">
        <v>74.246103543699547</v>
      </c>
      <c r="J328" s="119">
        <v>13.364298637865918</v>
      </c>
      <c r="K328" s="120">
        <v>284.34814679597559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1" t="str">
        <f>+asset_level_drivers!$B$1</f>
        <v>Farmar</v>
      </c>
      <c r="C329" s="121">
        <v>100</v>
      </c>
      <c r="D329" s="122">
        <v>13.403872155669298</v>
      </c>
      <c r="E329" s="122">
        <v>131.40416211284438</v>
      </c>
      <c r="F329" s="122">
        <v>17.739561885233993</v>
      </c>
      <c r="G329" s="122">
        <v>17.252332450060724</v>
      </c>
      <c r="H329" s="122">
        <v>10.045046559142156</v>
      </c>
      <c r="I329" s="122">
        <v>73.857067821086417</v>
      </c>
      <c r="J329" s="122">
        <v>13.294272207795558</v>
      </c>
      <c r="K329" s="46">
        <v>284.28340396278782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22" t="str">
        <f>+asset_level_drivers!$B$1</f>
        <v>Farmar</v>
      </c>
      <c r="C330" s="118">
        <v>100</v>
      </c>
      <c r="D330" s="119">
        <v>12.475531165168363</v>
      </c>
      <c r="E330" s="119">
        <v>122.30306998051256</v>
      </c>
      <c r="F330" s="119">
        <v>16.510914447369196</v>
      </c>
      <c r="G330" s="119">
        <v>16.057461976045467</v>
      </c>
      <c r="H330" s="119">
        <v>9.3493350241438282</v>
      </c>
      <c r="I330" s="119">
        <v>68.741704897601963</v>
      </c>
      <c r="J330" s="119">
        <v>12.373506881568352</v>
      </c>
      <c r="K330" s="120">
        <v>265.88228656166478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1" t="str">
        <f>+asset_level_drivers!$B$1</f>
        <v>Farmar</v>
      </c>
      <c r="C331" s="121">
        <v>100</v>
      </c>
      <c r="D331" s="122">
        <v>13.268301469835521</v>
      </c>
      <c r="E331" s="122">
        <v>130.07478377658805</v>
      </c>
      <c r="F331" s="122">
        <v>17.560095809839385</v>
      </c>
      <c r="G331" s="122">
        <v>17.07786211246307</v>
      </c>
      <c r="H331" s="122">
        <v>9.9434480184041263</v>
      </c>
      <c r="I331" s="122">
        <v>73.109876983581216</v>
      </c>
      <c r="J331" s="122">
        <v>13.159777857044617</v>
      </c>
      <c r="K331" s="46">
        <v>284.15492060611126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22" t="str">
        <f>+asset_level_drivers!$B$1</f>
        <v>Farmar</v>
      </c>
      <c r="C332" s="118">
        <v>100</v>
      </c>
      <c r="D332" s="119">
        <v>12.77410834981394</v>
      </c>
      <c r="E332" s="119">
        <v>125.22984346866616</v>
      </c>
      <c r="F332" s="119">
        <v>16.906028868269932</v>
      </c>
      <c r="G332" s="119">
        <v>16.441789666693751</v>
      </c>
      <c r="H332" s="119">
        <v>9.5730928820546008</v>
      </c>
      <c r="I332" s="119">
        <v>70.386728194701817</v>
      </c>
      <c r="J332" s="119">
        <v>12.669611075046328</v>
      </c>
      <c r="K332" s="120">
        <v>274.92694123920643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1" t="str">
        <f>+asset_level_drivers!$B$1</f>
        <v>Farmar</v>
      </c>
      <c r="C333" s="121">
        <v>100</v>
      </c>
      <c r="D333" s="122">
        <v>13.131876875604533</v>
      </c>
      <c r="E333" s="122">
        <v>128.73703565538923</v>
      </c>
      <c r="F333" s="122">
        <v>17.379499813477548</v>
      </c>
      <c r="G333" s="122">
        <v>16.902292582153272</v>
      </c>
      <c r="H333" s="122">
        <v>9.841209546942526</v>
      </c>
      <c r="I333" s="122">
        <v>72.357981821919111</v>
      </c>
      <c r="J333" s="122">
        <v>13.024436727945439</v>
      </c>
      <c r="K333" s="46">
        <v>284.02775050916176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22" t="str">
        <f>+asset_level_drivers!$B$1</f>
        <v>Farmar</v>
      </c>
      <c r="C334" s="118">
        <v>100</v>
      </c>
      <c r="D334" s="119">
        <v>12.642765051126686</v>
      </c>
      <c r="E334" s="119">
        <v>123.94192304169512</v>
      </c>
      <c r="F334" s="119">
        <v>16.732159610628841</v>
      </c>
      <c r="G334" s="119">
        <v>16.272759300349747</v>
      </c>
      <c r="H334" s="119">
        <v>9.4746624035165947</v>
      </c>
      <c r="I334" s="119">
        <v>69.662839203717837</v>
      </c>
      <c r="J334" s="119">
        <v>12.539311056669213</v>
      </c>
      <c r="K334" s="120">
        <v>274.80450656288548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1" t="str">
        <f>+asset_level_drivers!$B$1</f>
        <v>Farmar</v>
      </c>
      <c r="C335" s="121">
        <v>100</v>
      </c>
      <c r="D335" s="122">
        <v>12.996855008325829</v>
      </c>
      <c r="E335" s="122">
        <v>127.41304580796269</v>
      </c>
      <c r="F335" s="122">
        <v>17.200761184074963</v>
      </c>
      <c r="G335" s="122">
        <v>16.728528000250215</v>
      </c>
      <c r="H335" s="122">
        <v>9.7400222983948552</v>
      </c>
      <c r="I335" s="122">
        <v>71.613819640268886</v>
      </c>
      <c r="J335" s="122">
        <v>12.890487535248399</v>
      </c>
      <c r="K335" s="46">
        <v>283.90188819483706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22" t="str">
        <f>+asset_level_drivers!$B$1</f>
        <v>Farmar</v>
      </c>
      <c r="C336" s="118">
        <v>100</v>
      </c>
      <c r="D336" s="119">
        <v>12.928770278474227</v>
      </c>
      <c r="E336" s="119">
        <v>126.74542570050366</v>
      </c>
      <c r="F336" s="119">
        <v>17.110632469567996</v>
      </c>
      <c r="G336" s="119">
        <v>16.640907167456991</v>
      </c>
      <c r="H336" s="119">
        <v>9.6889986633300662</v>
      </c>
      <c r="I336" s="119">
        <v>71.238576856764226</v>
      </c>
      <c r="J336" s="119">
        <v>12.822943834217559</v>
      </c>
      <c r="K336" s="120">
        <v>283.83944126329925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1" t="str">
        <f>+asset_level_drivers!$B$1</f>
        <v>Farmar</v>
      </c>
      <c r="C337" s="121">
        <v>100</v>
      </c>
      <c r="D337" s="122">
        <v>12.447223399593623</v>
      </c>
      <c r="E337" s="122">
        <v>122.02449545849254</v>
      </c>
      <c r="F337" s="122">
        <v>16.473306886896495</v>
      </c>
      <c r="G337" s="122">
        <v>16.02110929977896</v>
      </c>
      <c r="H337" s="122">
        <v>9.3281207944137083</v>
      </c>
      <c r="I337" s="122">
        <v>68.585129207492599</v>
      </c>
      <c r="J337" s="122">
        <v>12.345323257348669</v>
      </c>
      <c r="K337" s="46">
        <v>274.62320950156766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22" t="str">
        <f>+asset_level_drivers!$B$1</f>
        <v>Farmar</v>
      </c>
      <c r="C338" s="118">
        <v>100</v>
      </c>
      <c r="D338" s="119">
        <v>12.79583676682862</v>
      </c>
      <c r="E338" s="119">
        <v>125.4419188628099</v>
      </c>
      <c r="F338" s="119">
        <v>16.934659046479336</v>
      </c>
      <c r="G338" s="119">
        <v>16.46982976701614</v>
      </c>
      <c r="H338" s="119">
        <v>9.5893764572807783</v>
      </c>
      <c r="I338" s="119">
        <v>70.50592736249537</v>
      </c>
      <c r="J338" s="119">
        <v>12.691066925249165</v>
      </c>
      <c r="K338" s="120">
        <v>283.71551037437035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1" t="str">
        <f>+asset_level_drivers!$B$1</f>
        <v>Farmar</v>
      </c>
      <c r="C339" s="121">
        <v>100</v>
      </c>
      <c r="D339" s="122">
        <v>12.31924115385543</v>
      </c>
      <c r="E339" s="122">
        <v>120.76954091141064</v>
      </c>
      <c r="F339" s="122">
        <v>16.303888023040436</v>
      </c>
      <c r="G339" s="122">
        <v>15.856403751959505</v>
      </c>
      <c r="H339" s="122">
        <v>9.2322091352861637</v>
      </c>
      <c r="I339" s="122">
        <v>67.879769030113948</v>
      </c>
      <c r="J339" s="122">
        <v>12.218358425420513</v>
      </c>
      <c r="K339" s="46">
        <v>274.50389123213921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22" t="str">
        <f>+asset_level_drivers!$B$1</f>
        <v>Farmar</v>
      </c>
      <c r="C340" s="118">
        <v>100</v>
      </c>
      <c r="D340" s="119">
        <v>12.664270086316574</v>
      </c>
      <c r="E340" s="119">
        <v>124.15181813215028</v>
      </c>
      <c r="F340" s="119">
        <v>16.760495447840288</v>
      </c>
      <c r="G340" s="119">
        <v>16.300511133489156</v>
      </c>
      <c r="H340" s="119">
        <v>9.4907785733240679</v>
      </c>
      <c r="I340" s="119">
        <v>69.780812909282403</v>
      </c>
      <c r="J340" s="119">
        <v>12.560546323670835</v>
      </c>
      <c r="K340" s="120">
        <v>283.5928501731471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1" t="str">
        <f>+asset_level_drivers!$B$1</f>
        <v>Farmar</v>
      </c>
      <c r="C341" s="121">
        <v>100</v>
      </c>
      <c r="D341" s="122">
        <v>12.597927633094949</v>
      </c>
      <c r="E341" s="122">
        <v>123.50128656374589</v>
      </c>
      <c r="F341" s="122">
        <v>16.672673686105696</v>
      </c>
      <c r="G341" s="122">
        <v>16.215132171250051</v>
      </c>
      <c r="H341" s="122">
        <v>9.441060624382196</v>
      </c>
      <c r="I341" s="122">
        <v>69.41517491582114</v>
      </c>
      <c r="J341" s="122">
        <v>12.494731484847806</v>
      </c>
      <c r="K341" s="46">
        <v>283.53199135228209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22" t="str">
        <f>+asset_level_drivers!$B$1</f>
        <v>Farmar</v>
      </c>
      <c r="C342" s="118">
        <v>100</v>
      </c>
      <c r="D342" s="119">
        <v>11.322039711743667</v>
      </c>
      <c r="E342" s="119">
        <v>110.99323911450803</v>
      </c>
      <c r="F342" s="119">
        <v>14.984087280458585</v>
      </c>
      <c r="G342" s="119">
        <v>14.572912817504729</v>
      </c>
      <c r="H342" s="119">
        <v>8.4848926286437454</v>
      </c>
      <c r="I342" s="119">
        <v>62.384897534086456</v>
      </c>
      <c r="J342" s="119">
        <v>11.229281556135563</v>
      </c>
      <c r="K342" s="120">
        <v>256.0387271921258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1" t="str">
        <f>+asset_level_drivers!$B$1</f>
        <v>Farmar</v>
      </c>
      <c r="C343" s="121">
        <v>100</v>
      </c>
      <c r="D343" s="122">
        <v>12.472621617336511</v>
      </c>
      <c r="E343" s="122">
        <v>122.272580682807</v>
      </c>
      <c r="F343" s="122">
        <v>16.506798392178947</v>
      </c>
      <c r="G343" s="122">
        <v>16.053870275290521</v>
      </c>
      <c r="H343" s="122">
        <v>9.3471545688919733</v>
      </c>
      <c r="I343" s="122">
        <v>68.724568072616734</v>
      </c>
      <c r="J343" s="122">
        <v>12.370422253071013</v>
      </c>
      <c r="K343" s="46">
        <v>283.41121651900443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22" t="str">
        <f>+asset_level_drivers!$B$1</f>
        <v>Farmar</v>
      </c>
      <c r="C344" s="118">
        <v>100</v>
      </c>
      <c r="D344" s="119">
        <v>12.008064534767039</v>
      </c>
      <c r="E344" s="119">
        <v>117.71825245417358</v>
      </c>
      <c r="F344" s="119">
        <v>15.891964081313434</v>
      </c>
      <c r="G344" s="119">
        <v>15.455936853483264</v>
      </c>
      <c r="H344" s="119">
        <v>8.9990090875270337</v>
      </c>
      <c r="I344" s="119">
        <v>66.164760807358206</v>
      </c>
      <c r="J344" s="119">
        <v>11.90965694532448</v>
      </c>
      <c r="K344" s="120">
        <v>274.21092826441713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1" t="str">
        <f>+asset_level_drivers!$B$1</f>
        <v>Farmar</v>
      </c>
      <c r="C345" s="121">
        <v>100</v>
      </c>
      <c r="D345" s="122">
        <v>12.344378255855334</v>
      </c>
      <c r="E345" s="122">
        <v>121.01507546308194</v>
      </c>
      <c r="F345" s="122">
        <v>16.337035187516062</v>
      </c>
      <c r="G345" s="122">
        <v>15.888827927172843</v>
      </c>
      <c r="H345" s="122">
        <v>9.2510472260272891</v>
      </c>
      <c r="I345" s="122">
        <v>68.017774263309178</v>
      </c>
      <c r="J345" s="122">
        <v>12.243199367395654</v>
      </c>
      <c r="K345" s="46">
        <v>283.29167751914576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22" t="str">
        <f>+asset_level_drivers!$B$1</f>
        <v>Farmar</v>
      </c>
      <c r="C346" s="118">
        <v>100</v>
      </c>
      <c r="D346" s="119">
        <v>11.884597748827165</v>
      </c>
      <c r="E346" s="119">
        <v>116.50758607804352</v>
      </c>
      <c r="F346" s="119">
        <v>15.728524120535877</v>
      </c>
      <c r="G346" s="119">
        <v>15.297041579825354</v>
      </c>
      <c r="H346" s="119">
        <v>8.9064813762157122</v>
      </c>
      <c r="I346" s="119">
        <v>65.484293254330794</v>
      </c>
      <c r="J346" s="119">
        <v>11.787172785779543</v>
      </c>
      <c r="K346" s="120">
        <v>274.0958421405993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1" t="str">
        <f>+asset_level_drivers!$B$1</f>
        <v>Farmar</v>
      </c>
      <c r="C347" s="121">
        <v>100</v>
      </c>
      <c r="D347" s="122">
        <v>12.217453500714985</v>
      </c>
      <c r="E347" s="122">
        <v>119.77050323059592</v>
      </c>
      <c r="F347" s="122">
        <v>16.169017936130452</v>
      </c>
      <c r="G347" s="122">
        <v>15.725482302412967</v>
      </c>
      <c r="H347" s="122">
        <v>9.15592806493075</v>
      </c>
      <c r="I347" s="122">
        <v>67.318249573185412</v>
      </c>
      <c r="J347" s="122">
        <v>12.117284923173376</v>
      </c>
      <c r="K347" s="46">
        <v>283.17336563913449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22" t="str">
        <f>+asset_level_drivers!$B$1</f>
        <v>Farmar</v>
      </c>
      <c r="C348" s="118">
        <v>100</v>
      </c>
      <c r="D348" s="119">
        <v>12.153451736621458</v>
      </c>
      <c r="E348" s="119">
        <v>119.14292934294136</v>
      </c>
      <c r="F348" s="119">
        <v>16.084295461297085</v>
      </c>
      <c r="G348" s="119">
        <v>15.643115231301215</v>
      </c>
      <c r="H348" s="119">
        <v>9.1079642606867051</v>
      </c>
      <c r="I348" s="119">
        <v>66.965515181534684</v>
      </c>
      <c r="J348" s="119">
        <v>12.053792732676248</v>
      </c>
      <c r="K348" s="120">
        <v>283.11466753507909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1" t="str">
        <f>+asset_level_drivers!$B$1</f>
        <v>Farmar</v>
      </c>
      <c r="C349" s="121">
        <v>100</v>
      </c>
      <c r="D349" s="122">
        <v>11.700782513324155</v>
      </c>
      <c r="E349" s="122">
        <v>114.70517259585964</v>
      </c>
      <c r="F349" s="122">
        <v>15.485198300441052</v>
      </c>
      <c r="G349" s="122">
        <v>15.060480560808049</v>
      </c>
      <c r="H349" s="122">
        <v>8.7687277049285335</v>
      </c>
      <c r="I349" s="122">
        <v>64.471228122642074</v>
      </c>
      <c r="J349" s="122">
        <v>11.604821062075573</v>
      </c>
      <c r="K349" s="46">
        <v>273.92542178505346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22" t="str">
        <f>+asset_level_drivers!$B$1</f>
        <v>Farmar</v>
      </c>
      <c r="C350" s="118">
        <v>100</v>
      </c>
      <c r="D350" s="119">
        <v>12.028490099815665</v>
      </c>
      <c r="E350" s="119">
        <v>117.91761145240157</v>
      </c>
      <c r="F350" s="119">
        <v>15.918877546074212</v>
      </c>
      <c r="G350" s="119">
        <v>15.482295664096409</v>
      </c>
      <c r="H350" s="119">
        <v>9.0143162875306899</v>
      </c>
      <c r="I350" s="119">
        <v>66.276812593360432</v>
      </c>
      <c r="J350" s="119">
        <v>11.929826266804877</v>
      </c>
      <c r="K350" s="120">
        <v>282.99817156339941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1" t="str">
        <f>+asset_level_drivers!$B$1</f>
        <v>Farmar</v>
      </c>
      <c r="C351" s="121">
        <v>100</v>
      </c>
      <c r="D351" s="122">
        <v>11.580475220222828</v>
      </c>
      <c r="E351" s="122">
        <v>113.52549465024184</v>
      </c>
      <c r="F351" s="122">
        <v>15.325941777782651</v>
      </c>
      <c r="G351" s="122">
        <v>14.905650788738507</v>
      </c>
      <c r="H351" s="122">
        <v>8.6785677611024479</v>
      </c>
      <c r="I351" s="122">
        <v>63.808177937354074</v>
      </c>
      <c r="J351" s="122">
        <v>11.485472028723736</v>
      </c>
      <c r="K351" s="46">
        <v>273.81326438502265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22" t="str">
        <f>+asset_level_drivers!$B$1</f>
        <v>Farmar</v>
      </c>
      <c r="C352" s="118">
        <v>100</v>
      </c>
      <c r="D352" s="119">
        <v>11.904813326196356</v>
      </c>
      <c r="E352" s="119">
        <v>116.70489550740027</v>
      </c>
      <c r="F352" s="119">
        <v>15.755160893499038</v>
      </c>
      <c r="G352" s="119">
        <v>15.323129407807398</v>
      </c>
      <c r="H352" s="119">
        <v>8.9216312085578213</v>
      </c>
      <c r="I352" s="119">
        <v>65.595193058959723</v>
      </c>
      <c r="J352" s="119">
        <v>11.80713475061275</v>
      </c>
      <c r="K352" s="120">
        <v>282.88287208958678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1" t="str">
        <f>+asset_level_drivers!$B$1</f>
        <v>Farmar</v>
      </c>
      <c r="C353" s="121">
        <v>100</v>
      </c>
      <c r="D353" s="122">
        <v>11.842449355570903</v>
      </c>
      <c r="E353" s="122">
        <v>116.0933851077001</v>
      </c>
      <c r="F353" s="122">
        <v>15.672606989539513</v>
      </c>
      <c r="G353" s="122">
        <v>15.242869784266601</v>
      </c>
      <c r="H353" s="122">
        <v>8.8748947893149168</v>
      </c>
      <c r="I353" s="122">
        <v>65.251487316784136</v>
      </c>
      <c r="J353" s="122">
        <v>11.745267717021145</v>
      </c>
      <c r="K353" s="46">
        <v>282.82566450420177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22" t="str">
        <f>+asset_level_drivers!$B$1</f>
        <v>Farmar</v>
      </c>
      <c r="C354" s="118">
        <v>100</v>
      </c>
      <c r="D354" s="119">
        <v>10.643074487632617</v>
      </c>
      <c r="E354" s="119">
        <v>104.33560077482888</v>
      </c>
      <c r="F354" s="119">
        <v>14.0853061046019</v>
      </c>
      <c r="G354" s="119">
        <v>13.69911821308218</v>
      </c>
      <c r="H354" s="119">
        <v>7.9760667304983954</v>
      </c>
      <c r="I354" s="119">
        <v>58.6429030761051</v>
      </c>
      <c r="J354" s="119">
        <v>10.555722553698917</v>
      </c>
      <c r="K354" s="120">
        <v>255.40403625488281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1" t="str">
        <f>+asset_level_drivers!$B$1</f>
        <v>Farmar</v>
      </c>
      <c r="C355" s="121">
        <v>100</v>
      </c>
      <c r="D355" s="122">
        <v>11.724657800777422</v>
      </c>
      <c r="E355" s="122">
        <v>114.93838131066822</v>
      </c>
      <c r="F355" s="122">
        <v>15.516681476940212</v>
      </c>
      <c r="G355" s="122">
        <v>15.0912771820425</v>
      </c>
      <c r="H355" s="122">
        <v>8.7866201744549279</v>
      </c>
      <c r="I355" s="122">
        <v>64.602305491799484</v>
      </c>
      <c r="J355" s="122">
        <v>11.628414988523907</v>
      </c>
      <c r="K355" s="46">
        <v>282.71213537918891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22" t="str">
        <f>+asset_level_drivers!$B$1</f>
        <v>Farmar</v>
      </c>
      <c r="C356" s="118">
        <v>100</v>
      </c>
      <c r="D356" s="119">
        <v>11.287959513691781</v>
      </c>
      <c r="E356" s="119">
        <v>110.65723317552344</v>
      </c>
      <c r="F356" s="119">
        <v>14.938726478695665</v>
      </c>
      <c r="G356" s="119">
        <v>14.529195961116153</v>
      </c>
      <c r="H356" s="119">
        <v>8.4593524584451529</v>
      </c>
      <c r="I356" s="119">
        <v>62.196041922324618</v>
      </c>
      <c r="J356" s="119">
        <v>11.195287546018431</v>
      </c>
      <c r="K356" s="120">
        <v>273.53787785580289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1" t="str">
        <f>+asset_level_drivers!$B$1</f>
        <v>Farmar</v>
      </c>
      <c r="C357" s="121">
        <v>100</v>
      </c>
      <c r="D357" s="122">
        <v>11.604105049003673</v>
      </c>
      <c r="E357" s="122">
        <v>113.75630564498864</v>
      </c>
      <c r="F357" s="122">
        <v>15.357101262073469</v>
      </c>
      <c r="G357" s="122">
        <v>14.936130804282628</v>
      </c>
      <c r="H357" s="122">
        <v>8.6962762805161997</v>
      </c>
      <c r="I357" s="122">
        <v>63.937907643162241</v>
      </c>
      <c r="J357" s="122">
        <v>11.508823375769206</v>
      </c>
      <c r="K357" s="46">
        <v>282.5997683956748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22" t="str">
        <f>+asset_level_drivers!$B$1</f>
        <v>Farmar</v>
      </c>
      <c r="C358" s="118">
        <v>100</v>
      </c>
      <c r="D358" s="119">
        <v>11.1718968913318</v>
      </c>
      <c r="E358" s="119">
        <v>109.51918678865033</v>
      </c>
      <c r="F358" s="119">
        <v>14.785090216467795</v>
      </c>
      <c r="G358" s="119">
        <v>14.379828078072844</v>
      </c>
      <c r="H358" s="119">
        <v>8.3723735293832977</v>
      </c>
      <c r="I358" s="119">
        <v>61.556391185031764</v>
      </c>
      <c r="J358" s="119">
        <v>11.080150413305718</v>
      </c>
      <c r="K358" s="120">
        <v>273.42969649465459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1" t="str">
        <f>+asset_level_drivers!$B$1</f>
        <v>Farmar</v>
      </c>
      <c r="C359" s="121">
        <v>100</v>
      </c>
      <c r="D359" s="122">
        <v>11.484791827655437</v>
      </c>
      <c r="E359" s="122">
        <v>112.58638718559807</v>
      </c>
      <c r="F359" s="122">
        <v>15.199162270055741</v>
      </c>
      <c r="G359" s="122">
        <v>14.782579414027946</v>
      </c>
      <c r="H359" s="122">
        <v>8.6068613077646638</v>
      </c>
      <c r="I359" s="122">
        <v>63.280342878005499</v>
      </c>
      <c r="J359" s="122">
        <v>11.390461718040992</v>
      </c>
      <c r="K359" s="46">
        <v>282.48855732967985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22" t="str">
        <f>+asset_level_drivers!$B$1</f>
        <v>Farmar</v>
      </c>
      <c r="C360" s="118">
        <v>100</v>
      </c>
      <c r="D360" s="119">
        <v>11.42462817663672</v>
      </c>
      <c r="E360" s="119">
        <v>111.99645735762407</v>
      </c>
      <c r="F360" s="119">
        <v>15.11952174327925</v>
      </c>
      <c r="G360" s="119">
        <v>14.705151088054857</v>
      </c>
      <c r="H360" s="119">
        <v>8.5617738383653545</v>
      </c>
      <c r="I360" s="119">
        <v>62.948766719276669</v>
      </c>
      <c r="J360" s="119">
        <v>11.330778009469801</v>
      </c>
      <c r="K360" s="120">
        <v>282.43337876169306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1" t="str">
        <f>+asset_level_drivers!$B$1</f>
        <v>Farmar</v>
      </c>
      <c r="C361" s="121">
        <v>100</v>
      </c>
      <c r="D361" s="122">
        <v>10.999104846652401</v>
      </c>
      <c r="E361" s="122">
        <v>107.82488832217197</v>
      </c>
      <c r="F361" s="122">
        <v>14.556359923493217</v>
      </c>
      <c r="G361" s="122">
        <v>14.157451302425804</v>
      </c>
      <c r="H361" s="122">
        <v>8.2428807892485132</v>
      </c>
      <c r="I361" s="122">
        <v>60.604093215653954</v>
      </c>
      <c r="J361" s="122">
        <v>10.908736778817712</v>
      </c>
      <c r="K361" s="46">
        <v>273.26950113396902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22" t="str">
        <f>+asset_level_drivers!$B$1</f>
        <v>Farmar</v>
      </c>
      <c r="C362" s="118">
        <v>100</v>
      </c>
      <c r="D362" s="119">
        <v>11.307160346778412</v>
      </c>
      <c r="E362" s="119">
        <v>110.84463827517033</v>
      </c>
      <c r="F362" s="119">
        <v>14.964026167147995</v>
      </c>
      <c r="G362" s="119">
        <v>14.553974292467327</v>
      </c>
      <c r="H362" s="119">
        <v>8.4737418274341696</v>
      </c>
      <c r="I362" s="119">
        <v>62.301374896045417</v>
      </c>
      <c r="J362" s="119">
        <v>11.214247481288178</v>
      </c>
      <c r="K362" s="120">
        <v>282.32387231927169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1" t="str">
        <f>+asset_level_drivers!$B$1</f>
        <v>Farmar</v>
      </c>
      <c r="C363" s="121">
        <v>100</v>
      </c>
      <c r="D363" s="122">
        <v>10.886012244536595</v>
      </c>
      <c r="E363" s="122">
        <v>106.71597153558136</v>
      </c>
      <c r="F363" s="122">
        <v>14.406656157303484</v>
      </c>
      <c r="G363" s="122">
        <v>14.011905152727202</v>
      </c>
      <c r="H363" s="122">
        <v>8.1581276342978875</v>
      </c>
      <c r="I363" s="122">
        <v>59.980815071352637</v>
      </c>
      <c r="J363" s="122">
        <v>10.796546712843474</v>
      </c>
      <c r="K363" s="46">
        <v>273.16407261898649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22" t="str">
        <f>+asset_level_drivers!$B$1</f>
        <v>Farmar</v>
      </c>
      <c r="C364" s="118">
        <v>100</v>
      </c>
      <c r="D364" s="119">
        <v>11.19090032776009</v>
      </c>
      <c r="E364" s="119">
        <v>109.70466521514932</v>
      </c>
      <c r="F364" s="119">
        <v>14.810129804045159</v>
      </c>
      <c r="G364" s="119">
        <v>14.40435167496142</v>
      </c>
      <c r="H364" s="119">
        <v>8.3866149665955376</v>
      </c>
      <c r="I364" s="119">
        <v>61.660641252191141</v>
      </c>
      <c r="J364" s="119">
        <v>11.098915425394406</v>
      </c>
      <c r="K364" s="120">
        <v>282.21549017655218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1" t="str">
        <f>+asset_level_drivers!$B$1</f>
        <v>Farmar</v>
      </c>
      <c r="C365" s="121">
        <v>100</v>
      </c>
      <c r="D365" s="122">
        <v>11.132276252881846</v>
      </c>
      <c r="E365" s="122">
        <v>109.12983531264925</v>
      </c>
      <c r="F365" s="122">
        <v>14.732527767207648</v>
      </c>
      <c r="G365" s="122">
        <v>14.328904433605697</v>
      </c>
      <c r="H365" s="122">
        <v>8.3426812767781868</v>
      </c>
      <c r="I365" s="122">
        <v>61.337552162683622</v>
      </c>
      <c r="J365" s="122">
        <v>11.040759389283052</v>
      </c>
      <c r="K365" s="46">
        <v>282.16171847694795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22" t="str">
        <f>+asset_level_drivers!$B$1</f>
        <v>Farmar</v>
      </c>
      <c r="C366" s="118">
        <v>100</v>
      </c>
      <c r="D366" s="119">
        <v>10.004826035882656</v>
      </c>
      <c r="E366" s="119">
        <v>98.077310669034347</v>
      </c>
      <c r="F366" s="119">
        <v>13.240436940319636</v>
      </c>
      <c r="G366" s="119">
        <v>12.877716498145313</v>
      </c>
      <c r="H366" s="119">
        <v>7.4977545428208172</v>
      </c>
      <c r="I366" s="119">
        <v>55.125366421590542</v>
      </c>
      <c r="J366" s="119">
        <v>9.9225659558862986</v>
      </c>
      <c r="K366" s="120">
        <v>254.807425312243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1" t="str">
        <f>+asset_level_drivers!$B$1</f>
        <v>Farmar</v>
      </c>
      <c r="C367" s="121">
        <v>100</v>
      </c>
      <c r="D367" s="122">
        <v>11.021548522046009</v>
      </c>
      <c r="E367" s="122">
        <v>108.04411260590378</v>
      </c>
      <c r="F367" s="122">
        <v>14.585955201797011</v>
      </c>
      <c r="G367" s="122">
        <v>14.186401352435157</v>
      </c>
      <c r="H367" s="122">
        <v>8.2597003889633402</v>
      </c>
      <c r="I367" s="122">
        <v>60.727310490748373</v>
      </c>
      <c r="J367" s="122">
        <v>10.930915888334706</v>
      </c>
      <c r="K367" s="46">
        <v>282.05499963057667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22" t="str">
        <f>+asset_level_drivers!$B$1</f>
        <v>Farmar</v>
      </c>
      <c r="C368" s="118">
        <v>100</v>
      </c>
      <c r="D368" s="119">
        <v>10.611038368577765</v>
      </c>
      <c r="E368" s="119">
        <v>104.01975823344689</v>
      </c>
      <c r="F368" s="119">
        <v>14.042667361515331</v>
      </c>
      <c r="G368" s="119">
        <v>13.658022627657859</v>
      </c>
      <c r="H368" s="119">
        <v>7.9520584212767869</v>
      </c>
      <c r="I368" s="119">
        <v>58.465380510422577</v>
      </c>
      <c r="J368" s="119">
        <v>10.523768491876062</v>
      </c>
      <c r="K368" s="120">
        <v>272.90521087646482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1" t="str">
        <f>+asset_level_drivers!$B$1</f>
        <v>Farmar</v>
      </c>
      <c r="C369" s="121">
        <v>100</v>
      </c>
      <c r="D369" s="122">
        <v>10.908225179495981</v>
      </c>
      <c r="E369" s="122">
        <v>106.93294187987566</v>
      </c>
      <c r="F369" s="122">
        <v>14.435947153783214</v>
      </c>
      <c r="G369" s="122">
        <v>14.04055758078497</v>
      </c>
      <c r="H369" s="122">
        <v>8.1747743139506674</v>
      </c>
      <c r="I369" s="122">
        <v>60.10276549648411</v>
      </c>
      <c r="J369" s="122">
        <v>10.818497789367141</v>
      </c>
      <c r="K369" s="46">
        <v>281.94937595568206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22" t="str">
        <f>+asset_level_drivers!$B$1</f>
        <v>Farmar</v>
      </c>
      <c r="C370" s="118">
        <v>100</v>
      </c>
      <c r="D370" s="119">
        <v>10.50193588730288</v>
      </c>
      <c r="E370" s="119">
        <v>102.9499757526258</v>
      </c>
      <c r="F370" s="119">
        <v>13.898246726604484</v>
      </c>
      <c r="G370" s="119">
        <v>13.517610871086509</v>
      </c>
      <c r="H370" s="119">
        <v>7.8702955178861709</v>
      </c>
      <c r="I370" s="119">
        <v>57.864098207264156</v>
      </c>
      <c r="J370" s="119">
        <v>10.415537677307547</v>
      </c>
      <c r="K370" s="120">
        <v>272.80352036325559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1" t="str">
        <f>+asset_level_drivers!$B$1</f>
        <v>Farmar</v>
      </c>
      <c r="C371" s="121">
        <v>100</v>
      </c>
      <c r="D371" s="122">
        <v>10.796067033618618</v>
      </c>
      <c r="E371" s="122">
        <v>105.83319911507807</v>
      </c>
      <c r="F371" s="122">
        <v>14.287481880535541</v>
      </c>
      <c r="G371" s="122">
        <v>13.896213160885161</v>
      </c>
      <c r="H371" s="122">
        <v>8.0907214533861449</v>
      </c>
      <c r="I371" s="122">
        <v>59.48464370597604</v>
      </c>
      <c r="J371" s="122">
        <v>10.70723586707569</v>
      </c>
      <c r="K371" s="46">
        <v>281.84483600014136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22" t="str">
        <f>+asset_level_drivers!$B$1</f>
        <v>Farmar</v>
      </c>
      <c r="C372" s="118">
        <v>100</v>
      </c>
      <c r="D372" s="119">
        <v>10.739511326750112</v>
      </c>
      <c r="E372" s="119">
        <v>105.27865528240547</v>
      </c>
      <c r="F372" s="119">
        <v>14.212618463124739</v>
      </c>
      <c r="G372" s="119">
        <v>13.82342745195916</v>
      </c>
      <c r="H372" s="119">
        <v>8.0483378270667103</v>
      </c>
      <c r="I372" s="119">
        <v>59.172956611740076</v>
      </c>
      <c r="J372" s="119">
        <v>10.651132190113215</v>
      </c>
      <c r="K372" s="120">
        <v>281.7929680914628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1" t="str">
        <f>+asset_level_drivers!$B$1</f>
        <v>Farmar</v>
      </c>
      <c r="C373" s="121">
        <v>100</v>
      </c>
      <c r="D373" s="122">
        <v>10.333809539751112</v>
      </c>
      <c r="E373" s="122">
        <v>101.20740072893999</v>
      </c>
      <c r="F373" s="122">
        <v>13.6629990984069</v>
      </c>
      <c r="G373" s="122">
        <v>13.308567848902344</v>
      </c>
      <c r="H373" s="122">
        <v>7.7442993154931399</v>
      </c>
      <c r="I373" s="122">
        <v>56.88466589980672</v>
      </c>
      <c r="J373" s="122">
        <v>10.239239861965208</v>
      </c>
      <c r="K373" s="46">
        <v>272.65293587132504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22" t="str">
        <f>+asset_level_drivers!$B$1</f>
        <v>Farmar</v>
      </c>
      <c r="C374" s="118">
        <v>100</v>
      </c>
      <c r="D374" s="119">
        <v>10.599753058769995</v>
      </c>
      <c r="E374" s="119">
        <v>103.42395655854108</v>
      </c>
      <c r="F374" s="119">
        <v>13.962234135403047</v>
      </c>
      <c r="G374" s="119">
        <v>13.68131524558302</v>
      </c>
      <c r="H374" s="119">
        <v>7.9436010545444846</v>
      </c>
      <c r="I374" s="119">
        <v>58.130504019420364</v>
      </c>
      <c r="J374" s="119">
        <v>10.463490723495665</v>
      </c>
      <c r="K374" s="120">
        <v>281.6900326779014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1" t="str">
        <f>+asset_level_drivers!$B$1</f>
        <v>Farmar</v>
      </c>
      <c r="C375" s="121">
        <v>100</v>
      </c>
      <c r="D375" s="122">
        <v>10.204960618811414</v>
      </c>
      <c r="E375" s="122">
        <v>99.571886049594696</v>
      </c>
      <c r="F375" s="122">
        <v>13.442204616695285</v>
      </c>
      <c r="G375" s="122">
        <v>13.171748673824469</v>
      </c>
      <c r="H375" s="122">
        <v>7.6477381580229036</v>
      </c>
      <c r="I375" s="122">
        <v>55.965407965715904</v>
      </c>
      <c r="J375" s="122">
        <v>10.073773433828865</v>
      </c>
      <c r="K375" s="46">
        <v>272.55383485492905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22" t="str">
        <f>+asset_level_drivers!$B$1</f>
        <v>Farmar</v>
      </c>
      <c r="C376" s="118">
        <v>100</v>
      </c>
      <c r="D376" s="119">
        <v>10.490781944372937</v>
      </c>
      <c r="E376" s="119">
        <v>102.36070312811002</v>
      </c>
      <c r="F376" s="119">
        <v>13.818694922294853</v>
      </c>
      <c r="G376" s="119">
        <v>13.540664028477664</v>
      </c>
      <c r="H376" s="119">
        <v>7.8619365993029389</v>
      </c>
      <c r="I376" s="119">
        <v>57.532891436533426</v>
      </c>
      <c r="J376" s="119">
        <v>10.355920458576017</v>
      </c>
      <c r="K376" s="120">
        <v>281.58815384714228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1" t="str">
        <f>+asset_level_drivers!$B$1</f>
        <v>Farmar</v>
      </c>
      <c r="C377" s="121">
        <v>100</v>
      </c>
      <c r="D377" s="122">
        <v>10.435833233369021</v>
      </c>
      <c r="E377" s="122">
        <v>101.82455732656958</v>
      </c>
      <c r="F377" s="122">
        <v>13.746315239086893</v>
      </c>
      <c r="G377" s="122">
        <v>13.469740617958891</v>
      </c>
      <c r="H377" s="122">
        <v>7.8207572778360657</v>
      </c>
      <c r="I377" s="122">
        <v>57.231545145901038</v>
      </c>
      <c r="J377" s="122">
        <v>10.301678126262185</v>
      </c>
      <c r="K377" s="46">
        <v>281.5376066669665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22" t="str">
        <f>+asset_level_drivers!$B$1</f>
        <v>Farmar</v>
      </c>
      <c r="C378" s="118">
        <v>100</v>
      </c>
      <c r="D378" s="119">
        <v>9.7130631941069794</v>
      </c>
      <c r="E378" s="119">
        <v>94.772342361936651</v>
      </c>
      <c r="F378" s="119">
        <v>12.794266218861448</v>
      </c>
      <c r="G378" s="119">
        <v>12.536846738037719</v>
      </c>
      <c r="H378" s="119">
        <v>7.279103447389061</v>
      </c>
      <c r="I378" s="119">
        <v>53.26777481658312</v>
      </c>
      <c r="J378" s="119">
        <v>9.5881994669849604</v>
      </c>
      <c r="K378" s="120">
        <v>263.32684555053709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1" t="str">
        <f>+asset_level_drivers!$B$1</f>
        <v>Farmar</v>
      </c>
      <c r="C379" s="121">
        <v>99</v>
      </c>
      <c r="D379" s="122">
        <v>10.330297164399724</v>
      </c>
      <c r="E379" s="122">
        <v>100.79482033629083</v>
      </c>
      <c r="F379" s="122">
        <v>13.607300745399261</v>
      </c>
      <c r="G379" s="122">
        <v>13.33352308332886</v>
      </c>
      <c r="H379" s="122">
        <v>7.7416670929884708</v>
      </c>
      <c r="I379" s="122">
        <v>56.652770824707261</v>
      </c>
      <c r="J379" s="122">
        <v>10.197498748447305</v>
      </c>
      <c r="K379" s="46">
        <v>277.42445280376234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22" t="str">
        <f>+asset_level_drivers!$B$1</f>
        <v>Farmar</v>
      </c>
      <c r="C380" s="118">
        <v>99</v>
      </c>
      <c r="D380" s="119">
        <v>9.9455407271106075</v>
      </c>
      <c r="E380" s="119">
        <v>97.040673156150262</v>
      </c>
      <c r="F380" s="119">
        <v>13.100490876080286</v>
      </c>
      <c r="G380" s="119">
        <v>12.836910182808575</v>
      </c>
      <c r="H380" s="119">
        <v>7.4533253152086703</v>
      </c>
      <c r="I380" s="119">
        <v>54.542713590326251</v>
      </c>
      <c r="J380" s="119">
        <v>9.8176884462587264</v>
      </c>
      <c r="K380" s="120">
        <v>268.42728954114415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1" t="str">
        <f>+asset_level_drivers!$B$1</f>
        <v>Farmar</v>
      </c>
      <c r="C381" s="121">
        <v>99</v>
      </c>
      <c r="D381" s="122">
        <v>10.224096200299659</v>
      </c>
      <c r="E381" s="122">
        <v>99.758595828352171</v>
      </c>
      <c r="F381" s="122">
        <v>13.467410436827544</v>
      </c>
      <c r="G381" s="122">
        <v>13.196447355131655</v>
      </c>
      <c r="H381" s="122">
        <v>7.6620786265646288</v>
      </c>
      <c r="I381" s="122">
        <v>56.070350127142341</v>
      </c>
      <c r="J381" s="122">
        <v>10.09266302288562</v>
      </c>
      <c r="K381" s="46">
        <v>277.32553409777194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22" t="str">
        <f>+asset_level_drivers!$B$1</f>
        <v>Farmar</v>
      </c>
      <c r="C382" s="118">
        <v>99</v>
      </c>
      <c r="D382" s="119">
        <v>9.843295264381112</v>
      </c>
      <c r="E382" s="119">
        <v>96.043043283347643</v>
      </c>
      <c r="F382" s="119">
        <v>12.965810843251932</v>
      </c>
      <c r="G382" s="119">
        <v>12.704939900078561</v>
      </c>
      <c r="H382" s="119">
        <v>7.3767011560365452</v>
      </c>
      <c r="I382" s="119">
        <v>53.981985406445361</v>
      </c>
      <c r="J382" s="119">
        <v>9.7167573731601635</v>
      </c>
      <c r="K382" s="120">
        <v>268.33205494127776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1" t="str">
        <f>+asset_level_drivers!$B$1</f>
        <v>Farmar</v>
      </c>
      <c r="C383" s="121">
        <v>99</v>
      </c>
      <c r="D383" s="122">
        <v>10.118987038748866</v>
      </c>
      <c r="E383" s="122">
        <v>98.733024260994995</v>
      </c>
      <c r="F383" s="122">
        <v>13.328958275234324</v>
      </c>
      <c r="G383" s="122">
        <v>13.060780838525995</v>
      </c>
      <c r="H383" s="122">
        <v>7.5833083720211665</v>
      </c>
      <c r="I383" s="122">
        <v>55.493917024965334</v>
      </c>
      <c r="J383" s="122">
        <v>9.9889050644937605</v>
      </c>
      <c r="K383" s="46">
        <v>277.22763114527652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22" t="str">
        <f>+asset_level_drivers!$B$1</f>
        <v>Farmar</v>
      </c>
      <c r="C384" s="118">
        <v>99</v>
      </c>
      <c r="D384" s="119">
        <v>10.065985718410209</v>
      </c>
      <c r="E384" s="119">
        <v>98.215879548108077</v>
      </c>
      <c r="F384" s="119">
        <v>13.259143738994592</v>
      </c>
      <c r="G384" s="119">
        <v>12.992370964449746</v>
      </c>
      <c r="H384" s="119">
        <v>7.5435884519626448</v>
      </c>
      <c r="I384" s="119">
        <v>55.20325049265103</v>
      </c>
      <c r="J384" s="119">
        <v>9.9365850886771874</v>
      </c>
      <c r="K384" s="120">
        <v>277.17905621980367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1" t="str">
        <f>+asset_level_drivers!$B$1</f>
        <v>Farmar</v>
      </c>
      <c r="C385" s="121">
        <v>99</v>
      </c>
      <c r="D385" s="122">
        <v>9.6910736765613219</v>
      </c>
      <c r="E385" s="122">
        <v>94.557786145887476</v>
      </c>
      <c r="F385" s="122">
        <v>12.765301129694812</v>
      </c>
      <c r="G385" s="122">
        <v>12.508464423847778</v>
      </c>
      <c r="H385" s="122">
        <v>7.2626241998258285</v>
      </c>
      <c r="I385" s="122">
        <v>53.147181277189972</v>
      </c>
      <c r="J385" s="122">
        <v>9.5664926298941957</v>
      </c>
      <c r="K385" s="46">
        <v>268.19102879574427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22" t="str">
        <f>+asset_level_drivers!$B$1</f>
        <v>Farmar</v>
      </c>
      <c r="C386" s="118">
        <v>99</v>
      </c>
      <c r="D386" s="119">
        <v>9.9625020169343319</v>
      </c>
      <c r="E386" s="119">
        <v>97.206167926845822</v>
      </c>
      <c r="F386" s="119">
        <v>13.122832670124188</v>
      </c>
      <c r="G386" s="119">
        <v>12.858802461974248</v>
      </c>
      <c r="H386" s="119">
        <v>7.4660363396054787</v>
      </c>
      <c r="I386" s="119">
        <v>54.635731637142761</v>
      </c>
      <c r="J386" s="119">
        <v>9.8344316946856978</v>
      </c>
      <c r="K386" s="120">
        <v>277.08265474018305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1" t="str">
        <f>+asset_level_drivers!$B$1</f>
        <v>Farmar</v>
      </c>
      <c r="C387" s="121">
        <v>99</v>
      </c>
      <c r="D387" s="122">
        <v>9.5914442708208032</v>
      </c>
      <c r="E387" s="122">
        <v>93.585681675700059</v>
      </c>
      <c r="F387" s="122">
        <v>12.634067026219508</v>
      </c>
      <c r="G387" s="122">
        <v>12.379870738682616</v>
      </c>
      <c r="H387" s="122">
        <v>7.1879605498222814</v>
      </c>
      <c r="I387" s="122">
        <v>52.600799909740147</v>
      </c>
      <c r="J387" s="122">
        <v>9.4681439837532277</v>
      </c>
      <c r="K387" s="46">
        <v>268.09821986148233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22" t="str">
        <f>+asset_level_drivers!$B$1</f>
        <v>Farmar</v>
      </c>
      <c r="C388" s="118">
        <v>99</v>
      </c>
      <c r="D388" s="119">
        <v>9.8600821830997436</v>
      </c>
      <c r="E388" s="119">
        <v>96.206836679548331</v>
      </c>
      <c r="F388" s="119">
        <v>12.987922951739025</v>
      </c>
      <c r="G388" s="119">
        <v>12.726607114939164</v>
      </c>
      <c r="H388" s="119">
        <v>7.3892815043235789</v>
      </c>
      <c r="I388" s="119">
        <v>54.074047178137583</v>
      </c>
      <c r="J388" s="119">
        <v>9.733328492064766</v>
      </c>
      <c r="K388" s="120">
        <v>276.9872448650159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1" t="str">
        <f>+asset_level_drivers!$B$1</f>
        <v>Farmar</v>
      </c>
      <c r="C389" s="121">
        <v>99</v>
      </c>
      <c r="D389" s="122">
        <v>9.8084369569178325</v>
      </c>
      <c r="E389" s="122">
        <v>95.702923654450174</v>
      </c>
      <c r="F389" s="122">
        <v>12.919894693350773</v>
      </c>
      <c r="G389" s="122">
        <v>12.659947578967452</v>
      </c>
      <c r="H389" s="122">
        <v>7.3505778599192046</v>
      </c>
      <c r="I389" s="122">
        <v>53.790817652739129</v>
      </c>
      <c r="J389" s="122">
        <v>9.6823471774930425</v>
      </c>
      <c r="K389" s="46">
        <v>276.93990527504366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22" t="str">
        <f>+asset_level_drivers!$B$1</f>
        <v>Farmar</v>
      </c>
      <c r="C390" s="118">
        <v>99</v>
      </c>
      <c r="D390" s="119">
        <v>8.8150682424035356</v>
      </c>
      <c r="E390" s="119">
        <v>86.010422120977722</v>
      </c>
      <c r="F390" s="119">
        <v>11.611406986331993</v>
      </c>
      <c r="G390" s="119">
        <v>11.377786526438308</v>
      </c>
      <c r="H390" s="119">
        <v>6.6061336521705627</v>
      </c>
      <c r="I390" s="119">
        <v>48.34304696113113</v>
      </c>
      <c r="J390" s="119">
        <v>8.7017484530036029</v>
      </c>
      <c r="K390" s="120">
        <v>250.09673243472452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1" t="str">
        <f>+asset_level_drivers!$B$1</f>
        <v>Farmar</v>
      </c>
      <c r="C391" s="121">
        <v>99</v>
      </c>
      <c r="D391" s="122">
        <v>9.7108905956934919</v>
      </c>
      <c r="E391" s="122">
        <v>94.751143875267346</v>
      </c>
      <c r="F391" s="122">
        <v>12.791404423161092</v>
      </c>
      <c r="G391" s="122">
        <v>12.53404252140734</v>
      </c>
      <c r="H391" s="122">
        <v>7.2774752721898102</v>
      </c>
      <c r="I391" s="122">
        <v>53.255859987992714</v>
      </c>
      <c r="J391" s="122">
        <v>9.5860547978386901</v>
      </c>
      <c r="K391" s="46">
        <v>276.84595903095453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22" t="str">
        <f>+asset_level_drivers!$B$1</f>
        <v>Farmar</v>
      </c>
      <c r="C392" s="118">
        <v>99</v>
      </c>
      <c r="D392" s="119">
        <v>9.3492042270408096</v>
      </c>
      <c r="E392" s="119">
        <v>91.222096068975205</v>
      </c>
      <c r="F392" s="119">
        <v>12.314982969311654</v>
      </c>
      <c r="G392" s="119">
        <v>12.067206624181411</v>
      </c>
      <c r="H392" s="119">
        <v>7.0064225218555292</v>
      </c>
      <c r="I392" s="119">
        <v>51.272322183845056</v>
      </c>
      <c r="J392" s="119">
        <v>9.2290179930921106</v>
      </c>
      <c r="K392" s="120">
        <v>267.87033570942128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1" t="str">
        <f>+asset_level_drivers!$B$1</f>
        <v>Farmar</v>
      </c>
      <c r="C393" s="121">
        <v>99</v>
      </c>
      <c r="D393" s="122">
        <v>9.6110574614563138</v>
      </c>
      <c r="E393" s="122">
        <v>93.777051584506253</v>
      </c>
      <c r="F393" s="122">
        <v>12.659901963908343</v>
      </c>
      <c r="G393" s="122">
        <v>12.405185879759884</v>
      </c>
      <c r="H393" s="122">
        <v>7.2026589452425718</v>
      </c>
      <c r="I393" s="122">
        <v>52.708361345438625</v>
      </c>
      <c r="J393" s="122">
        <v>9.4875050421789524</v>
      </c>
      <c r="K393" s="46">
        <v>276.75297501413451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22" t="str">
        <f>+asset_level_drivers!$B$1</f>
        <v>Farmar</v>
      </c>
      <c r="C394" s="118">
        <v>98</v>
      </c>
      <c r="D394" s="119">
        <v>9.2530894215636152</v>
      </c>
      <c r="E394" s="119">
        <v>90.284284271737789</v>
      </c>
      <c r="F394" s="119">
        <v>12.188378376684602</v>
      </c>
      <c r="G394" s="119">
        <v>11.943149304523443</v>
      </c>
      <c r="H394" s="119">
        <v>6.9343927617363272</v>
      </c>
      <c r="I394" s="119">
        <v>50.745215367757318</v>
      </c>
      <c r="J394" s="119">
        <v>9.1341387661963189</v>
      </c>
      <c r="K394" s="120">
        <v>263.87941637541121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1" t="str">
        <f>+asset_level_drivers!$B$1</f>
        <v>Farmar</v>
      </c>
      <c r="C395" s="121">
        <v>98</v>
      </c>
      <c r="D395" s="122">
        <v>9.5122506650802148</v>
      </c>
      <c r="E395" s="122">
        <v>92.812973481991449</v>
      </c>
      <c r="F395" s="122">
        <v>12.529751420068846</v>
      </c>
      <c r="G395" s="122">
        <v>12.277653953107873</v>
      </c>
      <c r="H395" s="122">
        <v>7.128611770035981</v>
      </c>
      <c r="I395" s="122">
        <v>52.166491280918812</v>
      </c>
      <c r="J395" s="122">
        <v>9.3899684305653857</v>
      </c>
      <c r="K395" s="46">
        <v>272.62978112471734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22" t="str">
        <f>+asset_level_drivers!$B$1</f>
        <v>Farmar</v>
      </c>
      <c r="C396" s="118">
        <v>98</v>
      </c>
      <c r="D396" s="119">
        <v>9.4624273139178499</v>
      </c>
      <c r="E396" s="119">
        <v>92.326836863738066</v>
      </c>
      <c r="F396" s="119">
        <v>12.46412297660464</v>
      </c>
      <c r="G396" s="119">
        <v>12.213345947999484</v>
      </c>
      <c r="H396" s="119">
        <v>7.0912734638848907</v>
      </c>
      <c r="I396" s="119">
        <v>51.89325316876662</v>
      </c>
      <c r="J396" s="119">
        <v>9.3407855703779941</v>
      </c>
      <c r="K396" s="120">
        <v>272.58439934981499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1" t="str">
        <f>+asset_level_drivers!$B$1</f>
        <v>Farmar</v>
      </c>
      <c r="C397" s="121">
        <v>98</v>
      </c>
      <c r="D397" s="122">
        <v>9.1099950688944471</v>
      </c>
      <c r="E397" s="122">
        <v>88.888083432701919</v>
      </c>
      <c r="F397" s="122">
        <v>11.99989126341476</v>
      </c>
      <c r="G397" s="122">
        <v>11.75845453495096</v>
      </c>
      <c r="H397" s="122">
        <v>6.8271558813618638</v>
      </c>
      <c r="I397" s="122">
        <v>49.960466251728747</v>
      </c>
      <c r="J397" s="122">
        <v>8.9928839253111743</v>
      </c>
      <c r="K397" s="46">
        <v>263.7476637990851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22" t="str">
        <f>+asset_level_drivers!$B$1</f>
        <v>Farmar</v>
      </c>
      <c r="C398" s="118">
        <v>98</v>
      </c>
      <c r="D398" s="119">
        <v>9.3506740281832865</v>
      </c>
      <c r="E398" s="119">
        <v>91.377667741966405</v>
      </c>
      <c r="F398" s="119">
        <v>12.335985145165465</v>
      </c>
      <c r="G398" s="119">
        <v>12.087786238155646</v>
      </c>
      <c r="H398" s="119">
        <v>7.0075240110921762</v>
      </c>
      <c r="I398" s="119">
        <v>51.359762851008121</v>
      </c>
      <c r="J398" s="119">
        <v>9.2447573131814629</v>
      </c>
      <c r="K398" s="120">
        <v>272.49433711804846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1" t="str">
        <f>+asset_level_drivers!$B$1</f>
        <v>Farmar</v>
      </c>
      <c r="C399" s="121">
        <v>97</v>
      </c>
      <c r="D399" s="122">
        <v>9.0024040831789662</v>
      </c>
      <c r="E399" s="122">
        <v>87.974266530120673</v>
      </c>
      <c r="F399" s="122">
        <v>11.876525981566292</v>
      </c>
      <c r="G399" s="122">
        <v>11.631959338666263</v>
      </c>
      <c r="H399" s="122">
        <v>6.746525713578678</v>
      </c>
      <c r="I399" s="122">
        <v>49.446846014250724</v>
      </c>
      <c r="J399" s="122">
        <v>8.9004322825651325</v>
      </c>
      <c r="K399" s="46">
        <v>261.15419046502365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22" t="str">
        <f>+asset_level_drivers!$B$1</f>
        <v>Farmar</v>
      </c>
      <c r="C400" s="118">
        <v>97</v>
      </c>
      <c r="D400" s="119">
        <v>9.2545441123658492</v>
      </c>
      <c r="E400" s="119">
        <v>90.438256584967363</v>
      </c>
      <c r="F400" s="119">
        <v>12.209164638970593</v>
      </c>
      <c r="G400" s="119">
        <v>11.949072343113585</v>
      </c>
      <c r="H400" s="119">
        <v>6.9354829270757081</v>
      </c>
      <c r="I400" s="119">
        <v>50.831757098231577</v>
      </c>
      <c r="J400" s="119">
        <v>9.1497162776816836</v>
      </c>
      <c r="K400" s="120">
        <v>269.8056488197729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1" t="str">
        <f>+asset_level_drivers!$B$1</f>
        <v>Farmar</v>
      </c>
      <c r="C401" s="121">
        <v>97</v>
      </c>
      <c r="D401" s="122">
        <v>9.2060705788786361</v>
      </c>
      <c r="E401" s="122">
        <v>89.96455828001055</v>
      </c>
      <c r="F401" s="122">
        <v>12.145215367801425</v>
      </c>
      <c r="G401" s="122">
        <v>11.886485385686923</v>
      </c>
      <c r="H401" s="122">
        <v>6.8991561928969398</v>
      </c>
      <c r="I401" s="122">
        <v>50.565510068659677</v>
      </c>
      <c r="J401" s="122">
        <v>9.1017918123587442</v>
      </c>
      <c r="K401" s="46">
        <v>269.76168088411032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22" t="str">
        <f>+asset_level_drivers!$B$1</f>
        <v>Farmar</v>
      </c>
      <c r="C402" s="118">
        <v>97</v>
      </c>
      <c r="D402" s="119">
        <v>8.273707702220058</v>
      </c>
      <c r="E402" s="119">
        <v>80.85322096877286</v>
      </c>
      <c r="F402" s="119">
        <v>10.915184830784337</v>
      </c>
      <c r="G402" s="119">
        <v>10.682658235698309</v>
      </c>
      <c r="H402" s="119">
        <v>6.2004306009723811</v>
      </c>
      <c r="I402" s="119">
        <v>45.444388736452659</v>
      </c>
      <c r="J402" s="119">
        <v>8.1799899725614793</v>
      </c>
      <c r="K402" s="120">
        <v>243.61620094700862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1" t="str">
        <f>+asset_level_drivers!$B$1</f>
        <v>Farmar</v>
      </c>
      <c r="C403" s="121">
        <v>97</v>
      </c>
      <c r="D403" s="122">
        <v>9.1145148406824514</v>
      </c>
      <c r="E403" s="122">
        <v>89.069847396118462</v>
      </c>
      <c r="F403" s="122">
        <v>12.024429398475993</v>
      </c>
      <c r="G403" s="122">
        <v>11.76827252443114</v>
      </c>
      <c r="H403" s="122">
        <v>6.8305430606425928</v>
      </c>
      <c r="I403" s="122">
        <v>50.062628566511108</v>
      </c>
      <c r="J403" s="122">
        <v>9.0112731419719996</v>
      </c>
      <c r="K403" s="46">
        <v>269.67442193282278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22" t="str">
        <f>+asset_level_drivers!$B$1</f>
        <v>Farmar</v>
      </c>
      <c r="C404" s="118">
        <v>97</v>
      </c>
      <c r="D404" s="119">
        <v>8.7750407479332999</v>
      </c>
      <c r="E404" s="119">
        <v>85.752401962697789</v>
      </c>
      <c r="F404" s="119">
        <v>11.576574264964201</v>
      </c>
      <c r="G404" s="119">
        <v>11.329958065757861</v>
      </c>
      <c r="H404" s="119">
        <v>6.5761364960555486</v>
      </c>
      <c r="I404" s="119">
        <v>48.198024063660618</v>
      </c>
      <c r="J404" s="119">
        <v>8.675644331458912</v>
      </c>
      <c r="K404" s="120">
        <v>260.93334840473375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1" t="str">
        <f>+asset_level_drivers!$B$1</f>
        <v>Farmar</v>
      </c>
      <c r="C405" s="121">
        <v>97</v>
      </c>
      <c r="D405" s="122">
        <v>9.0208127672593186</v>
      </c>
      <c r="E405" s="122">
        <v>88.15416186305562</v>
      </c>
      <c r="F405" s="122">
        <v>11.900811851512509</v>
      </c>
      <c r="G405" s="122">
        <v>11.647288406744305</v>
      </c>
      <c r="H405" s="122">
        <v>6.7603214351830099</v>
      </c>
      <c r="I405" s="122">
        <v>49.547958045952313</v>
      </c>
      <c r="J405" s="122">
        <v>8.918632448271417</v>
      </c>
      <c r="K405" s="46">
        <v>269.58805848774165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22" t="str">
        <f>+asset_level_drivers!$B$1</f>
        <v>Farmar</v>
      </c>
      <c r="C406" s="118">
        <v>97</v>
      </c>
      <c r="D406" s="119">
        <v>8.6848286492285087</v>
      </c>
      <c r="E406" s="119">
        <v>84.870821537915461</v>
      </c>
      <c r="F406" s="119">
        <v>11.457560907618589</v>
      </c>
      <c r="G406" s="119">
        <v>11.213480054464934</v>
      </c>
      <c r="H406" s="119">
        <v>6.5085303057574482</v>
      </c>
      <c r="I406" s="119">
        <v>47.702522671802306</v>
      </c>
      <c r="J406" s="119">
        <v>8.5864540809244154</v>
      </c>
      <c r="K406" s="120">
        <v>260.85020141601564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1" t="str">
        <f>+asset_level_drivers!$B$1</f>
        <v>Farmar</v>
      </c>
      <c r="C407" s="121">
        <v>97</v>
      </c>
      <c r="D407" s="122">
        <v>8.9280740011233721</v>
      </c>
      <c r="E407" s="122">
        <v>87.247890065622016</v>
      </c>
      <c r="F407" s="122">
        <v>11.778465158858973</v>
      </c>
      <c r="G407" s="122">
        <v>11.527548070310337</v>
      </c>
      <c r="H407" s="122">
        <v>6.6908217254831559</v>
      </c>
      <c r="I407" s="122">
        <v>49.038578612826662</v>
      </c>
      <c r="J407" s="122">
        <v>8.8269441503087993</v>
      </c>
      <c r="K407" s="46">
        <v>269.50258133737668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22" t="str">
        <f>+asset_level_drivers!$B$1</f>
        <v>Farmar</v>
      </c>
      <c r="C408" s="118">
        <v>96</v>
      </c>
      <c r="D408" s="119">
        <v>8.8813104556885669</v>
      </c>
      <c r="E408" s="119">
        <v>86.790902290800489</v>
      </c>
      <c r="F408" s="119">
        <v>11.716771809258065</v>
      </c>
      <c r="G408" s="119">
        <v>11.467168976467372</v>
      </c>
      <c r="H408" s="119">
        <v>6.655776479922193</v>
      </c>
      <c r="I408" s="119">
        <v>48.781723909477037</v>
      </c>
      <c r="J408" s="119">
        <v>8.7807103037058667</v>
      </c>
      <c r="K408" s="120">
        <v>266.87169240048064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1" t="str">
        <f>+asset_level_drivers!$B$1</f>
        <v>Farmar</v>
      </c>
      <c r="C409" s="121">
        <v>96</v>
      </c>
      <c r="D409" s="122">
        <v>8.5505221622828333</v>
      </c>
      <c r="E409" s="122">
        <v>83.558337164838434</v>
      </c>
      <c r="F409" s="122">
        <v>11.280375517253189</v>
      </c>
      <c r="G409" s="122">
        <v>11.040069251169447</v>
      </c>
      <c r="H409" s="122">
        <v>6.4078791730925131</v>
      </c>
      <c r="I409" s="122">
        <v>46.964827260958153</v>
      </c>
      <c r="J409" s="122">
        <v>8.4536689069724691</v>
      </c>
      <c r="K409" s="46">
        <v>258.22229196648851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22" t="str">
        <f>+asset_level_drivers!$B$1</f>
        <v>Farmar</v>
      </c>
      <c r="C410" s="118">
        <v>96</v>
      </c>
      <c r="D410" s="119">
        <v>8.7900058477136671</v>
      </c>
      <c r="E410" s="119">
        <v>85.898645528803982</v>
      </c>
      <c r="F410" s="119">
        <v>11.596317146388539</v>
      </c>
      <c r="G410" s="119">
        <v>11.349280363834351</v>
      </c>
      <c r="H410" s="119">
        <v>6.5873515481173808</v>
      </c>
      <c r="I410" s="119">
        <v>48.280221771911506</v>
      </c>
      <c r="J410" s="119">
        <v>8.6904399189440724</v>
      </c>
      <c r="K410" s="120">
        <v>266.78792833830175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1" t="str">
        <f>+asset_level_drivers!$B$1</f>
        <v>Farmar</v>
      </c>
      <c r="C411" s="121">
        <v>95</v>
      </c>
      <c r="D411" s="122">
        <v>8.4626182343770093</v>
      </c>
      <c r="E411" s="122">
        <v>82.699312896296675</v>
      </c>
      <c r="F411" s="122">
        <v>11.164407241000053</v>
      </c>
      <c r="G411" s="122">
        <v>10.926571451489146</v>
      </c>
      <c r="H411" s="122">
        <v>6.3420027578081415</v>
      </c>
      <c r="I411" s="122">
        <v>46.482003789908859</v>
      </c>
      <c r="J411" s="122">
        <v>8.3667606821835943</v>
      </c>
      <c r="K411" s="46">
        <v>255.64149290385998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22" t="str">
        <f>+asset_level_drivers!$B$1</f>
        <v>Farmar</v>
      </c>
      <c r="C412" s="118">
        <v>95</v>
      </c>
      <c r="D412" s="119">
        <v>8.6996398998011344</v>
      </c>
      <c r="E412" s="119">
        <v>85.015561642172713</v>
      </c>
      <c r="F412" s="119">
        <v>11.477100821693316</v>
      </c>
      <c r="G412" s="119">
        <v>11.232603709010673</v>
      </c>
      <c r="H412" s="119">
        <v>6.5196300611022675</v>
      </c>
      <c r="I412" s="119">
        <v>47.78387534377763</v>
      </c>
      <c r="J412" s="119">
        <v>8.6010975618799748</v>
      </c>
      <c r="K412" s="120">
        <v>264.12170736212482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1" t="str">
        <f>+asset_level_drivers!$B$1</f>
        <v>Farmar</v>
      </c>
      <c r="C413" s="121">
        <v>95</v>
      </c>
      <c r="D413" s="122">
        <v>8.6540728485346694</v>
      </c>
      <c r="E413" s="122">
        <v>84.570266377025973</v>
      </c>
      <c r="F413" s="122">
        <v>11.416985960898506</v>
      </c>
      <c r="G413" s="122">
        <v>11.173769477368909</v>
      </c>
      <c r="H413" s="122">
        <v>6.4854814847641338</v>
      </c>
      <c r="I413" s="122">
        <v>47.533592536372268</v>
      </c>
      <c r="J413" s="122">
        <v>8.556046656547009</v>
      </c>
      <c r="K413" s="46">
        <v>264.08074934306899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22" t="str">
        <f>+asset_level_drivers!$B$1</f>
        <v>Farmar</v>
      </c>
      <c r="C414" s="118">
        <v>95</v>
      </c>
      <c r="D414" s="119">
        <v>7.777614626024886</v>
      </c>
      <c r="E414" s="119">
        <v>76.005246571519052</v>
      </c>
      <c r="F414" s="119">
        <v>10.260708287155072</v>
      </c>
      <c r="G414" s="119">
        <v>10.042124030619933</v>
      </c>
      <c r="H414" s="119">
        <v>5.8286516112764204</v>
      </c>
      <c r="I414" s="119">
        <v>42.719534606296705</v>
      </c>
      <c r="J414" s="119">
        <v>7.6895162291334085</v>
      </c>
      <c r="K414" s="120">
        <v>238.48774324115956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1" t="str">
        <f>+asset_level_drivers!$B$1</f>
        <v>Farmar</v>
      </c>
      <c r="C415" s="121">
        <v>95</v>
      </c>
      <c r="D415" s="122">
        <v>8.5680068096901394</v>
      </c>
      <c r="E415" s="122">
        <v>83.72920252668662</v>
      </c>
      <c r="F415" s="122">
        <v>11.303442341102695</v>
      </c>
      <c r="G415" s="122">
        <v>11.06264468159676</v>
      </c>
      <c r="H415" s="122">
        <v>6.4209824088766796</v>
      </c>
      <c r="I415" s="122">
        <v>47.060863904055196</v>
      </c>
      <c r="J415" s="122">
        <v>8.4709555027299341</v>
      </c>
      <c r="K415" s="46">
        <v>263.99946491442233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22" t="str">
        <f>+asset_level_drivers!$B$1</f>
        <v>Farmar</v>
      </c>
      <c r="C416" s="118">
        <v>95</v>
      </c>
      <c r="D416" s="119">
        <v>8.2488876476470843</v>
      </c>
      <c r="E416" s="119">
        <v>80.610671747903595</v>
      </c>
      <c r="F416" s="119">
        <v>10.882440685966987</v>
      </c>
      <c r="G416" s="119">
        <v>10.650611640636026</v>
      </c>
      <c r="H416" s="119">
        <v>6.1818301099433386</v>
      </c>
      <c r="I416" s="119">
        <v>45.308061439298179</v>
      </c>
      <c r="J416" s="119">
        <v>8.1554510590736733</v>
      </c>
      <c r="K416" s="120">
        <v>255.44432397139701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1" t="str">
        <f>+asset_level_drivers!$B$1</f>
        <v>Farmar</v>
      </c>
      <c r="C417" s="121">
        <v>94</v>
      </c>
      <c r="D417" s="122">
        <v>8.4799231302834404</v>
      </c>
      <c r="E417" s="122">
        <v>82.868421671100791</v>
      </c>
      <c r="F417" s="122">
        <v>11.187236925598606</v>
      </c>
      <c r="G417" s="122">
        <v>10.948914794452557</v>
      </c>
      <c r="H417" s="122">
        <v>6.3549712853397686</v>
      </c>
      <c r="I417" s="122">
        <v>46.577053125097521</v>
      </c>
      <c r="J417" s="122">
        <v>8.3838695625175532</v>
      </c>
      <c r="K417" s="46">
        <v>259.88860969141911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22" t="str">
        <f>+asset_level_drivers!$B$1</f>
        <v>Farmar</v>
      </c>
      <c r="C418" s="118">
        <v>93</v>
      </c>
      <c r="D418" s="119">
        <v>8.1640846834166485</v>
      </c>
      <c r="E418" s="119">
        <v>79.781951051870308</v>
      </c>
      <c r="F418" s="119">
        <v>10.770563392002492</v>
      </c>
      <c r="G418" s="119">
        <v>10.541117672895377</v>
      </c>
      <c r="H418" s="119">
        <v>6.1182775995825383</v>
      </c>
      <c r="I418" s="119">
        <v>44.842270404466973</v>
      </c>
      <c r="J418" s="119">
        <v>8.0716086728040572</v>
      </c>
      <c r="K418" s="120">
        <v>248.45979429546156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1" t="str">
        <f>+asset_level_drivers!$B$1</f>
        <v>Farmar</v>
      </c>
      <c r="C419" s="121">
        <v>93</v>
      </c>
      <c r="D419" s="122">
        <v>8.3927449980771716</v>
      </c>
      <c r="E419" s="122">
        <v>82.016490101774835</v>
      </c>
      <c r="F419" s="122">
        <v>11.072226163739604</v>
      </c>
      <c r="G419" s="122">
        <v>10.836354111200601</v>
      </c>
      <c r="H419" s="122">
        <v>6.2896387913573761</v>
      </c>
      <c r="I419" s="122">
        <v>46.098216178969452</v>
      </c>
      <c r="J419" s="122">
        <v>8.2976789122145025</v>
      </c>
      <c r="K419" s="46">
        <v>256.70259653191818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22" t="str">
        <f>+asset_level_drivers!$B$1</f>
        <v>Farmar</v>
      </c>
      <c r="C420" s="118">
        <v>93</v>
      </c>
      <c r="D420" s="119">
        <v>8.3487854036579954</v>
      </c>
      <c r="E420" s="119">
        <v>81.586903400230824</v>
      </c>
      <c r="F420" s="119">
        <v>11.014231959031163</v>
      </c>
      <c r="G420" s="119">
        <v>10.779595359229333</v>
      </c>
      <c r="H420" s="119">
        <v>6.2566948653385914</v>
      </c>
      <c r="I420" s="119">
        <v>45.856762532138035</v>
      </c>
      <c r="J420" s="119">
        <v>8.2542172557848463</v>
      </c>
      <c r="K420" s="120">
        <v>256.66360802901414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1" t="str">
        <f>+asset_level_drivers!$B$1</f>
        <v>Farmar</v>
      </c>
      <c r="C421" s="121">
        <v>93</v>
      </c>
      <c r="D421" s="122">
        <v>8.037831238788721</v>
      </c>
      <c r="E421" s="122">
        <v>78.548163489642576</v>
      </c>
      <c r="F421" s="122">
        <v>10.60400207110175</v>
      </c>
      <c r="G421" s="122">
        <v>10.378104614108812</v>
      </c>
      <c r="H421" s="122">
        <v>6.0236615278376897</v>
      </c>
      <c r="I421" s="122">
        <v>44.148807349757853</v>
      </c>
      <c r="J421" s="122">
        <v>7.9467853229564147</v>
      </c>
      <c r="K421" s="46">
        <v>248.34659849468031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22" t="str">
        <f>+asset_level_drivers!$B$1</f>
        <v>Farmar</v>
      </c>
      <c r="C422" s="118">
        <v>91</v>
      </c>
      <c r="D422" s="119">
        <v>8.262955437217947</v>
      </c>
      <c r="E422" s="119">
        <v>80.748146522181713</v>
      </c>
      <c r="F422" s="119">
        <v>10.900999780494532</v>
      </c>
      <c r="G422" s="119">
        <v>10.668775370071113</v>
      </c>
      <c r="H422" s="119">
        <v>6.1923727053651954</v>
      </c>
      <c r="I422" s="119">
        <v>45.385330557447027</v>
      </c>
      <c r="J422" s="119">
        <v>8.169359500340466</v>
      </c>
      <c r="K422" s="120">
        <v>249.97706559030635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1" t="str">
        <f>+asset_level_drivers!$B$1</f>
        <v>Farmar</v>
      </c>
      <c r="C423" s="121">
        <v>91</v>
      </c>
      <c r="D423" s="122">
        <v>7.9551980469997625</v>
      </c>
      <c r="E423" s="122">
        <v>77.740646478458942</v>
      </c>
      <c r="F423" s="122">
        <v>10.494987274591958</v>
      </c>
      <c r="G423" s="122">
        <v>10.271412163931693</v>
      </c>
      <c r="H423" s="122">
        <v>5.9617350748537632</v>
      </c>
      <c r="I423" s="122">
        <v>43.694934065208059</v>
      </c>
      <c r="J423" s="122">
        <v>7.8650881317374504</v>
      </c>
      <c r="K423" s="46">
        <v>241.87655109606291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22" t="str">
        <f>+asset_level_drivers!$B$1</f>
        <v>Farmar</v>
      </c>
      <c r="C424" s="118">
        <v>91</v>
      </c>
      <c r="D424" s="119">
        <v>8.1780078486072991</v>
      </c>
      <c r="E424" s="119">
        <v>79.918012512138858</v>
      </c>
      <c r="F424" s="119">
        <v>10.788931689138746</v>
      </c>
      <c r="G424" s="119">
        <v>10.55909466950235</v>
      </c>
      <c r="H424" s="119">
        <v>6.1287118115002919</v>
      </c>
      <c r="I424" s="119">
        <v>44.91874515486537</v>
      </c>
      <c r="J424" s="119">
        <v>8.0853741278757685</v>
      </c>
      <c r="K424" s="120">
        <v>249.90133270263672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1" t="str">
        <f>+asset_level_drivers!$B$1</f>
        <v>Farmar</v>
      </c>
      <c r="C425" s="121">
        <v>90</v>
      </c>
      <c r="D425" s="122">
        <v>8.1351730063400396</v>
      </c>
      <c r="E425" s="122">
        <v>79.499417235180957</v>
      </c>
      <c r="F425" s="122">
        <v>10.732421326749428</v>
      </c>
      <c r="G425" s="122">
        <v>10.503788149498943</v>
      </c>
      <c r="H425" s="122">
        <v>6.0966107902482989</v>
      </c>
      <c r="I425" s="122">
        <v>44.683469351856054</v>
      </c>
      <c r="J425" s="122">
        <v>8.04302448333409</v>
      </c>
      <c r="K425" s="46">
        <v>246.77371565969366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22" t="str">
        <f>+asset_level_drivers!$B$1</f>
        <v>Farmar</v>
      </c>
      <c r="C426" s="118">
        <v>90</v>
      </c>
      <c r="D426" s="119">
        <v>7.5717432176761603</v>
      </c>
      <c r="E426" s="119">
        <v>73.993407735848194</v>
      </c>
      <c r="F426" s="119">
        <v>9.9891100443395064</v>
      </c>
      <c r="G426" s="119">
        <v>9.7763116554386826</v>
      </c>
      <c r="H426" s="119">
        <v>5.6743687400253355</v>
      </c>
      <c r="I426" s="119">
        <v>41.588759789562694</v>
      </c>
      <c r="J426" s="119">
        <v>7.485976762121286</v>
      </c>
      <c r="K426" s="120">
        <v>230.81800960340001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1" t="str">
        <f>+asset_level_drivers!$B$1</f>
        <v>Farmar</v>
      </c>
      <c r="C427" s="121">
        <v>90</v>
      </c>
      <c r="D427" s="122">
        <v>8.0529031807986424</v>
      </c>
      <c r="E427" s="122">
        <v>78.69545115093841</v>
      </c>
      <c r="F427" s="122">
        <v>10.623885905376687</v>
      </c>
      <c r="G427" s="122">
        <v>10.397564862311061</v>
      </c>
      <c r="H427" s="122">
        <v>6.0349566489391169</v>
      </c>
      <c r="I427" s="122">
        <v>44.23159190250432</v>
      </c>
      <c r="J427" s="122">
        <v>7.9616865424507779</v>
      </c>
      <c r="K427" s="46">
        <v>246.69946333232679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22" t="str">
        <f>+asset_level_drivers!$B$1</f>
        <v>Farmar</v>
      </c>
      <c r="C428" s="118">
        <v>89</v>
      </c>
      <c r="D428" s="119">
        <v>7.7529692787668765</v>
      </c>
      <c r="E428" s="119">
        <v>75.764404644359288</v>
      </c>
      <c r="F428" s="119">
        <v>10.228194626988502</v>
      </c>
      <c r="G428" s="119">
        <v>10.010303010186915</v>
      </c>
      <c r="H428" s="119">
        <v>5.810182048317464</v>
      </c>
      <c r="I428" s="119">
        <v>42.584166911222304</v>
      </c>
      <c r="J428" s="119">
        <v>7.665150044020014</v>
      </c>
      <c r="K428" s="120">
        <v>234.81562018143504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1" t="str">
        <f>+asset_level_drivers!$B$1</f>
        <v>Farmar</v>
      </c>
      <c r="C429" s="121">
        <v>89</v>
      </c>
      <c r="D429" s="122">
        <v>7.9701150414068485</v>
      </c>
      <c r="E429" s="122">
        <v>77.886419944046779</v>
      </c>
      <c r="F429" s="122">
        <v>10.514666692446315</v>
      </c>
      <c r="G429" s="122">
        <v>10.290672350403492</v>
      </c>
      <c r="H429" s="122">
        <v>5.9729140760857513</v>
      </c>
      <c r="I429" s="122">
        <v>43.776867548602517</v>
      </c>
      <c r="J429" s="122">
        <v>7.8798361587484527</v>
      </c>
      <c r="K429" s="46">
        <v>242.60637831838508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22" t="str">
        <f>+asset_level_drivers!$B$1</f>
        <v>Farmar</v>
      </c>
      <c r="C430" s="118">
        <v>89</v>
      </c>
      <c r="D430" s="119">
        <v>7.6732646198451313</v>
      </c>
      <c r="E430" s="119">
        <v>74.985506158711772</v>
      </c>
      <c r="F430" s="119">
        <v>10.123043331426089</v>
      </c>
      <c r="G430" s="119">
        <v>9.9073917566476695</v>
      </c>
      <c r="H430" s="119">
        <v>5.7504502782325906</v>
      </c>
      <c r="I430" s="119">
        <v>42.146378964819135</v>
      </c>
      <c r="J430" s="119">
        <v>7.5863482136674465</v>
      </c>
      <c r="K430" s="120">
        <v>234.74529129831416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1" t="str">
        <f>+asset_level_drivers!$B$1</f>
        <v>Farmar</v>
      </c>
      <c r="C431" s="121">
        <v>88</v>
      </c>
      <c r="D431" s="122">
        <v>7.8881780082409794</v>
      </c>
      <c r="E431" s="122">
        <v>77.085706009427554</v>
      </c>
      <c r="F431" s="122">
        <v>10.40657031127272</v>
      </c>
      <c r="G431" s="122">
        <v>10.184878750524646</v>
      </c>
      <c r="H431" s="122">
        <v>5.9115093339701668</v>
      </c>
      <c r="I431" s="122">
        <v>43.326818003568498</v>
      </c>
      <c r="J431" s="122">
        <v>7.7988272406423311</v>
      </c>
      <c r="K431" s="46">
        <v>239.93912714907998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22" t="str">
        <f>+asset_level_drivers!$B$1</f>
        <v>Farmar</v>
      </c>
      <c r="C432" s="118">
        <v>88</v>
      </c>
      <c r="D432" s="119">
        <v>7.846861239289062</v>
      </c>
      <c r="E432" s="119">
        <v>76.68194581267025</v>
      </c>
      <c r="F432" s="119">
        <v>10.352062684710486</v>
      </c>
      <c r="G432" s="119">
        <v>10.131532301991447</v>
      </c>
      <c r="H432" s="119">
        <v>5.8805459777865741</v>
      </c>
      <c r="I432" s="119">
        <v>43.099880410756562</v>
      </c>
      <c r="J432" s="119">
        <v>7.7579784739361815</v>
      </c>
      <c r="K432" s="120">
        <v>239.90348938791379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1" t="str">
        <f>+asset_level_drivers!$B$1</f>
        <v>Farmar</v>
      </c>
      <c r="C433" s="121">
        <v>87</v>
      </c>
      <c r="D433" s="122">
        <v>7.5546014595092954</v>
      </c>
      <c r="E433" s="122">
        <v>73.825893193303514</v>
      </c>
      <c r="F433" s="122">
        <v>9.9664955810959768</v>
      </c>
      <c r="G433" s="122">
        <v>9.7541789489599271</v>
      </c>
      <c r="H433" s="122">
        <v>5.6615224701645124</v>
      </c>
      <c r="I433" s="122">
        <v>41.494606509097231</v>
      </c>
      <c r="J433" s="122">
        <v>7.4690291716375032</v>
      </c>
      <c r="K433" s="46">
        <v>229.12648532265112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22" t="str">
        <f>+asset_level_drivers!$B$1</f>
        <v>Farmar</v>
      </c>
      <c r="C434" s="118">
        <v>87</v>
      </c>
      <c r="D434" s="119">
        <v>7.7661913209397202</v>
      </c>
      <c r="E434" s="119">
        <v>75.893614514476354</v>
      </c>
      <c r="F434" s="119">
        <v>10.245637959454308</v>
      </c>
      <c r="G434" s="119">
        <v>10.027374746679042</v>
      </c>
      <c r="H434" s="119">
        <v>5.8200908289810407</v>
      </c>
      <c r="I434" s="119">
        <v>42.656790654541751</v>
      </c>
      <c r="J434" s="119">
        <v>7.6782223178175153</v>
      </c>
      <c r="K434" s="120">
        <v>236.72899407637749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1" t="str">
        <f>+asset_level_drivers!$B$1</f>
        <v>Farmar</v>
      </c>
      <c r="C435" s="121">
        <v>87</v>
      </c>
      <c r="D435" s="122">
        <v>7.4769361275628796</v>
      </c>
      <c r="E435" s="122">
        <v>73.066923639197924</v>
      </c>
      <c r="F435" s="122">
        <v>9.8640346912917192</v>
      </c>
      <c r="G435" s="122">
        <v>9.6539007873660818</v>
      </c>
      <c r="H435" s="122">
        <v>5.6033189998260537</v>
      </c>
      <c r="I435" s="122">
        <v>41.068019824699988</v>
      </c>
      <c r="J435" s="122">
        <v>7.3922435684459966</v>
      </c>
      <c r="K435" s="46">
        <v>229.05883869371917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22" t="str">
        <f>+asset_level_drivers!$B$1</f>
        <v>Farmar</v>
      </c>
      <c r="C436" s="118">
        <v>87</v>
      </c>
      <c r="D436" s="119">
        <v>7.6863507323743665</v>
      </c>
      <c r="E436" s="119">
        <v>75.113387682452242</v>
      </c>
      <c r="F436" s="119">
        <v>10.140307337131054</v>
      </c>
      <c r="G436" s="119">
        <v>9.9242879865867408</v>
      </c>
      <c r="H436" s="119">
        <v>5.7602571913475247</v>
      </c>
      <c r="I436" s="119">
        <v>42.218256097324677</v>
      </c>
      <c r="J436" s="119">
        <v>7.5992860975184424</v>
      </c>
      <c r="K436" s="120">
        <v>236.65945205688476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1" t="str">
        <f>+asset_level_drivers!$B$1</f>
        <v>Farmar</v>
      </c>
      <c r="C437" s="121">
        <v>86</v>
      </c>
      <c r="D437" s="122">
        <v>7.6460910961242208</v>
      </c>
      <c r="E437" s="122">
        <v>74.719958112176244</v>
      </c>
      <c r="F437" s="122">
        <v>10.087194345143795</v>
      </c>
      <c r="G437" s="122">
        <v>9.872306462675601</v>
      </c>
      <c r="H437" s="122">
        <v>5.7300860649826868</v>
      </c>
      <c r="I437" s="122">
        <v>41.997124939928447</v>
      </c>
      <c r="J437" s="122">
        <v>7.559482489187122</v>
      </c>
      <c r="K437" s="46">
        <v>234.03465191489772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22" t="str">
        <f>+asset_level_drivers!$B$1</f>
        <v>Farmar</v>
      </c>
      <c r="C438" s="118">
        <v>86</v>
      </c>
      <c r="D438" s="119">
        <v>6.8717182050527859</v>
      </c>
      <c r="E438" s="119">
        <v>67.152547620116394</v>
      </c>
      <c r="F438" s="119">
        <v>9.0655939287157139</v>
      </c>
      <c r="G438" s="119">
        <v>8.8724692385383719</v>
      </c>
      <c r="H438" s="119">
        <v>5.1497603460701828</v>
      </c>
      <c r="I438" s="119">
        <v>37.74378363813544</v>
      </c>
      <c r="J438" s="119">
        <v>6.7938810548643795</v>
      </c>
      <c r="K438" s="120">
        <v>211.35532422517477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1" t="str">
        <f>+asset_level_drivers!$B$1</f>
        <v>Farmar</v>
      </c>
      <c r="C439" s="121">
        <v>86</v>
      </c>
      <c r="D439" s="122">
        <v>7.5700495854028294</v>
      </c>
      <c r="E439" s="122">
        <v>73.976857039430499</v>
      </c>
      <c r="F439" s="122">
        <v>9.9868757003231181</v>
      </c>
      <c r="G439" s="122">
        <v>9.7741249097374627</v>
      </c>
      <c r="H439" s="122">
        <v>5.6730995086538272</v>
      </c>
      <c r="I439" s="122">
        <v>41.579457299533821</v>
      </c>
      <c r="J439" s="122">
        <v>7.4843023139160882</v>
      </c>
      <c r="K439" s="46">
        <v>233.96659767552427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22" t="str">
        <f>+asset_level_drivers!$B$1</f>
        <v>Farmar</v>
      </c>
      <c r="C440" s="118">
        <v>86</v>
      </c>
      <c r="D440" s="119">
        <v>7.2880997767751925</v>
      </c>
      <c r="E440" s="119">
        <v>71.22155663487159</v>
      </c>
      <c r="F440" s="119">
        <v>9.6149101457076664</v>
      </c>
      <c r="G440" s="119">
        <v>9.4100833513933289</v>
      </c>
      <c r="H440" s="119">
        <v>5.4618024355309736</v>
      </c>
      <c r="I440" s="119">
        <v>40.030812221821463</v>
      </c>
      <c r="J440" s="119">
        <v>7.2055461999278645</v>
      </c>
      <c r="K440" s="120">
        <v>226.38661145662007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1" t="str">
        <f>+asset_level_drivers!$B$1</f>
        <v>Farmar</v>
      </c>
      <c r="C441" s="121">
        <v>86</v>
      </c>
      <c r="D441" s="122">
        <v>7.4922254384831639</v>
      </c>
      <c r="E441" s="122">
        <v>73.216335496476589</v>
      </c>
      <c r="F441" s="122">
        <v>9.8842052920243404</v>
      </c>
      <c r="G441" s="122">
        <v>9.6736416930277294</v>
      </c>
      <c r="H441" s="122">
        <v>5.6147770201852305</v>
      </c>
      <c r="I441" s="122">
        <v>41.151998303759335</v>
      </c>
      <c r="J441" s="122">
        <v>7.4073596946766811</v>
      </c>
      <c r="K441" s="46">
        <v>233.89924151771947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22" t="str">
        <f>+asset_level_drivers!$B$1</f>
        <v>Farmar</v>
      </c>
      <c r="C442" s="118">
        <v>86</v>
      </c>
      <c r="D442" s="119">
        <v>7.2131742242542076</v>
      </c>
      <c r="E442" s="119">
        <v>70.489361049509569</v>
      </c>
      <c r="F442" s="119">
        <v>9.5160637416837925</v>
      </c>
      <c r="G442" s="119">
        <v>9.3133426760508708</v>
      </c>
      <c r="H442" s="119">
        <v>5.4056521936604245</v>
      </c>
      <c r="I442" s="119">
        <v>39.619274123355879</v>
      </c>
      <c r="J442" s="119">
        <v>7.131469342204058</v>
      </c>
      <c r="K442" s="120">
        <v>226.32176176372329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1" t="str">
        <f>+asset_level_drivers!$B$1</f>
        <v>Farmar</v>
      </c>
      <c r="C443" s="121">
        <v>86</v>
      </c>
      <c r="D443" s="122">
        <v>7.4152013652971451</v>
      </c>
      <c r="E443" s="122">
        <v>72.463632520573299</v>
      </c>
      <c r="F443" s="122">
        <v>9.782590390277397</v>
      </c>
      <c r="G443" s="122">
        <v>9.5741914973739917</v>
      </c>
      <c r="H443" s="122">
        <v>5.557054118001246</v>
      </c>
      <c r="I443" s="122">
        <v>40.728933814426938</v>
      </c>
      <c r="J443" s="122">
        <v>7.331208086596849</v>
      </c>
      <c r="K443" s="46">
        <v>233.83257497687092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22" t="str">
        <f>+asset_level_drivers!$B$1</f>
        <v>Farmar</v>
      </c>
      <c r="C444" s="118">
        <v>86</v>
      </c>
      <c r="D444" s="119">
        <v>7.3763619576145611</v>
      </c>
      <c r="E444" s="119">
        <v>72.084081861465791</v>
      </c>
      <c r="F444" s="119">
        <v>9.7313510512978834</v>
      </c>
      <c r="G444" s="119">
        <v>9.5240437119696306</v>
      </c>
      <c r="H444" s="119">
        <v>5.5279473305020801</v>
      </c>
      <c r="I444" s="119">
        <v>40.51560344253835</v>
      </c>
      <c r="J444" s="119">
        <v>7.2928086196569026</v>
      </c>
      <c r="K444" s="120">
        <v>233.7994992547286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1" t="str">
        <f>+asset_level_drivers!$B$1</f>
        <v>Farmar</v>
      </c>
      <c r="C445" s="121">
        <v>86</v>
      </c>
      <c r="D445" s="122">
        <v>7.1016261294194392</v>
      </c>
      <c r="E445" s="122">
        <v>69.399278696472578</v>
      </c>
      <c r="F445" s="122">
        <v>9.3689026240238</v>
      </c>
      <c r="G445" s="122">
        <v>9.1693165372437839</v>
      </c>
      <c r="H445" s="122">
        <v>5.322056513756471</v>
      </c>
      <c r="I445" s="122">
        <v>39.006582067150809</v>
      </c>
      <c r="J445" s="122">
        <v>7.021184772087147</v>
      </c>
      <c r="K445" s="46">
        <v>226.22573450991982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22" t="str">
        <f>+asset_level_drivers!$B$1</f>
        <v>Farmar</v>
      </c>
      <c r="C446" s="118">
        <v>86</v>
      </c>
      <c r="D446" s="119">
        <v>7.3005290228032358</v>
      </c>
      <c r="E446" s="119">
        <v>71.343019056768867</v>
      </c>
      <c r="F446" s="119">
        <v>9.6313075726637987</v>
      </c>
      <c r="G446" s="119">
        <v>9.4261314633445199</v>
      </c>
      <c r="H446" s="119">
        <v>5.4711170838353382</v>
      </c>
      <c r="I446" s="119">
        <v>40.099081431772944</v>
      </c>
      <c r="J446" s="119">
        <v>7.2178346577191297</v>
      </c>
      <c r="K446" s="120">
        <v>233.73385618511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1" t="str">
        <f>+asset_level_drivers!$B$1</f>
        <v>Farmar</v>
      </c>
      <c r="C447" s="121">
        <v>86</v>
      </c>
      <c r="D447" s="122">
        <v>7.0286176254415915</v>
      </c>
      <c r="E447" s="122">
        <v>68.685817100153031</v>
      </c>
      <c r="F447" s="122">
        <v>9.2725853085206591</v>
      </c>
      <c r="G447" s="122">
        <v>9.075051073153201</v>
      </c>
      <c r="H447" s="122">
        <v>5.2673429344897063</v>
      </c>
      <c r="I447" s="122">
        <v>38.605573600905565</v>
      </c>
      <c r="J447" s="122">
        <v>6.9490032481630024</v>
      </c>
      <c r="K447" s="46">
        <v>226.16253613923726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22" t="str">
        <f>+asset_level_drivers!$B$1</f>
        <v>Farmar</v>
      </c>
      <c r="C448" s="118">
        <v>86</v>
      </c>
      <c r="D448" s="119">
        <v>7.2254756910040303</v>
      </c>
      <c r="E448" s="119">
        <v>70.609574772928823</v>
      </c>
      <c r="F448" s="119">
        <v>9.5322925943453924</v>
      </c>
      <c r="G448" s="119">
        <v>9.3292258048515428</v>
      </c>
      <c r="H448" s="119">
        <v>5.4148710824123176</v>
      </c>
      <c r="I448" s="119">
        <v>39.686841489418271</v>
      </c>
      <c r="J448" s="119">
        <v>7.1436314680952897</v>
      </c>
      <c r="K448" s="120">
        <v>233.66888655010024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1" t="str">
        <f>+asset_level_drivers!$B$1</f>
        <v>Farmar</v>
      </c>
      <c r="C449" s="121">
        <v>86</v>
      </c>
      <c r="D449" s="122">
        <v>7.1876300301459359</v>
      </c>
      <c r="E449" s="122">
        <v>70.239735313980404</v>
      </c>
      <c r="F449" s="122">
        <v>9.4823642673873554</v>
      </c>
      <c r="G449" s="122">
        <v>9.2803611029291293</v>
      </c>
      <c r="H449" s="122">
        <v>5.3865090224817269</v>
      </c>
      <c r="I449" s="122">
        <v>39.478969397977131</v>
      </c>
      <c r="J449" s="122">
        <v>7.1062144916358845</v>
      </c>
      <c r="K449" s="46">
        <v>233.6366508162649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22" t="str">
        <f>+asset_level_drivers!$B$1</f>
        <v>Farmar</v>
      </c>
      <c r="C450" s="118">
        <v>86</v>
      </c>
      <c r="D450" s="119">
        <v>6.4596886838521792</v>
      </c>
      <c r="E450" s="119">
        <v>63.126068184016319</v>
      </c>
      <c r="F450" s="119">
        <v>8.5220192048422039</v>
      </c>
      <c r="G450" s="119">
        <v>8.3404743075574714</v>
      </c>
      <c r="H450" s="119">
        <v>4.8409797432612711</v>
      </c>
      <c r="I450" s="119">
        <v>35.480659243819275</v>
      </c>
      <c r="J450" s="119">
        <v>6.38651866388747</v>
      </c>
      <c r="K450" s="120">
        <v>210.9976891126131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1" t="str">
        <f>+asset_level_drivers!$B$1</f>
        <v>Farmar</v>
      </c>
      <c r="C451" s="121">
        <v>86</v>
      </c>
      <c r="D451" s="122">
        <v>7.116147982767286</v>
      </c>
      <c r="E451" s="122">
        <v>69.541190721870905</v>
      </c>
      <c r="F451" s="122">
        <v>9.3880607474525739</v>
      </c>
      <c r="G451" s="122">
        <v>9.1880665344465182</v>
      </c>
      <c r="H451" s="122">
        <v>5.3329393908318421</v>
      </c>
      <c r="I451" s="122">
        <v>39.086345188165737</v>
      </c>
      <c r="J451" s="122">
        <v>7.035542133869833</v>
      </c>
      <c r="K451" s="46">
        <v>233.57268025448448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22" t="str">
        <f>+asset_level_drivers!$B$1</f>
        <v>Farmar</v>
      </c>
      <c r="C452" s="118">
        <v>85</v>
      </c>
      <c r="D452" s="119">
        <v>6.8511039379071743</v>
      </c>
      <c r="E452" s="119">
        <v>66.951098649877267</v>
      </c>
      <c r="F452" s="119">
        <v>9.0383983177334315</v>
      </c>
      <c r="G452" s="119">
        <v>8.8458529766862952</v>
      </c>
      <c r="H452" s="119">
        <v>5.1343117301138834</v>
      </c>
      <c r="I452" s="119">
        <v>37.630557161757451</v>
      </c>
      <c r="J452" s="119">
        <v>6.7735002891163418</v>
      </c>
      <c r="K452" s="120">
        <v>222.99921642102694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1" t="str">
        <f>+asset_level_drivers!$B$1</f>
        <v>Farmar</v>
      </c>
      <c r="C453" s="121">
        <v>85</v>
      </c>
      <c r="D453" s="122">
        <v>7.0429901863925419</v>
      </c>
      <c r="E453" s="122">
        <v>68.826270194244657</v>
      </c>
      <c r="F453" s="122">
        <v>9.2915464762230293</v>
      </c>
      <c r="G453" s="122">
        <v>9.0936083103866228</v>
      </c>
      <c r="H453" s="122">
        <v>5.2781139297849222</v>
      </c>
      <c r="I453" s="122">
        <v>38.684516714496581</v>
      </c>
      <c r="J453" s="122">
        <v>6.9632130086093849</v>
      </c>
      <c r="K453" s="46">
        <v>230.40120158145302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22" t="str">
        <f>+asset_level_drivers!$B$1</f>
        <v>Farmar</v>
      </c>
      <c r="C454" s="118">
        <v>85</v>
      </c>
      <c r="D454" s="119">
        <v>6.7806709356639274</v>
      </c>
      <c r="E454" s="119">
        <v>66.262805650073375</v>
      </c>
      <c r="F454" s="119">
        <v>8.9454787627599064</v>
      </c>
      <c r="G454" s="119">
        <v>8.7549128905047304</v>
      </c>
      <c r="H454" s="119">
        <v>5.0815282673490341</v>
      </c>
      <c r="I454" s="119">
        <v>37.243694965386226</v>
      </c>
      <c r="J454" s="119">
        <v>6.7038650937695223</v>
      </c>
      <c r="K454" s="120">
        <v>222.93874704461351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1" t="str">
        <f>+asset_level_drivers!$B$1</f>
        <v>Farmar</v>
      </c>
      <c r="C455" s="121">
        <v>85</v>
      </c>
      <c r="D455" s="122">
        <v>6.9705844911799302</v>
      </c>
      <c r="E455" s="122">
        <v>68.11869943092367</v>
      </c>
      <c r="F455" s="122">
        <v>9.1960244231746966</v>
      </c>
      <c r="G455" s="122">
        <v>9.0001211672433712</v>
      </c>
      <c r="H455" s="122">
        <v>5.2238521037162435</v>
      </c>
      <c r="I455" s="122">
        <v>38.286819251839823</v>
      </c>
      <c r="J455" s="122">
        <v>6.891627465331168</v>
      </c>
      <c r="K455" s="46">
        <v>230.33903696963662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22" t="str">
        <f>+asset_level_drivers!$B$1</f>
        <v>Farmar</v>
      </c>
      <c r="C456" s="118">
        <v>85</v>
      </c>
      <c r="D456" s="119">
        <v>6.9340739017158608</v>
      </c>
      <c r="E456" s="119">
        <v>67.761906700998068</v>
      </c>
      <c r="F456" s="119">
        <v>9.1478574046347383</v>
      </c>
      <c r="G456" s="119">
        <v>8.9529802525213373</v>
      </c>
      <c r="H456" s="119">
        <v>5.1964905646916284</v>
      </c>
      <c r="I456" s="119">
        <v>38.086280209327931</v>
      </c>
      <c r="J456" s="119">
        <v>6.855530437679028</v>
      </c>
      <c r="K456" s="120">
        <v>230.30819366455077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1" t="str">
        <f>+asset_level_drivers!$B$1</f>
        <v>Farmar</v>
      </c>
      <c r="C457" s="121">
        <v>85</v>
      </c>
      <c r="D457" s="122">
        <v>6.6758112856593286</v>
      </c>
      <c r="E457" s="122">
        <v>65.238084840780886</v>
      </c>
      <c r="F457" s="122">
        <v>8.8071414535054195</v>
      </c>
      <c r="G457" s="122">
        <v>8.6195225861784142</v>
      </c>
      <c r="H457" s="122">
        <v>5.0029450001976805</v>
      </c>
      <c r="I457" s="122">
        <v>36.667740040574934</v>
      </c>
      <c r="J457" s="122">
        <v>6.600193207303489</v>
      </c>
      <c r="K457" s="46">
        <v>222.84920533832749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22" t="str">
        <f>+asset_level_drivers!$B$1</f>
        <v>Farmar</v>
      </c>
      <c r="C458" s="118">
        <v>83</v>
      </c>
      <c r="D458" s="119">
        <v>6.862787923994965</v>
      </c>
      <c r="E458" s="119">
        <v>67.06527816202717</v>
      </c>
      <c r="F458" s="119">
        <v>9.0538125518736692</v>
      </c>
      <c r="G458" s="119">
        <v>8.8609388408103147</v>
      </c>
      <c r="H458" s="119">
        <v>5.1430678703459867</v>
      </c>
      <c r="I458" s="119">
        <v>37.694732936991961</v>
      </c>
      <c r="J458" s="119">
        <v>6.7850519286585547</v>
      </c>
      <c r="K458" s="120">
        <v>225.0141093525134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1" t="str">
        <f>+asset_level_drivers!$B$1</f>
        <v>Farmar</v>
      </c>
      <c r="C459" s="121">
        <v>83</v>
      </c>
      <c r="D459" s="122">
        <v>6.60718038536573</v>
      </c>
      <c r="E459" s="122">
        <v>64.567402536494313</v>
      </c>
      <c r="F459" s="122">
        <v>8.7165993424267327</v>
      </c>
      <c r="G459" s="122">
        <v>8.5309092971152047</v>
      </c>
      <c r="H459" s="122">
        <v>4.9515120574749725</v>
      </c>
      <c r="I459" s="122">
        <v>36.290776117685205</v>
      </c>
      <c r="J459" s="122">
        <v>6.5323397011833375</v>
      </c>
      <c r="K459" s="46">
        <v>217.72686791670952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22" t="str">
        <f>+asset_level_drivers!$B$1</f>
        <v>Farmar</v>
      </c>
      <c r="C460" s="118">
        <v>83</v>
      </c>
      <c r="D460" s="119">
        <v>6.7922348041439653</v>
      </c>
      <c r="E460" s="119">
        <v>66.375811335940725</v>
      </c>
      <c r="F460" s="119">
        <v>8.9607345303519992</v>
      </c>
      <c r="G460" s="119">
        <v>8.7698436639004829</v>
      </c>
      <c r="H460" s="119">
        <v>5.0901943897901258</v>
      </c>
      <c r="I460" s="119">
        <v>37.307210979423182</v>
      </c>
      <c r="J460" s="119">
        <v>6.7152979762961733</v>
      </c>
      <c r="K460" s="120">
        <v>224.95490461650647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1" t="str">
        <f>+asset_level_drivers!$B$1</f>
        <v>Farmar</v>
      </c>
      <c r="C461" s="121">
        <v>82</v>
      </c>
      <c r="D461" s="122">
        <v>6.7566583762574224</v>
      </c>
      <c r="E461" s="122">
        <v>66.028147520780962</v>
      </c>
      <c r="F461" s="122">
        <v>8.9137999153054306</v>
      </c>
      <c r="G461" s="122">
        <v>8.7239088987338516</v>
      </c>
      <c r="H461" s="122">
        <v>5.0635329243286593</v>
      </c>
      <c r="I461" s="122">
        <v>37.111802937833581</v>
      </c>
      <c r="J461" s="122">
        <v>6.6801245288100457</v>
      </c>
      <c r="K461" s="46">
        <v>221.84788346943103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22" t="str">
        <f>+asset_level_drivers!$B$1</f>
        <v>Farmar</v>
      </c>
      <c r="C462" s="118">
        <v>82</v>
      </c>
      <c r="D462" s="119">
        <v>6.0723645305489748</v>
      </c>
      <c r="E462" s="119">
        <v>59.341017215250574</v>
      </c>
      <c r="F462" s="119">
        <v>8.0110373240588295</v>
      </c>
      <c r="G462" s="119">
        <v>7.8403778930976804</v>
      </c>
      <c r="H462" s="119">
        <v>4.5507136837058315</v>
      </c>
      <c r="I462" s="119">
        <v>33.35323221554652</v>
      </c>
      <c r="J462" s="119">
        <v>6.0035817987983746</v>
      </c>
      <c r="K462" s="120">
        <v>200.35242364180718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1" t="str">
        <f>+asset_level_drivers!$B$1</f>
        <v>Farmar</v>
      </c>
      <c r="C463" s="121">
        <v>82</v>
      </c>
      <c r="D463" s="122">
        <v>6.6782486735754292</v>
      </c>
      <c r="E463" s="122">
        <v>65.002583751734903</v>
      </c>
      <c r="F463" s="122">
        <v>8.7753488064842138</v>
      </c>
      <c r="G463" s="122">
        <v>8.6254663686582269</v>
      </c>
      <c r="H463" s="122">
        <v>5.0047716123001811</v>
      </c>
      <c r="I463" s="122">
        <v>36.535374218777974</v>
      </c>
      <c r="J463" s="122">
        <v>6.5763673593800354</v>
      </c>
      <c r="K463" s="46">
        <v>221.78977664345189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22" t="str">
        <f>+asset_level_drivers!$B$1</f>
        <v>Farmar</v>
      </c>
      <c r="C464" s="118">
        <v>82</v>
      </c>
      <c r="D464" s="119">
        <v>6.426357248633269</v>
      </c>
      <c r="E464" s="119">
        <v>62.496070655538318</v>
      </c>
      <c r="F464" s="119">
        <v>8.4369695384976726</v>
      </c>
      <c r="G464" s="119">
        <v>8.3015007583669789</v>
      </c>
      <c r="H464" s="119">
        <v>4.8160007062510308</v>
      </c>
      <c r="I464" s="119">
        <v>35.126562619787244</v>
      </c>
      <c r="J464" s="119">
        <v>6.3227812715617038</v>
      </c>
      <c r="K464" s="120">
        <v>214.60736798738179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1" t="str">
        <f>+asset_level_drivers!$B$1</f>
        <v>Farmar</v>
      </c>
      <c r="C465" s="121">
        <v>82</v>
      </c>
      <c r="D465" s="122">
        <v>6.6063471590251313</v>
      </c>
      <c r="E465" s="122">
        <v>64.223494604433682</v>
      </c>
      <c r="F465" s="122">
        <v>8.6701717715985467</v>
      </c>
      <c r="G465" s="122">
        <v>8.5340098330742062</v>
      </c>
      <c r="H465" s="122">
        <v>4.9508876261697186</v>
      </c>
      <c r="I465" s="122">
        <v>36.097479109021201</v>
      </c>
      <c r="J465" s="122">
        <v>6.4975462396238184</v>
      </c>
      <c r="K465" s="46">
        <v>221.73226582577354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22" t="str">
        <f>+asset_level_drivers!$B$1</f>
        <v>Farmar</v>
      </c>
      <c r="C466" s="118">
        <v>80</v>
      </c>
      <c r="D466" s="119">
        <v>6.3546782406496733</v>
      </c>
      <c r="E466" s="119">
        <v>61.708523968754847</v>
      </c>
      <c r="F466" s="119">
        <v>8.3306507357819051</v>
      </c>
      <c r="G466" s="119">
        <v>8.1857525909343636</v>
      </c>
      <c r="H466" s="119">
        <v>4.7622834696087972</v>
      </c>
      <c r="I466" s="119">
        <v>34.68391386252727</v>
      </c>
      <c r="J466" s="119">
        <v>6.2431044952549088</v>
      </c>
      <c r="K466" s="120">
        <v>209.55130583110608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1" t="str">
        <f>+asset_level_drivers!$B$1</f>
        <v>Farmar</v>
      </c>
      <c r="C467" s="121">
        <v>78</v>
      </c>
      <c r="D467" s="122">
        <v>6.5239837968580066</v>
      </c>
      <c r="E467" s="122">
        <v>63.307459796324224</v>
      </c>
      <c r="F467" s="122">
        <v>8.546507072503772</v>
      </c>
      <c r="G467" s="122">
        <v>8.3740427100092774</v>
      </c>
      <c r="H467" s="122">
        <v>4.8891633872238618</v>
      </c>
      <c r="I467" s="122">
        <v>35.582612274811531</v>
      </c>
      <c r="J467" s="122">
        <v>6.4048702094660754</v>
      </c>
      <c r="K467" s="46">
        <v>211.35642005518864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22" t="str">
        <f>+asset_level_drivers!$B$1</f>
        <v>Farmar</v>
      </c>
      <c r="C468" s="118">
        <v>78</v>
      </c>
      <c r="D468" s="119">
        <v>6.4898124164840745</v>
      </c>
      <c r="E468" s="119">
        <v>62.975867420162061</v>
      </c>
      <c r="F468" s="119">
        <v>8.5017421017218791</v>
      </c>
      <c r="G468" s="119">
        <v>8.3301810746003166</v>
      </c>
      <c r="H468" s="119">
        <v>4.8635548837362244</v>
      </c>
      <c r="I468" s="119">
        <v>35.396237351663103</v>
      </c>
      <c r="J468" s="119">
        <v>6.3713227232993592</v>
      </c>
      <c r="K468" s="120">
        <v>211.32880450600072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1" t="str">
        <f>+asset_level_drivers!$B$1</f>
        <v>Farmar</v>
      </c>
      <c r="C469" s="121">
        <v>78</v>
      </c>
      <c r="D469" s="122">
        <v>6.248096513805514</v>
      </c>
      <c r="E469" s="122">
        <v>60.630303686793837</v>
      </c>
      <c r="F469" s="122">
        <v>8.1850909977171682</v>
      </c>
      <c r="G469" s="122">
        <v>8.0199198361076913</v>
      </c>
      <c r="H469" s="122">
        <v>4.6824096543359079</v>
      </c>
      <c r="I469" s="122">
        <v>34.077889006005002</v>
      </c>
      <c r="J469" s="122">
        <v>6.1340200210809011</v>
      </c>
      <c r="K469" s="46">
        <v>204.48515890021076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22" t="str">
        <f>+asset_level_drivers!$B$1</f>
        <v>Farmar</v>
      </c>
      <c r="C470" s="118">
        <v>77</v>
      </c>
      <c r="D470" s="119">
        <v>6.4230936837623327</v>
      </c>
      <c r="E470" s="119">
        <v>62.328441917426559</v>
      </c>
      <c r="F470" s="119">
        <v>8.4143396588525867</v>
      </c>
      <c r="G470" s="119">
        <v>8.244542370586263</v>
      </c>
      <c r="H470" s="119">
        <v>4.8135549457501403</v>
      </c>
      <c r="I470" s="119">
        <v>35.032345154522702</v>
      </c>
      <c r="J470" s="119">
        <v>6.3058221278140874</v>
      </c>
      <c r="K470" s="120">
        <v>208.68898739463404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1" t="str">
        <f>+asset_level_drivers!$B$1</f>
        <v>Farmar</v>
      </c>
      <c r="C471" s="121">
        <v>76</v>
      </c>
      <c r="D471" s="122">
        <v>6.1838627494716807</v>
      </c>
      <c r="E471" s="122">
        <v>60.006991830145779</v>
      </c>
      <c r="F471" s="122">
        <v>8.1009438970696817</v>
      </c>
      <c r="G471" s="122">
        <v>7.9374707830889184</v>
      </c>
      <c r="H471" s="122">
        <v>4.634271985913772</v>
      </c>
      <c r="I471" s="122">
        <v>33.727550132943975</v>
      </c>
      <c r="J471" s="122">
        <v>6.070959023929916</v>
      </c>
      <c r="K471" s="46">
        <v>198.95034846255655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22" t="str">
        <f>+asset_level_drivers!$B$1</f>
        <v>Farmar</v>
      </c>
      <c r="C472" s="118">
        <v>75</v>
      </c>
      <c r="D472" s="119">
        <v>6.3509815411673589</v>
      </c>
      <c r="E472" s="119">
        <v>61.081166257840877</v>
      </c>
      <c r="F472" s="119">
        <v>8.2459574448085178</v>
      </c>
      <c r="G472" s="119">
        <v>8.1597840781202766</v>
      </c>
      <c r="H472" s="119">
        <v>4.7595131120595955</v>
      </c>
      <c r="I472" s="119">
        <v>34.331300975248524</v>
      </c>
      <c r="J472" s="119">
        <v>6.1796341755447344</v>
      </c>
      <c r="K472" s="120">
        <v>202.47829310366984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1" t="str">
        <f>+asset_level_drivers!$B$1</f>
        <v>Farmar</v>
      </c>
      <c r="C473" s="121">
        <v>74</v>
      </c>
      <c r="D473" s="122">
        <v>6.309320873864487</v>
      </c>
      <c r="E473" s="122">
        <v>60.026694365618617</v>
      </c>
      <c r="F473" s="122">
        <v>8.1036037393585136</v>
      </c>
      <c r="G473" s="122">
        <v>8.1170446884791136</v>
      </c>
      <c r="H473" s="122">
        <v>4.7282920337113303</v>
      </c>
      <c r="I473" s="122">
        <v>33.73862414669869</v>
      </c>
      <c r="J473" s="122">
        <v>6.0729523464057644</v>
      </c>
      <c r="K473" s="46">
        <v>199.39072089747381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22" t="str">
        <f>+asset_level_drivers!$B$1</f>
        <v>Farmar</v>
      </c>
      <c r="C474" s="118">
        <v>73</v>
      </c>
      <c r="D474" s="119">
        <v>5.8723468446952163</v>
      </c>
      <c r="E474" s="119">
        <v>55.869336225331111</v>
      </c>
      <c r="F474" s="119">
        <v>7.5423603904197005</v>
      </c>
      <c r="G474" s="119">
        <v>7.5548704397161393</v>
      </c>
      <c r="H474" s="119">
        <v>4.4008176727831181</v>
      </c>
      <c r="I474" s="119">
        <v>31.401938023620804</v>
      </c>
      <c r="J474" s="119">
        <v>5.6523488442517458</v>
      </c>
      <c r="K474" s="120">
        <v>184.05793220118474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1" t="str">
        <f>+asset_level_drivers!$B$1</f>
        <v>Farmar</v>
      </c>
      <c r="C475" s="121">
        <v>73</v>
      </c>
      <c r="D475" s="122">
        <v>6.2455156263095652</v>
      </c>
      <c r="E475" s="122">
        <v>59.419653105486255</v>
      </c>
      <c r="F475" s="122">
        <v>8.0216531692406452</v>
      </c>
      <c r="G475" s="122">
        <v>8.0349581919897659</v>
      </c>
      <c r="H475" s="122">
        <v>4.6804755016701991</v>
      </c>
      <c r="I475" s="122">
        <v>33.397430330620843</v>
      </c>
      <c r="J475" s="122">
        <v>6.0115374595117519</v>
      </c>
      <c r="K475" s="46">
        <v>196.72565633673418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22" t="str">
        <f>+asset_level_drivers!$B$1</f>
        <v>Farmar</v>
      </c>
      <c r="C476" s="118">
        <v>73</v>
      </c>
      <c r="D476" s="119">
        <v>6.012898664457655</v>
      </c>
      <c r="E476" s="119">
        <v>57.206542130072613</v>
      </c>
      <c r="F476" s="119">
        <v>7.7228831875598036</v>
      </c>
      <c r="G476" s="119">
        <v>7.735692658914826</v>
      </c>
      <c r="H476" s="119">
        <v>4.506149143949731</v>
      </c>
      <c r="I476" s="119">
        <v>32.153528426917454</v>
      </c>
      <c r="J476" s="119">
        <v>5.7876351168451423</v>
      </c>
      <c r="K476" s="120">
        <v>190.35470677425988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1" t="str">
        <f>+asset_level_drivers!$B$1</f>
        <v>Farmar</v>
      </c>
      <c r="C477" s="121">
        <v>72</v>
      </c>
      <c r="D477" s="122">
        <v>6.1813083948756038</v>
      </c>
      <c r="E477" s="122">
        <v>58.808787382468708</v>
      </c>
      <c r="F477" s="122">
        <v>7.9391862966332756</v>
      </c>
      <c r="G477" s="122">
        <v>7.9523545366529929</v>
      </c>
      <c r="H477" s="122">
        <v>4.6323577173689694</v>
      </c>
      <c r="I477" s="122">
        <v>33.054086935639646</v>
      </c>
      <c r="J477" s="122">
        <v>5.9497356484151354</v>
      </c>
      <c r="K477" s="46">
        <v>194.07932371440688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22" t="str">
        <f>+asset_level_drivers!$B$1</f>
        <v>Farmar</v>
      </c>
      <c r="C478" s="118">
        <v>72</v>
      </c>
      <c r="D478" s="119">
        <v>5.9510828594497092</v>
      </c>
      <c r="E478" s="119">
        <v>56.618428368165638</v>
      </c>
      <c r="F478" s="119">
        <v>7.6434878297023614</v>
      </c>
      <c r="G478" s="119">
        <v>7.6561656128611801</v>
      </c>
      <c r="H478" s="119">
        <v>4.4598235275767752</v>
      </c>
      <c r="I478" s="119">
        <v>31.822973006896767</v>
      </c>
      <c r="J478" s="119">
        <v>5.7281351412414176</v>
      </c>
      <c r="K478" s="120">
        <v>187.7942218178197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1" t="str">
        <f>+asset_level_drivers!$B$1</f>
        <v>Farmar</v>
      </c>
      <c r="C479" s="121">
        <v>71</v>
      </c>
      <c r="D479" s="122">
        <v>6.117761248024145</v>
      </c>
      <c r="E479" s="122">
        <v>58.204201684871748</v>
      </c>
      <c r="F479" s="122">
        <v>7.857567227457686</v>
      </c>
      <c r="G479" s="122">
        <v>7.8706000909479821</v>
      </c>
      <c r="H479" s="122">
        <v>4.584734609552803</v>
      </c>
      <c r="I479" s="122">
        <v>32.714273293871344</v>
      </c>
      <c r="J479" s="122">
        <v>5.888569192896842</v>
      </c>
      <c r="K479" s="46">
        <v>190.93767607839484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22" t="str">
        <f>+asset_level_drivers!$B$1</f>
        <v>Farmar</v>
      </c>
      <c r="C480" s="118">
        <v>70</v>
      </c>
      <c r="D480" s="119">
        <v>6.0857175837302675</v>
      </c>
      <c r="E480" s="119">
        <v>57.899339199443112</v>
      </c>
      <c r="F480" s="119">
        <v>7.8164107919248211</v>
      </c>
      <c r="G480" s="119">
        <v>7.8293753917689086</v>
      </c>
      <c r="H480" s="119">
        <v>4.5607206458250618</v>
      </c>
      <c r="I480" s="119">
        <v>32.542922182153347</v>
      </c>
      <c r="J480" s="119">
        <v>5.8577259927876026</v>
      </c>
      <c r="K480" s="120">
        <v>187.81070807206004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1" t="str">
        <f>+asset_level_drivers!$B$1</f>
        <v>Farmar</v>
      </c>
      <c r="C481" s="121">
        <v>70</v>
      </c>
      <c r="D481" s="122">
        <v>5.8473736215576908</v>
      </c>
      <c r="E481" s="122">
        <v>54.911747391840777</v>
      </c>
      <c r="F481" s="122">
        <v>7.4130858978985055</v>
      </c>
      <c r="G481" s="122">
        <v>7.5256199521931819</v>
      </c>
      <c r="H481" s="122">
        <v>4.3821023951204472</v>
      </c>
      <c r="I481" s="122">
        <v>30.863715319844683</v>
      </c>
      <c r="J481" s="122">
        <v>5.5554687575720436</v>
      </c>
      <c r="K481" s="46">
        <v>181.72856742457338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22" t="str">
        <f>+asset_level_drivers!$B$1</f>
        <v>Farmar</v>
      </c>
      <c r="C482" s="118">
        <v>69</v>
      </c>
      <c r="D482" s="119">
        <v>6.0087400366552544</v>
      </c>
      <c r="E482" s="119">
        <v>56.317941947738198</v>
      </c>
      <c r="F482" s="119">
        <v>7.6029221629446573</v>
      </c>
      <c r="G482" s="119">
        <v>7.7344721125161069</v>
      </c>
      <c r="H482" s="119">
        <v>4.5030326109500045</v>
      </c>
      <c r="I482" s="119">
        <v>31.654081507754089</v>
      </c>
      <c r="J482" s="119">
        <v>5.6977346713957369</v>
      </c>
      <c r="K482" s="120">
        <v>185.2012089618884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1" t="str">
        <f>+asset_level_drivers!$B$1</f>
        <v>Farmar</v>
      </c>
      <c r="C483" s="121">
        <v>69</v>
      </c>
      <c r="D483" s="122">
        <v>5.771863607778088</v>
      </c>
      <c r="E483" s="122">
        <v>53.72127372127121</v>
      </c>
      <c r="F483" s="122">
        <v>7.2523719523716137</v>
      </c>
      <c r="G483" s="122">
        <v>7.4463983149322734</v>
      </c>
      <c r="H483" s="122">
        <v>4.3255141499261835</v>
      </c>
      <c r="I483" s="122">
        <v>30.194597285737306</v>
      </c>
      <c r="J483" s="122">
        <v>5.4350275114327147</v>
      </c>
      <c r="K483" s="46">
        <v>179.20354421515216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22" t="str">
        <f>+asset_level_drivers!$B$1</f>
        <v>Farmar</v>
      </c>
      <c r="C484" s="118">
        <v>69</v>
      </c>
      <c r="D484" s="119">
        <v>5.9325596404517054</v>
      </c>
      <c r="E484" s="119">
        <v>55.208166581484171</v>
      </c>
      <c r="F484" s="119">
        <v>7.4531024885003632</v>
      </c>
      <c r="G484" s="119">
        <v>7.6549576143286107</v>
      </c>
      <c r="H484" s="119">
        <v>4.4459419719263487</v>
      </c>
      <c r="I484" s="119">
        <v>31.030320789876622</v>
      </c>
      <c r="J484" s="119">
        <v>5.5854577421777929</v>
      </c>
      <c r="K484" s="120">
        <v>185.15290814048367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1" t="str">
        <f>+asset_level_drivers!$B$1</f>
        <v>Farmar</v>
      </c>
      <c r="C485" s="121">
        <v>68</v>
      </c>
      <c r="D485" s="122">
        <v>5.9014860267858005</v>
      </c>
      <c r="E485" s="122">
        <v>54.918996755387241</v>
      </c>
      <c r="F485" s="122">
        <v>7.4140645619772778</v>
      </c>
      <c r="G485" s="122">
        <v>7.6148624092319741</v>
      </c>
      <c r="H485" s="122">
        <v>4.4226549775108737</v>
      </c>
      <c r="I485" s="122">
        <v>30.867789899572621</v>
      </c>
      <c r="J485" s="122">
        <v>5.5562021819230711</v>
      </c>
      <c r="K485" s="46">
        <v>182.55299744455439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22" t="str">
        <f>+asset_level_drivers!$B$1</f>
        <v>Farmar</v>
      </c>
      <c r="C486" s="118">
        <v>67</v>
      </c>
      <c r="D486" s="119">
        <v>5.3038014401483986</v>
      </c>
      <c r="E486" s="119">
        <v>49.356967509648918</v>
      </c>
      <c r="F486" s="119">
        <v>6.6631906138026045</v>
      </c>
      <c r="G486" s="119">
        <v>6.843652264752011</v>
      </c>
      <c r="H486" s="119">
        <v>3.9747419095012702</v>
      </c>
      <c r="I486" s="119">
        <v>27.741593859658845</v>
      </c>
      <c r="J486" s="119">
        <v>4.9934868947385924</v>
      </c>
      <c r="K486" s="120">
        <v>162.53772929944492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1" t="str">
        <f>+asset_level_drivers!$B$1</f>
        <v>Farmar</v>
      </c>
      <c r="C487" s="121">
        <v>67</v>
      </c>
      <c r="D487" s="122">
        <v>5.8427948723997041</v>
      </c>
      <c r="E487" s="122">
        <v>54.372819182027179</v>
      </c>
      <c r="F487" s="122">
        <v>7.3403305895736706</v>
      </c>
      <c r="G487" s="122">
        <v>7.5391314724375684</v>
      </c>
      <c r="H487" s="122">
        <v>4.3786710173856811</v>
      </c>
      <c r="I487" s="122">
        <v>30.560805147876785</v>
      </c>
      <c r="J487" s="122">
        <v>5.500944926617823</v>
      </c>
      <c r="K487" s="46">
        <v>179.92904550652756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22" t="str">
        <f>+asset_level_drivers!$B$1</f>
        <v>Farmar</v>
      </c>
      <c r="C488" s="118">
        <v>67</v>
      </c>
      <c r="D488" s="119">
        <v>5.6251774212136469</v>
      </c>
      <c r="E488" s="119">
        <v>52.347679744032945</v>
      </c>
      <c r="F488" s="119">
        <v>7.0669367654444484</v>
      </c>
      <c r="G488" s="119">
        <v>7.2485183324735818</v>
      </c>
      <c r="H488" s="119">
        <v>4.2155854997189666</v>
      </c>
      <c r="I488" s="119">
        <v>29.422554590100301</v>
      </c>
      <c r="J488" s="119">
        <v>5.2960598262180545</v>
      </c>
      <c r="K488" s="120">
        <v>174.10231499922904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1" t="str">
        <f>+asset_level_drivers!$B$1</f>
        <v>Farmar</v>
      </c>
      <c r="C489" s="121">
        <v>66</v>
      </c>
      <c r="D489" s="122">
        <v>5.7827278250905358</v>
      </c>
      <c r="E489" s="122">
        <v>53.81383760327062</v>
      </c>
      <c r="F489" s="122">
        <v>7.2648680764415348</v>
      </c>
      <c r="G489" s="122">
        <v>7.4472001997081518</v>
      </c>
      <c r="H489" s="122">
        <v>4.3336559441379414</v>
      </c>
      <c r="I489" s="122">
        <v>30.246623772575237</v>
      </c>
      <c r="J489" s="122">
        <v>5.4443922790635435</v>
      </c>
      <c r="K489" s="46">
        <v>176.89559553447523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22" t="str">
        <f>+asset_level_drivers!$B$1</f>
        <v>Farmar</v>
      </c>
      <c r="C490" s="118">
        <v>66</v>
      </c>
      <c r="D490" s="119">
        <v>5.5673475973610929</v>
      </c>
      <c r="E490" s="119">
        <v>51.809517678727062</v>
      </c>
      <c r="F490" s="119">
        <v>6.9942848866281535</v>
      </c>
      <c r="G490" s="119">
        <v>7.169825970195256</v>
      </c>
      <c r="H490" s="119">
        <v>4.1722470325686221</v>
      </c>
      <c r="I490" s="119">
        <v>29.120075037573649</v>
      </c>
      <c r="J490" s="119">
        <v>5.2416135067632563</v>
      </c>
      <c r="K490" s="120">
        <v>171.16912825734994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1" t="str">
        <f>+asset_level_drivers!$B$1</f>
        <v>Farmar</v>
      </c>
      <c r="C491" s="121">
        <v>65</v>
      </c>
      <c r="D491" s="122">
        <v>5.7232782990630868</v>
      </c>
      <c r="E491" s="122">
        <v>53.26060265326182</v>
      </c>
      <c r="F491" s="122">
        <v>7.1901813581903458</v>
      </c>
      <c r="G491" s="122">
        <v>7.3706390099888033</v>
      </c>
      <c r="H491" s="122">
        <v>4.2891036498509445</v>
      </c>
      <c r="I491" s="122">
        <v>29.935672349372169</v>
      </c>
      <c r="J491" s="122">
        <v>5.3884210228869911</v>
      </c>
      <c r="K491" s="46">
        <v>174.28174660933644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22" t="str">
        <f>+asset_level_drivers!$B$1</f>
        <v>Farmar</v>
      </c>
      <c r="C492" s="118">
        <v>64</v>
      </c>
      <c r="D492" s="119">
        <v>5.6933008610690976</v>
      </c>
      <c r="E492" s="119">
        <v>52.981633794825861</v>
      </c>
      <c r="F492" s="119">
        <v>7.1525205623014916</v>
      </c>
      <c r="G492" s="119">
        <v>7.3320330114072405</v>
      </c>
      <c r="H492" s="119">
        <v>4.2666381445942383</v>
      </c>
      <c r="I492" s="119">
        <v>29.778875018403443</v>
      </c>
      <c r="J492" s="119">
        <v>5.3601975033126212</v>
      </c>
      <c r="K492" s="120">
        <v>171.67285371479235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1" t="str">
        <f>+asset_level_drivers!$B$1</f>
        <v>Farmar</v>
      </c>
      <c r="C493" s="121">
        <v>64</v>
      </c>
      <c r="D493" s="122">
        <v>5.4812513797375999</v>
      </c>
      <c r="E493" s="122">
        <v>51.008309665218221</v>
      </c>
      <c r="F493" s="122">
        <v>6.8861218048044606</v>
      </c>
      <c r="G493" s="122">
        <v>7.0589482342073371</v>
      </c>
      <c r="H493" s="122">
        <v>4.107725340288213</v>
      </c>
      <c r="I493" s="122">
        <v>28.669747790391753</v>
      </c>
      <c r="J493" s="122">
        <v>5.1605546022705164</v>
      </c>
      <c r="K493" s="46">
        <v>166.11548044305098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22" t="str">
        <f>+asset_level_drivers!$B$1</f>
        <v>Farmar</v>
      </c>
      <c r="C494" s="118">
        <v>64</v>
      </c>
      <c r="D494" s="119">
        <v>5.6347706919232001</v>
      </c>
      <c r="E494" s="119">
        <v>52.436954343783576</v>
      </c>
      <c r="F494" s="119">
        <v>7.0789888364107831</v>
      </c>
      <c r="G494" s="119">
        <v>7.2566558018024656</v>
      </c>
      <c r="H494" s="119">
        <v>4.2227748290271512</v>
      </c>
      <c r="I494" s="119">
        <v>29.47273230184447</v>
      </c>
      <c r="J494" s="119">
        <v>5.3050918143320054</v>
      </c>
      <c r="K494" s="120">
        <v>171.63257236681488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1" t="str">
        <f>+asset_level_drivers!$B$1</f>
        <v>Farmar</v>
      </c>
      <c r="C495" s="121">
        <v>63</v>
      </c>
      <c r="D495" s="122">
        <v>5.4249011923479982</v>
      </c>
      <c r="E495" s="122">
        <v>50.483917038612553</v>
      </c>
      <c r="F495" s="122">
        <v>6.8153288002126953</v>
      </c>
      <c r="G495" s="122">
        <v>6.9863784817526735</v>
      </c>
      <c r="H495" s="122">
        <v>4.0654957330992554</v>
      </c>
      <c r="I495" s="122">
        <v>28.375007493240187</v>
      </c>
      <c r="J495" s="122">
        <v>5.1075013487832344</v>
      </c>
      <c r="K495" s="46">
        <v>163.56776372006067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22" t="str">
        <f>+asset_level_drivers!$B$1</f>
        <v>Farmar</v>
      </c>
      <c r="C496" s="118">
        <v>63</v>
      </c>
      <c r="D496" s="119">
        <v>5.5768422441322416</v>
      </c>
      <c r="E496" s="119">
        <v>51.897874487984673</v>
      </c>
      <c r="F496" s="119">
        <v>7.0062130558779305</v>
      </c>
      <c r="G496" s="119">
        <v>7.1820535101155372</v>
      </c>
      <c r="H496" s="119">
        <v>4.1793624517378847</v>
      </c>
      <c r="I496" s="119">
        <v>29.169736895682757</v>
      </c>
      <c r="J496" s="119">
        <v>5.2505526412228969</v>
      </c>
      <c r="K496" s="120">
        <v>169.00036195453845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1" t="str">
        <f>+asset_level_drivers!$B$1</f>
        <v>Farmar</v>
      </c>
      <c r="C497" s="121">
        <v>63</v>
      </c>
      <c r="D497" s="122">
        <v>5.547631810208868</v>
      </c>
      <c r="E497" s="122">
        <v>51.626043339265863</v>
      </c>
      <c r="F497" s="122">
        <v>6.9695158508008914</v>
      </c>
      <c r="G497" s="122">
        <v>7.1444352863426994</v>
      </c>
      <c r="H497" s="122">
        <v>4.1574717499044649</v>
      </c>
      <c r="I497" s="122">
        <v>29.016951388252874</v>
      </c>
      <c r="J497" s="122">
        <v>5.2230512498855175</v>
      </c>
      <c r="K497" s="46">
        <v>168.98080297369708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22" t="str">
        <f>+asset_level_drivers!$B$1</f>
        <v>Farmar</v>
      </c>
      <c r="C498" s="118">
        <v>63</v>
      </c>
      <c r="D498" s="119">
        <v>4.9857845042510558</v>
      </c>
      <c r="E498" s="119">
        <v>46.397514417419742</v>
      </c>
      <c r="F498" s="119">
        <v>6.2636644463516662</v>
      </c>
      <c r="G498" s="119">
        <v>6.4208685725531351</v>
      </c>
      <c r="H498" s="119">
        <v>3.7364156340351622</v>
      </c>
      <c r="I498" s="119">
        <v>26.078202653234275</v>
      </c>
      <c r="J498" s="119">
        <v>4.6940764775821702</v>
      </c>
      <c r="K498" s="120">
        <v>152.61024671052633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1" t="str">
        <f>+asset_level_drivers!$B$1</f>
        <v>Farmar</v>
      </c>
      <c r="C499" s="121">
        <v>63</v>
      </c>
      <c r="D499" s="122">
        <v>5.4924597885228197</v>
      </c>
      <c r="E499" s="122">
        <v>51.112614676337728</v>
      </c>
      <c r="F499" s="122">
        <v>6.9002029813055934</v>
      </c>
      <c r="G499" s="122">
        <v>7.0733828171016437</v>
      </c>
      <c r="H499" s="122">
        <v>4.1161250763341748</v>
      </c>
      <c r="I499" s="122">
        <v>28.72837350023584</v>
      </c>
      <c r="J499" s="122">
        <v>5.171107230042451</v>
      </c>
      <c r="K499" s="46">
        <v>168.94198675055256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22" t="str">
        <f>+asset_level_drivers!$B$1</f>
        <v>Farmar</v>
      </c>
      <c r="C500" s="118">
        <v>63</v>
      </c>
      <c r="D500" s="119">
        <v>5.2878907208037855</v>
      </c>
      <c r="E500" s="119">
        <v>49.208902981475362</v>
      </c>
      <c r="F500" s="119">
        <v>6.6432019024991744</v>
      </c>
      <c r="G500" s="119">
        <v>6.8099315795457533</v>
      </c>
      <c r="H500" s="119">
        <v>3.9628181971030969</v>
      </c>
      <c r="I500" s="119">
        <v>27.658372660852219</v>
      </c>
      <c r="J500" s="119">
        <v>4.9785070789533989</v>
      </c>
      <c r="K500" s="120">
        <v>163.47360775596218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1" t="str">
        <f>+asset_level_drivers!$B$1</f>
        <v>Farmar</v>
      </c>
      <c r="C501" s="121">
        <v>62</v>
      </c>
      <c r="D501" s="122">
        <v>5.4336543518292917</v>
      </c>
      <c r="E501" s="122">
        <v>50.454126756489494</v>
      </c>
      <c r="F501" s="122">
        <v>6.811307112126082</v>
      </c>
      <c r="G501" s="122">
        <v>6.9950481435244107</v>
      </c>
      <c r="H501" s="122">
        <v>4.0720554714724688</v>
      </c>
      <c r="I501" s="122">
        <v>28.358263557189797</v>
      </c>
      <c r="J501" s="122">
        <v>5.1044874402941645</v>
      </c>
      <c r="K501" s="46">
        <v>166.32261366994757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22" t="str">
        <f>+asset_level_drivers!$B$1</f>
        <v>Farmar</v>
      </c>
      <c r="C502" s="118">
        <v>62</v>
      </c>
      <c r="D502" s="119">
        <v>5.2139175573547458</v>
      </c>
      <c r="E502" s="119">
        <v>47.527880681899049</v>
      </c>
      <c r="F502" s="119">
        <v>6.4162638920563726</v>
      </c>
      <c r="G502" s="119">
        <v>6.7058442435252434</v>
      </c>
      <c r="H502" s="119">
        <v>3.9073816887312711</v>
      </c>
      <c r="I502" s="119">
        <v>26.713536698335695</v>
      </c>
      <c r="J502" s="119">
        <v>4.8084366057004253</v>
      </c>
      <c r="K502" s="120">
        <v>160.9390799271433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1" t="str">
        <f>+asset_level_drivers!$B$1</f>
        <v>Farmar</v>
      </c>
      <c r="C503" s="121">
        <v>59</v>
      </c>
      <c r="D503" s="122">
        <v>5.3512731872360915</v>
      </c>
      <c r="E503" s="122">
        <v>48.16895176873534</v>
      </c>
      <c r="F503" s="122">
        <v>6.5028084887792721</v>
      </c>
      <c r="G503" s="122">
        <v>6.8854671873356494</v>
      </c>
      <c r="H503" s="122">
        <v>4.0103178911431128</v>
      </c>
      <c r="I503" s="122">
        <v>27.073857330325616</v>
      </c>
      <c r="J503" s="122">
        <v>4.8732943194586102</v>
      </c>
      <c r="K503" s="46">
        <v>157.50865271317332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22" t="str">
        <f>+asset_level_drivers!$B$1</f>
        <v>Farmar</v>
      </c>
      <c r="C504" s="118">
        <v>59</v>
      </c>
      <c r="D504" s="119">
        <v>5.3232442409262157</v>
      </c>
      <c r="E504" s="119">
        <v>47.916652004609212</v>
      </c>
      <c r="F504" s="119">
        <v>6.4687480206222441</v>
      </c>
      <c r="G504" s="119">
        <v>6.849402426042686</v>
      </c>
      <c r="H504" s="119">
        <v>3.9893126124134648</v>
      </c>
      <c r="I504" s="119">
        <v>26.932049639528838</v>
      </c>
      <c r="J504" s="119">
        <v>4.8477689351151909</v>
      </c>
      <c r="K504" s="120">
        <v>157.49050582885741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1" t="str">
        <f>+asset_level_drivers!$B$1</f>
        <v>Farmar</v>
      </c>
      <c r="C505" s="121">
        <v>58</v>
      </c>
      <c r="D505" s="122">
        <v>5.1249776803081968</v>
      </c>
      <c r="E505" s="122">
        <v>46.131975337645493</v>
      </c>
      <c r="F505" s="122">
        <v>6.2278166705821416</v>
      </c>
      <c r="G505" s="122">
        <v>6.5942934361416681</v>
      </c>
      <c r="H505" s="122">
        <v>3.8407289188808003</v>
      </c>
      <c r="I505" s="122">
        <v>25.928953668204453</v>
      </c>
      <c r="J505" s="122">
        <v>4.6672116602768021</v>
      </c>
      <c r="K505" s="46">
        <v>149.87400416324013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22" t="str">
        <f>+asset_level_drivers!$B$1</f>
        <v>Farmar</v>
      </c>
      <c r="C506" s="118">
        <v>57</v>
      </c>
      <c r="D506" s="119">
        <v>5.268518451191655</v>
      </c>
      <c r="E506" s="119">
        <v>47.42404326757034</v>
      </c>
      <c r="F506" s="119">
        <v>6.4022458411219967</v>
      </c>
      <c r="G506" s="119">
        <v>6.7789869162504504</v>
      </c>
      <c r="H506" s="119">
        <v>3.948300351218704</v>
      </c>
      <c r="I506" s="119">
        <v>26.65517380610207</v>
      </c>
      <c r="J506" s="119">
        <v>4.7979312850983735</v>
      </c>
      <c r="K506" s="120">
        <v>152.27611584312038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1" t="str">
        <f>+asset_level_drivers!$B$1</f>
        <v>Farmar</v>
      </c>
      <c r="C507" s="121">
        <v>57</v>
      </c>
      <c r="D507" s="122">
        <v>5.0722901765533068</v>
      </c>
      <c r="E507" s="122">
        <v>45.65771402853791</v>
      </c>
      <c r="F507" s="122">
        <v>6.1637913938526188</v>
      </c>
      <c r="G507" s="122">
        <v>6.5265005828155429</v>
      </c>
      <c r="H507" s="122">
        <v>3.8012441772959598</v>
      </c>
      <c r="I507" s="122">
        <v>25.662390196329074</v>
      </c>
      <c r="J507" s="122">
        <v>4.6192302353392334</v>
      </c>
      <c r="K507" s="46">
        <v>147.34708749871507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22" t="str">
        <f>+asset_level_drivers!$B$1</f>
        <v>Farmar</v>
      </c>
      <c r="C508" s="118">
        <v>57</v>
      </c>
      <c r="D508" s="119">
        <v>5.2143552717595822</v>
      </c>
      <c r="E508" s="119">
        <v>46.936498811069896</v>
      </c>
      <c r="F508" s="119">
        <v>6.3364273394944366</v>
      </c>
      <c r="G508" s="119">
        <v>6.7092953154484292</v>
      </c>
      <c r="H508" s="119">
        <v>3.9077097179399303</v>
      </c>
      <c r="I508" s="119">
        <v>26.381144403908362</v>
      </c>
      <c r="J508" s="119">
        <v>4.7486059927035056</v>
      </c>
      <c r="K508" s="120">
        <v>152.24128869307668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1" t="str">
        <f>+asset_level_drivers!$B$1</f>
        <v>Farmar</v>
      </c>
      <c r="C509" s="121">
        <v>57</v>
      </c>
      <c r="D509" s="122">
        <v>5.18704347532654</v>
      </c>
      <c r="E509" s="122">
        <v>46.690654400017721</v>
      </c>
      <c r="F509" s="122">
        <v>6.3032383440023931</v>
      </c>
      <c r="G509" s="122">
        <v>6.6741533087552121</v>
      </c>
      <c r="H509" s="122">
        <v>3.8872418812135341</v>
      </c>
      <c r="I509" s="122">
        <v>26.242965011044667</v>
      </c>
      <c r="J509" s="122">
        <v>4.7237337019880403</v>
      </c>
      <c r="K509" s="46">
        <v>152.22400943153781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22" t="str">
        <f>+asset_level_drivers!$B$1</f>
        <v>Farmar</v>
      </c>
      <c r="C510" s="118">
        <v>57</v>
      </c>
      <c r="D510" s="119">
        <v>4.6617154611025002</v>
      </c>
      <c r="E510" s="119">
        <v>41.961966685047308</v>
      </c>
      <c r="F510" s="119">
        <v>5.664865502481387</v>
      </c>
      <c r="G510" s="119">
        <v>5.9982153257800572</v>
      </c>
      <c r="H510" s="119">
        <v>3.4935538259697192</v>
      </c>
      <c r="I510" s="119">
        <v>23.58515719389661</v>
      </c>
      <c r="J510" s="119">
        <v>4.2453282949013902</v>
      </c>
      <c r="K510" s="120">
        <v>137.47712710731909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1" t="str">
        <f>+asset_level_drivers!$B$1</f>
        <v>Farmar</v>
      </c>
      <c r="C511" s="121">
        <v>55</v>
      </c>
      <c r="D511" s="122">
        <v>5.1321821264345537</v>
      </c>
      <c r="E511" s="122">
        <v>45.911052686815204</v>
      </c>
      <c r="F511" s="122">
        <v>6.1979921127200521</v>
      </c>
      <c r="G511" s="122">
        <v>6.6040341958959417</v>
      </c>
      <c r="H511" s="122">
        <v>3.8461280301175838</v>
      </c>
      <c r="I511" s="122">
        <v>25.804781808323984</v>
      </c>
      <c r="J511" s="122">
        <v>4.644860725498317</v>
      </c>
      <c r="K511" s="46">
        <v>146.51995705052428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22" t="str">
        <f>+asset_level_drivers!$B$1</f>
        <v>Farmar</v>
      </c>
      <c r="C512" s="118">
        <v>53</v>
      </c>
      <c r="D512" s="119">
        <v>4.9301915408804353</v>
      </c>
      <c r="E512" s="119">
        <v>43.326176861841589</v>
      </c>
      <c r="F512" s="119">
        <v>5.8490338763486154</v>
      </c>
      <c r="G512" s="119">
        <v>6.3476746324094551</v>
      </c>
      <c r="H512" s="119">
        <v>3.6947535009639827</v>
      </c>
      <c r="I512" s="119">
        <v>24.351925627480824</v>
      </c>
      <c r="J512" s="119">
        <v>4.383346612946549</v>
      </c>
      <c r="K512" s="120">
        <v>136.79432782624897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1" t="str">
        <f>+asset_level_drivers!$B$1</f>
        <v>Farmar</v>
      </c>
      <c r="C513" s="121">
        <v>52</v>
      </c>
      <c r="D513" s="122">
        <v>5.0682767265189215</v>
      </c>
      <c r="E513" s="122">
        <v>44.539659771247308</v>
      </c>
      <c r="F513" s="122">
        <v>6.0128540691183874</v>
      </c>
      <c r="G513" s="122">
        <v>6.5254607940066816</v>
      </c>
      <c r="H513" s="122">
        <v>3.7982364425167865</v>
      </c>
      <c r="I513" s="122">
        <v>25.033976242154214</v>
      </c>
      <c r="J513" s="122">
        <v>4.5061157235877589</v>
      </c>
      <c r="K513" s="46">
        <v>138.75100403635128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22" t="str">
        <f>+asset_level_drivers!$B$1</f>
        <v>Farmar</v>
      </c>
      <c r="C514" s="118">
        <v>52</v>
      </c>
      <c r="D514" s="119">
        <v>4.8795065425203559</v>
      </c>
      <c r="E514" s="119">
        <v>42.880760657414669</v>
      </c>
      <c r="F514" s="119">
        <v>5.7889026887509809</v>
      </c>
      <c r="G514" s="119">
        <v>6.2824171519110976</v>
      </c>
      <c r="H514" s="119">
        <v>3.6567694645255497</v>
      </c>
      <c r="I514" s="119">
        <v>24.101574844902725</v>
      </c>
      <c r="J514" s="119">
        <v>4.3382834720824901</v>
      </c>
      <c r="K514" s="120">
        <v>134.25960749575964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1" t="str">
        <f>+asset_level_drivers!$B$1</f>
        <v>Farmar</v>
      </c>
      <c r="C515" s="121">
        <v>51</v>
      </c>
      <c r="D515" s="122">
        <v>5.0161721388086562</v>
      </c>
      <c r="E515" s="122">
        <v>44.081768315367846</v>
      </c>
      <c r="F515" s="122">
        <v>5.9510387225746593</v>
      </c>
      <c r="G515" s="122">
        <v>6.4583755769518296</v>
      </c>
      <c r="H515" s="122">
        <v>3.7591885462509942</v>
      </c>
      <c r="I515" s="122">
        <v>24.776613615523381</v>
      </c>
      <c r="J515" s="122">
        <v>4.4597904507942081</v>
      </c>
      <c r="K515" s="46">
        <v>135.64155827572469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22" t="str">
        <f>+asset_level_drivers!$B$1</f>
        <v>Farmar</v>
      </c>
      <c r="C516" s="118">
        <v>50</v>
      </c>
      <c r="D516" s="119">
        <v>4.9898983877511656</v>
      </c>
      <c r="E516" s="119">
        <v>43.850876437094058</v>
      </c>
      <c r="F516" s="119">
        <v>5.9198683190076977</v>
      </c>
      <c r="G516" s="119">
        <v>6.4245478398951921</v>
      </c>
      <c r="H516" s="119">
        <v>3.7394986350379735</v>
      </c>
      <c r="I516" s="119">
        <v>24.646838448292669</v>
      </c>
      <c r="J516" s="119">
        <v>4.4364309206926817</v>
      </c>
      <c r="K516" s="120">
        <v>133.05136047363283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1" t="str">
        <f>+asset_level_drivers!$B$1</f>
        <v>Farmar</v>
      </c>
      <c r="C517" s="121">
        <v>49</v>
      </c>
      <c r="D517" s="122">
        <v>4.80404743926956</v>
      </c>
      <c r="E517" s="122">
        <v>42.217631359878837</v>
      </c>
      <c r="F517" s="122">
        <v>5.6993802335836437</v>
      </c>
      <c r="G517" s="122">
        <v>6.185262744922599</v>
      </c>
      <c r="H517" s="122">
        <v>3.6002193723833495</v>
      </c>
      <c r="I517" s="122">
        <v>23.728856167543068</v>
      </c>
      <c r="J517" s="122">
        <v>4.2711941101577526</v>
      </c>
      <c r="K517" s="46">
        <v>126.2464300858347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22" t="str">
        <f>+asset_level_drivers!$B$1</f>
        <v>Farmar</v>
      </c>
      <c r="C518" s="118">
        <v>49</v>
      </c>
      <c r="D518" s="119">
        <v>4.9385995711630466</v>
      </c>
      <c r="E518" s="119">
        <v>43.400066041211666</v>
      </c>
      <c r="F518" s="119">
        <v>5.8590089155635754</v>
      </c>
      <c r="G518" s="119">
        <v>6.3585000618246346</v>
      </c>
      <c r="H518" s="119">
        <v>3.7010545947582698</v>
      </c>
      <c r="I518" s="119">
        <v>24.393455804639853</v>
      </c>
      <c r="J518" s="119">
        <v>4.3908220448351729</v>
      </c>
      <c r="K518" s="120">
        <v>130.43927990562037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1" t="str">
        <f>+asset_level_drivers!$B$1</f>
        <v>Farmar</v>
      </c>
      <c r="C519" s="121">
        <v>49</v>
      </c>
      <c r="D519" s="122">
        <v>4.7546592695475933</v>
      </c>
      <c r="E519" s="122">
        <v>41.78361159441647</v>
      </c>
      <c r="F519" s="122">
        <v>5.6407875652462236</v>
      </c>
      <c r="G519" s="122">
        <v>6.1216749452436643</v>
      </c>
      <c r="H519" s="122">
        <v>3.5632071972024537</v>
      </c>
      <c r="I519" s="122">
        <v>23.484910871305662</v>
      </c>
      <c r="J519" s="122">
        <v>4.2272839568350191</v>
      </c>
      <c r="K519" s="46">
        <v>126.2167679636102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22" t="str">
        <f>+asset_level_drivers!$B$1</f>
        <v>Farmar</v>
      </c>
      <c r="C520" s="118">
        <v>48</v>
      </c>
      <c r="D520" s="119">
        <v>4.8878281337676492</v>
      </c>
      <c r="E520" s="119">
        <v>42.953890216622128</v>
      </c>
      <c r="F520" s="119">
        <v>5.7987751792439877</v>
      </c>
      <c r="G520" s="119">
        <v>6.2931312901396028</v>
      </c>
      <c r="H520" s="119">
        <v>3.6630057797152502</v>
      </c>
      <c r="I520" s="119">
        <v>24.142678069696117</v>
      </c>
      <c r="J520" s="119">
        <v>4.3456820525453015</v>
      </c>
      <c r="K520" s="120">
        <v>127.81849447953074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1" t="str">
        <f>+asset_level_drivers!$B$1</f>
        <v>Farmar</v>
      </c>
      <c r="C521" s="121">
        <v>48</v>
      </c>
      <c r="D521" s="122">
        <v>4.8622266240815408</v>
      </c>
      <c r="E521" s="122">
        <v>42.728905948291192</v>
      </c>
      <c r="F521" s="122">
        <v>5.768402303019311</v>
      </c>
      <c r="G521" s="122">
        <v>6.2601690710771658</v>
      </c>
      <c r="H521" s="122">
        <v>3.6438196554524556</v>
      </c>
      <c r="I521" s="122">
        <v>24.016223335708879</v>
      </c>
      <c r="J521" s="122">
        <v>4.3229202004275988</v>
      </c>
      <c r="K521" s="46">
        <v>127.80357659590871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22" t="str">
        <f>+asset_level_drivers!$B$1</f>
        <v>Farmar</v>
      </c>
      <c r="C522" s="118">
        <v>48</v>
      </c>
      <c r="D522" s="119">
        <v>4.5254761558252872</v>
      </c>
      <c r="E522" s="119">
        <v>39.769566493618861</v>
      </c>
      <c r="F522" s="119">
        <v>5.3688914766385469</v>
      </c>
      <c r="G522" s="119">
        <v>5.8265992214929412</v>
      </c>
      <c r="H522" s="119">
        <v>3.3914542126041924</v>
      </c>
      <c r="I522" s="119">
        <v>22.352896000447963</v>
      </c>
      <c r="J522" s="119">
        <v>4.023521280080633</v>
      </c>
      <c r="K522" s="120">
        <v>119.54430085031611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1" t="str">
        <f>+asset_level_drivers!$B$1</f>
        <v>Farmar</v>
      </c>
      <c r="C523" s="121">
        <v>47</v>
      </c>
      <c r="D523" s="122">
        <v>4.8130556309405348</v>
      </c>
      <c r="E523" s="122">
        <v>42.296794715357983</v>
      </c>
      <c r="F523" s="122">
        <v>5.7100672865733273</v>
      </c>
      <c r="G523" s="122">
        <v>6.1968608885812966</v>
      </c>
      <c r="H523" s="122">
        <v>3.6069702353950022</v>
      </c>
      <c r="I523" s="122">
        <v>23.773350749910609</v>
      </c>
      <c r="J523" s="122">
        <v>4.2792031349839101</v>
      </c>
      <c r="K523" s="46">
        <v>124.66553787231446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22" t="str">
        <f>+asset_level_drivers!$B$1</f>
        <v>Farmar</v>
      </c>
      <c r="C524" s="118">
        <v>46</v>
      </c>
      <c r="D524" s="119">
        <v>4.6337912683025753</v>
      </c>
      <c r="E524" s="119">
        <v>40.721432091766012</v>
      </c>
      <c r="F524" s="119">
        <v>5.4973933323884117</v>
      </c>
      <c r="G524" s="119">
        <v>5.9660560937221687</v>
      </c>
      <c r="H524" s="119">
        <v>3.4726270509644031</v>
      </c>
      <c r="I524" s="119">
        <v>22.887901900630492</v>
      </c>
      <c r="J524" s="119">
        <v>4.1198223421134879</v>
      </c>
      <c r="K524" s="120">
        <v>118.08494664242393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1" t="str">
        <f>+asset_level_drivers!$B$1</f>
        <v>Farmar</v>
      </c>
      <c r="C525" s="121">
        <v>45</v>
      </c>
      <c r="D525" s="122">
        <v>4.7635748522047257</v>
      </c>
      <c r="E525" s="122">
        <v>41.861961108382445</v>
      </c>
      <c r="F525" s="122">
        <v>5.6513647496316297</v>
      </c>
      <c r="G525" s="122">
        <v>6.1331538537996755</v>
      </c>
      <c r="H525" s="122">
        <v>3.5698886577425637</v>
      </c>
      <c r="I525" s="122">
        <v>23.528948025636925</v>
      </c>
      <c r="J525" s="122">
        <v>4.2352106446146465</v>
      </c>
      <c r="K525" s="46">
        <v>119.42933532714844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22" t="str">
        <f>+asset_level_drivers!$B$1</f>
        <v>Farmar</v>
      </c>
      <c r="C526" s="118">
        <v>44</v>
      </c>
      <c r="D526" s="119">
        <v>4.5861534228184127</v>
      </c>
      <c r="E526" s="119">
        <v>40.302794052723065</v>
      </c>
      <c r="F526" s="119">
        <v>5.4408771971176151</v>
      </c>
      <c r="G526" s="119">
        <v>5.9047218553232774</v>
      </c>
      <c r="H526" s="119">
        <v>3.4369265928946628</v>
      </c>
      <c r="I526" s="119">
        <v>22.652602062749178</v>
      </c>
      <c r="J526" s="119">
        <v>4.0774683712948523</v>
      </c>
      <c r="K526" s="120">
        <v>113.06975699976873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1" t="str">
        <f>+asset_level_drivers!$B$1</f>
        <v>Farmar</v>
      </c>
      <c r="C527" s="121">
        <v>44</v>
      </c>
      <c r="D527" s="122">
        <v>4.7146027622620945</v>
      </c>
      <c r="E527" s="122">
        <v>41.431597822799198</v>
      </c>
      <c r="F527" s="122">
        <v>5.5932657060778919</v>
      </c>
      <c r="G527" s="122">
        <v>6.0701017613113164</v>
      </c>
      <c r="H527" s="122">
        <v>3.5331882984837524</v>
      </c>
      <c r="I527" s="122">
        <v>23.287057891717637</v>
      </c>
      <c r="J527" s="122">
        <v>4.1916704205091753</v>
      </c>
      <c r="K527" s="46">
        <v>116.8252326563785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22" t="str">
        <f>+asset_level_drivers!$B$1</f>
        <v>Farmar</v>
      </c>
      <c r="C528" s="118">
        <v>43</v>
      </c>
      <c r="D528" s="119">
        <v>4.6899085739683892</v>
      </c>
      <c r="E528" s="119">
        <v>41.214587031102738</v>
      </c>
      <c r="F528" s="119">
        <v>5.5639692491988697</v>
      </c>
      <c r="G528" s="119">
        <v>6.0383077283006559</v>
      </c>
      <c r="H528" s="119">
        <v>3.5146821333793978</v>
      </c>
      <c r="I528" s="119">
        <v>23.165084732705608</v>
      </c>
      <c r="J528" s="119">
        <v>4.16971525188701</v>
      </c>
      <c r="K528" s="120">
        <v>114.23083317003753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1" t="str">
        <f>+asset_level_drivers!$B$1</f>
        <v>Farmar</v>
      </c>
      <c r="C529" s="121">
        <v>42</v>
      </c>
      <c r="D529" s="122">
        <v>4.5152308773435408</v>
      </c>
      <c r="E529" s="122">
        <v>39.679531706162265</v>
      </c>
      <c r="F529" s="122">
        <v>5.3567367803319055</v>
      </c>
      <c r="G529" s="122">
        <v>5.8134083152615927</v>
      </c>
      <c r="H529" s="122">
        <v>3.3837762596839243</v>
      </c>
      <c r="I529" s="122">
        <v>22.30229101734454</v>
      </c>
      <c r="J529" s="122">
        <v>4.0144123831220178</v>
      </c>
      <c r="K529" s="46">
        <v>108.02815993459602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22" t="str">
        <f>+asset_level_drivers!$B$1</f>
        <v>Farmar</v>
      </c>
      <c r="C530" s="118">
        <v>42</v>
      </c>
      <c r="D530" s="119">
        <v>4.6416938126535223</v>
      </c>
      <c r="E530" s="119">
        <v>40.790879096278026</v>
      </c>
      <c r="F530" s="119">
        <v>5.5067686779975338</v>
      </c>
      <c r="G530" s="119">
        <v>5.9762307045646148</v>
      </c>
      <c r="H530" s="119">
        <v>3.47854932663363</v>
      </c>
      <c r="I530" s="119">
        <v>22.926935307485671</v>
      </c>
      <c r="J530" s="119">
        <v>4.1268483553474207</v>
      </c>
      <c r="K530" s="120">
        <v>111.61615247224508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1" t="str">
        <f>+asset_level_drivers!$B$1</f>
        <v>Farmar</v>
      </c>
      <c r="C531" s="121">
        <v>42</v>
      </c>
      <c r="D531" s="122">
        <v>4.4688118959082406</v>
      </c>
      <c r="E531" s="122">
        <v>39.271604958743644</v>
      </c>
      <c r="F531" s="122">
        <v>5.301666669430392</v>
      </c>
      <c r="G531" s="122">
        <v>5.753643377431974</v>
      </c>
      <c r="H531" s="122">
        <v>3.3489892351338337</v>
      </c>
      <c r="I531" s="122">
        <v>22.073011571658039</v>
      </c>
      <c r="J531" s="122">
        <v>3.9731420828984478</v>
      </c>
      <c r="K531" s="46">
        <v>108.00316700182464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22" t="str">
        <f>+asset_level_drivers!$B$1</f>
        <v>Farmar</v>
      </c>
      <c r="C532" s="118">
        <v>42</v>
      </c>
      <c r="D532" s="119">
        <v>4.5939747247983043</v>
      </c>
      <c r="E532" s="119">
        <v>40.371527104987145</v>
      </c>
      <c r="F532" s="119">
        <v>5.4501561591732655</v>
      </c>
      <c r="G532" s="119">
        <v>5.9147918657386436</v>
      </c>
      <c r="H532" s="119">
        <v>3.4427879844111353</v>
      </c>
      <c r="I532" s="119">
        <v>22.691234185362301</v>
      </c>
      <c r="J532" s="119">
        <v>4.0844221533652156</v>
      </c>
      <c r="K532" s="120">
        <v>111.59045963488128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1" t="str">
        <f>+asset_level_drivers!$B$1</f>
        <v>Farmar</v>
      </c>
      <c r="C533" s="121">
        <v>42</v>
      </c>
      <c r="D533" s="122">
        <v>4.5699123631128407</v>
      </c>
      <c r="E533" s="122">
        <v>40.160068761143918</v>
      </c>
      <c r="F533" s="122">
        <v>5.4216092827544298</v>
      </c>
      <c r="G533" s="122">
        <v>5.883811316281002</v>
      </c>
      <c r="H533" s="122">
        <v>3.4247553188764099</v>
      </c>
      <c r="I533" s="122">
        <v>22.572381837069472</v>
      </c>
      <c r="J533" s="122">
        <v>4.0630287306725048</v>
      </c>
      <c r="K533" s="46">
        <v>111.57771167955902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22" t="str">
        <f>+asset_level_drivers!$B$1</f>
        <v>Farmar</v>
      </c>
      <c r="C534" s="118">
        <v>41</v>
      </c>
      <c r="D534" s="119">
        <v>4.107085514193372</v>
      </c>
      <c r="E534" s="119">
        <v>36.092778931443561</v>
      </c>
      <c r="F534" s="119">
        <v>4.8725251557448823</v>
      </c>
      <c r="G534" s="119">
        <v>5.2879167706593009</v>
      </c>
      <c r="H534" s="119">
        <v>3.07790649845919</v>
      </c>
      <c r="I534" s="119">
        <v>20.286319539117105</v>
      </c>
      <c r="J534" s="119">
        <v>3.6515375170410795</v>
      </c>
      <c r="K534" s="120">
        <v>98.437211946186267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1" t="str">
        <f>+asset_level_drivers!$B$1</f>
        <v>Farmar</v>
      </c>
      <c r="C535" s="121">
        <v>40</v>
      </c>
      <c r="D535" s="122">
        <v>4.5244639064334269</v>
      </c>
      <c r="E535" s="122">
        <v>39.76067091708542</v>
      </c>
      <c r="F535" s="122">
        <v>5.3676905738065326</v>
      </c>
      <c r="G535" s="122">
        <v>5.8252959395142803</v>
      </c>
      <c r="H535" s="122">
        <v>3.3906956189565798</v>
      </c>
      <c r="I535" s="122">
        <v>22.347896149691529</v>
      </c>
      <c r="J535" s="122">
        <v>4.0226213069444761</v>
      </c>
      <c r="K535" s="46">
        <v>106.40202588533101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22" t="str">
        <f>+asset_level_drivers!$B$1</f>
        <v>Farmar</v>
      </c>
      <c r="C536" s="118">
        <v>40</v>
      </c>
      <c r="D536" s="119">
        <v>4.355948268830816</v>
      </c>
      <c r="E536" s="119">
        <v>38.279767333887015</v>
      </c>
      <c r="F536" s="119">
        <v>5.167768590074747</v>
      </c>
      <c r="G536" s="119">
        <v>5.608330243738342</v>
      </c>
      <c r="H536" s="119">
        <v>3.2644076772332782</v>
      </c>
      <c r="I536" s="119">
        <v>21.515538980617631</v>
      </c>
      <c r="J536" s="119">
        <v>3.872797016511174</v>
      </c>
      <c r="K536" s="120">
        <v>102.9578124196906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1" t="str">
        <f>+asset_level_drivers!$B$1</f>
        <v>Farmar</v>
      </c>
      <c r="C537" s="121">
        <v>39</v>
      </c>
      <c r="D537" s="122">
        <v>4.469535958708116</v>
      </c>
      <c r="E537" s="122">
        <v>39.024669390571191</v>
      </c>
      <c r="F537" s="122">
        <v>5.2683303677271107</v>
      </c>
      <c r="G537" s="122">
        <v>5.7520854222759805</v>
      </c>
      <c r="H537" s="122">
        <v>3.349531857776904</v>
      </c>
      <c r="I537" s="122">
        <v>21.9342188826541</v>
      </c>
      <c r="J537" s="122">
        <v>3.9481593988777379</v>
      </c>
      <c r="K537" s="46">
        <v>103.30300404598839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22" t="str">
        <f>+asset_level_drivers!$B$1</f>
        <v>Farmar</v>
      </c>
      <c r="C538" s="118">
        <v>39</v>
      </c>
      <c r="D538" s="119">
        <v>4.2972002779459952</v>
      </c>
      <c r="E538" s="119">
        <v>37.371674925062585</v>
      </c>
      <c r="F538" s="119">
        <v>5.0451761148834491</v>
      </c>
      <c r="G538" s="119">
        <v>5.5297238384403435</v>
      </c>
      <c r="H538" s="119">
        <v>3.2203811230524786</v>
      </c>
      <c r="I538" s="119">
        <v>21.005136254037605</v>
      </c>
      <c r="J538" s="119">
        <v>3.7809245257267694</v>
      </c>
      <c r="K538" s="120">
        <v>99.95895731072676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1" t="str">
        <f>+asset_level_drivers!$B$1</f>
        <v>Farmar</v>
      </c>
      <c r="C539" s="121">
        <v>39</v>
      </c>
      <c r="D539" s="122">
        <v>4.4175565953797689</v>
      </c>
      <c r="E539" s="122">
        <v>38.418383684124301</v>
      </c>
      <c r="F539" s="122">
        <v>5.1864817973567812</v>
      </c>
      <c r="G539" s="122">
        <v>5.6846007709944315</v>
      </c>
      <c r="H539" s="122">
        <v>3.3105778063890767</v>
      </c>
      <c r="I539" s="122">
        <v>21.593449733336371</v>
      </c>
      <c r="J539" s="122">
        <v>3.886820952000547</v>
      </c>
      <c r="K539" s="46">
        <v>103.27890305368524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22" t="str">
        <f>+asset_level_drivers!$B$1</f>
        <v>Farmar</v>
      </c>
      <c r="C540" s="118">
        <v>39</v>
      </c>
      <c r="D540" s="119">
        <v>4.3944182781430516</v>
      </c>
      <c r="E540" s="119">
        <v>38.21715553226084</v>
      </c>
      <c r="F540" s="119">
        <v>5.1593159968552138</v>
      </c>
      <c r="G540" s="119">
        <v>5.6548259185017296</v>
      </c>
      <c r="H540" s="119">
        <v>3.2932376325017336</v>
      </c>
      <c r="I540" s="119">
        <v>21.48034737020933</v>
      </c>
      <c r="J540" s="119">
        <v>3.8664625266376791</v>
      </c>
      <c r="K540" s="120">
        <v>103.26694653962788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1" t="str">
        <f>+asset_level_drivers!$B$1</f>
        <v>Farmar</v>
      </c>
      <c r="C541" s="121">
        <v>38</v>
      </c>
      <c r="D541" s="122">
        <v>4.2218646361133025</v>
      </c>
      <c r="E541" s="122">
        <v>36.419746602643556</v>
      </c>
      <c r="F541" s="122">
        <v>4.9166657913568805</v>
      </c>
      <c r="G541" s="122">
        <v>5.4208348124749035</v>
      </c>
      <c r="H541" s="122">
        <v>3.1639235545988593</v>
      </c>
      <c r="I541" s="122">
        <v>20.470095099029603</v>
      </c>
      <c r="J541" s="122">
        <v>3.6846171178253284</v>
      </c>
      <c r="K541" s="46">
        <v>97.419311443128095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22" t="str">
        <f>+asset_level_drivers!$B$1</f>
        <v>Farmar</v>
      </c>
      <c r="C542" s="118">
        <v>37</v>
      </c>
      <c r="D542" s="119">
        <v>4.3348114970462603</v>
      </c>
      <c r="E542" s="119">
        <v>37.247070087375768</v>
      </c>
      <c r="F542" s="119">
        <v>5.028354461795729</v>
      </c>
      <c r="G542" s="119">
        <v>5.5606167482586057</v>
      </c>
      <c r="H542" s="119">
        <v>3.2485674890980891</v>
      </c>
      <c r="I542" s="119">
        <v>20.935100816804137</v>
      </c>
      <c r="J542" s="119">
        <v>3.7683181470247447</v>
      </c>
      <c r="K542" s="120">
        <v>97.59187898334703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1" t="str">
        <f>+asset_level_drivers!$B$1</f>
        <v>Farmar</v>
      </c>
      <c r="C543" s="121">
        <v>37</v>
      </c>
      <c r="D543" s="122">
        <v>4.1733595464024278</v>
      </c>
      <c r="E543" s="122">
        <v>35.859786666751482</v>
      </c>
      <c r="F543" s="122">
        <v>4.8410712000114504</v>
      </c>
      <c r="G543" s="122">
        <v>5.3535091447558747</v>
      </c>
      <c r="H543" s="122">
        <v>3.127573171751092</v>
      </c>
      <c r="I543" s="122">
        <v>20.155363827985415</v>
      </c>
      <c r="J543" s="122">
        <v>3.6279654890373751</v>
      </c>
      <c r="K543" s="46">
        <v>94.432572856702322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22" t="str">
        <f>+asset_level_drivers!$B$1</f>
        <v>Farmar</v>
      </c>
      <c r="C544" s="118">
        <v>37</v>
      </c>
      <c r="D544" s="119">
        <v>4.2902473230588232</v>
      </c>
      <c r="E544" s="119">
        <v>36.8641503426526</v>
      </c>
      <c r="F544" s="119">
        <v>4.9766602962581015</v>
      </c>
      <c r="G544" s="119">
        <v>5.5034506425554062</v>
      </c>
      <c r="H544" s="119">
        <v>3.2151704828170211</v>
      </c>
      <c r="I544" s="119">
        <v>20.7198768155144</v>
      </c>
      <c r="J544" s="119">
        <v>3.7295778267925921</v>
      </c>
      <c r="K544" s="120">
        <v>97.568830590499076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1" t="str">
        <f>+asset_level_drivers!$B$1</f>
        <v>Farmar</v>
      </c>
      <c r="C545" s="121">
        <v>37</v>
      </c>
      <c r="D545" s="122">
        <v>4.2677758274604605</v>
      </c>
      <c r="E545" s="122">
        <v>36.671062968012947</v>
      </c>
      <c r="F545" s="122">
        <v>4.9505935006817481</v>
      </c>
      <c r="G545" s="122">
        <v>5.4746246198160415</v>
      </c>
      <c r="H545" s="122">
        <v>3.198330034257264</v>
      </c>
      <c r="I545" s="122">
        <v>20.611350060388411</v>
      </c>
      <c r="J545" s="122">
        <v>3.7100430108699132</v>
      </c>
      <c r="K545" s="46">
        <v>97.557395645944695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22" t="str">
        <f>+asset_level_drivers!$B$1</f>
        <v>Farmar</v>
      </c>
      <c r="C546" s="118">
        <v>37</v>
      </c>
      <c r="D546" s="119">
        <v>3.8355484495226855</v>
      </c>
      <c r="E546" s="119">
        <v>32.957129051688625</v>
      </c>
      <c r="F546" s="119">
        <v>4.4492124219779647</v>
      </c>
      <c r="G546" s="119">
        <v>4.9201712604351089</v>
      </c>
      <c r="H546" s="119">
        <v>2.8744128791921506</v>
      </c>
      <c r="I546" s="119">
        <v>18.523895106675138</v>
      </c>
      <c r="J546" s="119">
        <v>3.3343011192015246</v>
      </c>
      <c r="K546" s="120">
        <v>88.106081864206431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1" t="str">
        <f>+asset_level_drivers!$B$1</f>
        <v>Farmar</v>
      </c>
      <c r="C547" s="121">
        <v>36</v>
      </c>
      <c r="D547" s="122">
        <v>4.2253321634687131</v>
      </c>
      <c r="E547" s="122">
        <v>36.306363804383395</v>
      </c>
      <c r="F547" s="122">
        <v>4.9013591135917585</v>
      </c>
      <c r="G547" s="122">
        <v>5.42017866547293</v>
      </c>
      <c r="H547" s="122">
        <v>3.1665221673971367</v>
      </c>
      <c r="I547" s="122">
        <v>20.40636712507354</v>
      </c>
      <c r="J547" s="122">
        <v>3.6731460825132376</v>
      </c>
      <c r="K547" s="46">
        <v>94.971122685482641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22" t="str">
        <f>+asset_level_drivers!$B$1</f>
        <v>Farmar</v>
      </c>
      <c r="C548" s="118">
        <v>34</v>
      </c>
      <c r="D548" s="119">
        <v>4.0679578184999547</v>
      </c>
      <c r="E548" s="119">
        <v>34.954117400813224</v>
      </c>
      <c r="F548" s="119">
        <v>4.7188058491097857</v>
      </c>
      <c r="G548" s="119">
        <v>5.2183017398035254</v>
      </c>
      <c r="H548" s="119">
        <v>3.0485836639507995</v>
      </c>
      <c r="I548" s="119">
        <v>19.646323053915918</v>
      </c>
      <c r="J548" s="119">
        <v>3.536338149704866</v>
      </c>
      <c r="K548" s="120">
        <v>86.379566152472236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1" t="str">
        <f>+asset_level_drivers!$B$1</f>
        <v>Farmar</v>
      </c>
      <c r="C549" s="121">
        <v>34</v>
      </c>
      <c r="D549" s="122">
        <v>4.1818934954163556</v>
      </c>
      <c r="E549" s="122">
        <v>35.933115021922276</v>
      </c>
      <c r="F549" s="122">
        <v>4.8509705279595075</v>
      </c>
      <c r="G549" s="122">
        <v>5.3644563381560078</v>
      </c>
      <c r="H549" s="122">
        <v>3.1339686307783556</v>
      </c>
      <c r="I549" s="122">
        <v>20.196578788105224</v>
      </c>
      <c r="J549" s="122">
        <v>3.6353841818589405</v>
      </c>
      <c r="K549" s="46">
        <v>89.248232558401014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22" t="str">
        <f>+asset_level_drivers!$B$1</f>
        <v>Farmar</v>
      </c>
      <c r="C550" s="118">
        <v>34</v>
      </c>
      <c r="D550" s="119">
        <v>4.0261370426436249</v>
      </c>
      <c r="E550" s="119">
        <v>34.594770432563628</v>
      </c>
      <c r="F550" s="119">
        <v>4.6702940083960902</v>
      </c>
      <c r="G550" s="119">
        <v>5.1646548149480491</v>
      </c>
      <c r="H550" s="119">
        <v>3.0172425980455562</v>
      </c>
      <c r="I550" s="119">
        <v>19.444348375347364</v>
      </c>
      <c r="J550" s="119">
        <v>3.4999827075625256</v>
      </c>
      <c r="K550" s="120">
        <v>86.359000517192641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1" t="str">
        <f>+asset_level_drivers!$B$1</f>
        <v>Farmar</v>
      </c>
      <c r="C551" s="121">
        <v>9</v>
      </c>
      <c r="D551" s="122">
        <v>4.1389014000374882</v>
      </c>
      <c r="E551" s="122">
        <v>35.563703436013064</v>
      </c>
      <c r="F551" s="122">
        <v>4.8010999638617644</v>
      </c>
      <c r="G551" s="122">
        <v>5.3093068660831504</v>
      </c>
      <c r="H551" s="122">
        <v>3.1017497618768681</v>
      </c>
      <c r="I551" s="122">
        <v>19.988947187129284</v>
      </c>
      <c r="J551" s="122">
        <v>3.5980104936832715</v>
      </c>
      <c r="K551" s="46">
        <v>5.7473572216535871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22" t="str">
        <f>+asset_level_drivers!$B$1</f>
        <v>Farmar</v>
      </c>
      <c r="C552" s="118">
        <v>9</v>
      </c>
      <c r="D552" s="119">
        <v>4.117222625461598</v>
      </c>
      <c r="E552" s="119">
        <v>35.37742755374429</v>
      </c>
      <c r="F552" s="119">
        <v>4.7759527197554785</v>
      </c>
      <c r="G552" s="119">
        <v>5.2814977313434683</v>
      </c>
      <c r="H552" s="119">
        <v>3.0855033893786148</v>
      </c>
      <c r="I552" s="119">
        <v>19.884248901710116</v>
      </c>
      <c r="J552" s="119">
        <v>3.5791648023078202</v>
      </c>
      <c r="K552" s="120">
        <v>5.7468259894220459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1" t="str">
        <f>+asset_level_drivers!$B$1</f>
        <v>Farmar</v>
      </c>
      <c r="C553" s="121">
        <v>8</v>
      </c>
      <c r="D553" s="122">
        <v>3.9638748675331699</v>
      </c>
      <c r="E553" s="122">
        <v>34.059779787246548</v>
      </c>
      <c r="F553" s="122">
        <v>4.5980702712782842</v>
      </c>
      <c r="G553" s="122">
        <v>5.0847860377371505</v>
      </c>
      <c r="H553" s="122">
        <v>2.9705824657647923</v>
      </c>
      <c r="I553" s="122">
        <v>19.14365135221275</v>
      </c>
      <c r="J553" s="122">
        <v>3.4458572433982955</v>
      </c>
      <c r="K553" s="46">
        <v>9.1431272657294033E-2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22" t="str">
        <f>+asset_level_drivers!$B$1</f>
        <v>Farmar</v>
      </c>
      <c r="C554" s="118">
        <v>4</v>
      </c>
      <c r="D554" s="119">
        <v>4.0748953811163799</v>
      </c>
      <c r="E554" s="119">
        <v>35.01372873136372</v>
      </c>
      <c r="F554" s="119">
        <v>4.7268533787341029</v>
      </c>
      <c r="G554" s="119">
        <v>5.2272011179895381</v>
      </c>
      <c r="H554" s="119">
        <v>3.0537827690063839</v>
      </c>
      <c r="I554" s="119">
        <v>19.679828218536141</v>
      </c>
      <c r="J554" s="119">
        <v>3.5423690793365061</v>
      </c>
      <c r="K554" s="120">
        <v>9.3953681745027245E-2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1" t="str">
        <f>+asset_level_drivers!$B$1</f>
        <v>Farmar</v>
      </c>
      <c r="C555" s="121">
        <v>4</v>
      </c>
      <c r="D555" s="122">
        <v>3.9231241199219005</v>
      </c>
      <c r="E555" s="122">
        <v>33.70962708661262</v>
      </c>
      <c r="F555" s="122">
        <v>4.5507996566927043</v>
      </c>
      <c r="G555" s="122">
        <v>5.0325117255033485</v>
      </c>
      <c r="H555" s="122">
        <v>2.9400432937762022</v>
      </c>
      <c r="I555" s="122">
        <v>18.946844406811373</v>
      </c>
      <c r="J555" s="122">
        <v>3.4104319932260467</v>
      </c>
      <c r="K555" s="46">
        <v>9.0417405178672389E-2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22" t="str">
        <f>+asset_level_drivers!$B$1</f>
        <v>Farmar</v>
      </c>
      <c r="C556" s="118">
        <v>4</v>
      </c>
      <c r="D556" s="119">
        <v>4.020390611557608</v>
      </c>
      <c r="E556" s="119">
        <v>34.130532260513256</v>
      </c>
      <c r="F556" s="119">
        <v>4.6076218551692891</v>
      </c>
      <c r="G556" s="119">
        <v>5.1603817861214454</v>
      </c>
      <c r="H556" s="119">
        <v>3.0129361433780129</v>
      </c>
      <c r="I556" s="119">
        <v>19.183418511277935</v>
      </c>
      <c r="J556" s="119">
        <v>3.4530153320300281</v>
      </c>
      <c r="K556" s="120">
        <v>9.2911880894711141E-2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1" t="str">
        <f>+asset_level_drivers!$B$1</f>
        <v>Farmar</v>
      </c>
      <c r="C557" s="121">
        <v>4</v>
      </c>
      <c r="D557" s="122">
        <v>3.997468931416476</v>
      </c>
      <c r="E557" s="122">
        <v>33.895849046762756</v>
      </c>
      <c r="F557" s="122">
        <v>4.5759396213129717</v>
      </c>
      <c r="G557" s="122">
        <v>5.1319548422852836</v>
      </c>
      <c r="H557" s="122">
        <v>2.9957583203163347</v>
      </c>
      <c r="I557" s="122">
        <v>19.051512384746292</v>
      </c>
      <c r="J557" s="122">
        <v>3.4292722292543329</v>
      </c>
      <c r="K557" s="46">
        <v>9.2395348925339557E-2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22" t="str">
        <f>+asset_level_drivers!$B$1</f>
        <v>Farmar</v>
      </c>
      <c r="C558" s="118">
        <v>4</v>
      </c>
      <c r="D558" s="119">
        <v>3.5865378940123458</v>
      </c>
      <c r="E558" s="119">
        <v>30.428518625714322</v>
      </c>
      <c r="F558" s="119">
        <v>4.1078500144714338</v>
      </c>
      <c r="G558" s="119">
        <v>4.6056583060925265</v>
      </c>
      <c r="H558" s="119">
        <v>2.6878009364065538</v>
      </c>
      <c r="I558" s="119">
        <v>17.102663475032358</v>
      </c>
      <c r="J558" s="119">
        <v>3.0784794255058241</v>
      </c>
      <c r="K558" s="120">
        <v>8.2989925585295027E-2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1" t="str">
        <f>+asset_level_drivers!$B$1</f>
        <v>Farmar</v>
      </c>
      <c r="C559" s="121">
        <v>4</v>
      </c>
      <c r="D559" s="122">
        <v>3.9423338959626055</v>
      </c>
      <c r="E559" s="122">
        <v>33.423597817785719</v>
      </c>
      <c r="F559" s="122">
        <v>4.5121857054010723</v>
      </c>
      <c r="G559" s="122">
        <v>5.065068952078299</v>
      </c>
      <c r="H559" s="122">
        <v>2.9544393647382758</v>
      </c>
      <c r="I559" s="122">
        <v>18.786078699189243</v>
      </c>
      <c r="J559" s="122">
        <v>3.3814941658540643</v>
      </c>
      <c r="K559" s="46">
        <v>9.1370936318447712E-2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22" t="str">
        <f>+asset_level_drivers!$B$1</f>
        <v>Farmar</v>
      </c>
      <c r="C560" s="118">
        <v>4</v>
      </c>
      <c r="D560" s="119">
        <v>3.7823961320122081</v>
      </c>
      <c r="E560" s="119">
        <v>31.645962200958525</v>
      </c>
      <c r="F560" s="119">
        <v>4.2722048971294013</v>
      </c>
      <c r="G560" s="119">
        <v>4.8637652145689483</v>
      </c>
      <c r="H560" s="119">
        <v>2.8345797997716473</v>
      </c>
      <c r="I560" s="119">
        <v>17.786940222887118</v>
      </c>
      <c r="J560" s="119">
        <v>3.2016492401196821</v>
      </c>
      <c r="K560" s="120">
        <v>8.7931959252608466E-2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1" t="str">
        <f>+asset_level_drivers!$B$1</f>
        <v>Farmar</v>
      </c>
      <c r="C561" s="121">
        <v>4</v>
      </c>
      <c r="D561" s="122">
        <v>3.8883337751471272</v>
      </c>
      <c r="E561" s="122">
        <v>32.532304755607619</v>
      </c>
      <c r="F561" s="122">
        <v>4.3918611420070288</v>
      </c>
      <c r="G561" s="122">
        <v>4.9999899265265562</v>
      </c>
      <c r="H561" s="122">
        <v>2.9139709298344592</v>
      </c>
      <c r="I561" s="122">
        <v>18.285118219069741</v>
      </c>
      <c r="J561" s="122">
        <v>3.2913212794325535</v>
      </c>
      <c r="K561" s="46">
        <v>9.0357952494370328E-2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22" t="str">
        <f>+asset_level_drivers!$B$1</f>
        <v>Farmar</v>
      </c>
      <c r="C562" s="118">
        <v>4</v>
      </c>
      <c r="D562" s="119">
        <v>3.7308995378390115</v>
      </c>
      <c r="E562" s="119">
        <v>31.114102500308295</v>
      </c>
      <c r="F562" s="119">
        <v>4.2004038375416206</v>
      </c>
      <c r="G562" s="119">
        <v>4.8006833665690207</v>
      </c>
      <c r="H562" s="119">
        <v>2.7959875422434211</v>
      </c>
      <c r="I562" s="119">
        <v>17.488002979571387</v>
      </c>
      <c r="J562" s="119">
        <v>3.1478405363228501</v>
      </c>
      <c r="K562" s="120">
        <v>8.6957129679228126E-2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1" t="str">
        <f>+asset_level_drivers!$B$1</f>
        <v>Farmar</v>
      </c>
      <c r="C563" s="121">
        <v>4</v>
      </c>
      <c r="D563" s="122">
        <v>3.8339506664817367</v>
      </c>
      <c r="E563" s="122">
        <v>31.970345358633509</v>
      </c>
      <c r="F563" s="122">
        <v>4.3159966234155238</v>
      </c>
      <c r="G563" s="122">
        <v>4.9341783997686344</v>
      </c>
      <c r="H563" s="122">
        <v>2.8732154785566228</v>
      </c>
      <c r="I563" s="122">
        <v>17.969263130253214</v>
      </c>
      <c r="J563" s="122">
        <v>3.2344673634455781</v>
      </c>
      <c r="K563" s="46">
        <v>8.935626130355033E-2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22" t="str">
        <f>+asset_level_drivers!$B$1</f>
        <v>Farmar</v>
      </c>
      <c r="C564" s="118">
        <v>4</v>
      </c>
      <c r="D564" s="119">
        <v>3.8138691655712829</v>
      </c>
      <c r="E564" s="119">
        <v>31.802890799285816</v>
      </c>
      <c r="F564" s="119">
        <v>4.2933902579035861</v>
      </c>
      <c r="G564" s="119">
        <v>4.9083341162480174</v>
      </c>
      <c r="H564" s="119">
        <v>2.8581661249608672</v>
      </c>
      <c r="I564" s="119">
        <v>17.875143563963739</v>
      </c>
      <c r="J564" s="119">
        <v>3.2175258415134738</v>
      </c>
      <c r="K564" s="120">
        <v>8.885962272945204E-2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1" t="str">
        <f>+asset_level_drivers!$B$1</f>
        <v>Farmar</v>
      </c>
      <c r="C565" s="121">
        <v>4</v>
      </c>
      <c r="D565" s="122">
        <v>3.6718199399696312</v>
      </c>
      <c r="E565" s="122">
        <v>30.618378218018595</v>
      </c>
      <c r="F565" s="122">
        <v>4.1334810594325111</v>
      </c>
      <c r="G565" s="122">
        <v>4.7255210647403914</v>
      </c>
      <c r="H565" s="122">
        <v>2.7517124772173562</v>
      </c>
      <c r="I565" s="122">
        <v>17.209376021726719</v>
      </c>
      <c r="J565" s="122">
        <v>3.0976876839108098</v>
      </c>
      <c r="K565" s="46">
        <v>8.5515245638395618E-2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22" t="str">
        <f>+asset_level_drivers!$B$1</f>
        <v>Farmar</v>
      </c>
      <c r="C566" s="118">
        <v>4</v>
      </c>
      <c r="D566" s="119">
        <v>3.7667125791591261</v>
      </c>
      <c r="E566" s="119">
        <v>31.227883148928274</v>
      </c>
      <c r="F566" s="119">
        <v>4.2157642251053176</v>
      </c>
      <c r="G566" s="119">
        <v>4.8494576051700076</v>
      </c>
      <c r="H566" s="119">
        <v>2.822826329073604</v>
      </c>
      <c r="I566" s="119">
        <v>17.55195456943531</v>
      </c>
      <c r="J566" s="119">
        <v>3.159351822498357</v>
      </c>
      <c r="K566" s="120">
        <v>8.7874646814245935E-2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1" t="str">
        <f>+asset_level_drivers!$B$1</f>
        <v>Farmar</v>
      </c>
      <c r="C567" s="121">
        <v>4</v>
      </c>
      <c r="D567" s="122">
        <v>3.6201015463962443</v>
      </c>
      <c r="E567" s="122">
        <v>29.89185386777822</v>
      </c>
      <c r="F567" s="122">
        <v>4.0354002721500599</v>
      </c>
      <c r="G567" s="122">
        <v>4.6629700616554608</v>
      </c>
      <c r="H567" s="122">
        <v>2.7129540001612336</v>
      </c>
      <c r="I567" s="122">
        <v>16.801025499592619</v>
      </c>
      <c r="J567" s="122">
        <v>3.0241845899266715</v>
      </c>
      <c r="K567" s="46">
        <v>4.5044257766322093E-2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22" t="str">
        <f>+asset_level_drivers!$B$1</f>
        <v>Farmar</v>
      </c>
      <c r="C568" s="118">
        <v>4</v>
      </c>
      <c r="D568" s="119">
        <v>3.7214936302377239</v>
      </c>
      <c r="E568" s="119">
        <v>30.72906722068906</v>
      </c>
      <c r="F568" s="119">
        <v>4.1484240747930237</v>
      </c>
      <c r="G568" s="119">
        <v>4.793570887454309</v>
      </c>
      <c r="H568" s="119">
        <v>2.7889386254312778</v>
      </c>
      <c r="I568" s="119">
        <v>17.271589920022119</v>
      </c>
      <c r="J568" s="119">
        <v>3.108886185603982</v>
      </c>
      <c r="K568" s="120">
        <v>4.6306350984071432E-2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1" t="str">
        <f>+asset_level_drivers!$B$1</f>
        <v>Farmar</v>
      </c>
      <c r="C569" s="121">
        <v>4</v>
      </c>
      <c r="D569" s="122">
        <v>3.7020011577922989</v>
      </c>
      <c r="E569" s="122">
        <v>30.568114239009088</v>
      </c>
      <c r="F569" s="122">
        <v>4.1266954222662271</v>
      </c>
      <c r="G569" s="122">
        <v>4.7684630792147118</v>
      </c>
      <c r="H569" s="122">
        <v>2.7743306978866777</v>
      </c>
      <c r="I569" s="122">
        <v>17.181124632676539</v>
      </c>
      <c r="J569" s="122">
        <v>3.0926024338817775</v>
      </c>
      <c r="K569" s="46">
        <v>4.606819428895649E-2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22" t="str">
        <f>+asset_level_drivers!$B$1</f>
        <v>Farmar</v>
      </c>
      <c r="C570" s="118">
        <v>4</v>
      </c>
      <c r="D570" s="119">
        <v>3.4456061520136911</v>
      </c>
      <c r="E570" s="119">
        <v>28.451012840906682</v>
      </c>
      <c r="F570" s="119">
        <v>3.8408867335224022</v>
      </c>
      <c r="G570" s="119">
        <v>4.4382065323796329</v>
      </c>
      <c r="H570" s="119">
        <v>2.5821847462790815</v>
      </c>
      <c r="I570" s="119">
        <v>15.991185904483986</v>
      </c>
      <c r="J570" s="119">
        <v>2.8784134628071176</v>
      </c>
      <c r="K570" s="120">
        <v>4.2874407266315667E-2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1" t="str">
        <f>+asset_level_drivers!$B$1</f>
        <v>Farmar</v>
      </c>
      <c r="C571" s="121">
        <v>4</v>
      </c>
      <c r="D571" s="122">
        <v>3.6645633566329021</v>
      </c>
      <c r="E571" s="122">
        <v>30.258983330105547</v>
      </c>
      <c r="F571" s="122">
        <v>4.0849627495642498</v>
      </c>
      <c r="G571" s="122">
        <v>4.7202403032106321</v>
      </c>
      <c r="H571" s="122">
        <v>2.7462742936364339</v>
      </c>
      <c r="I571" s="122">
        <v>17.00737440941591</v>
      </c>
      <c r="J571" s="122">
        <v>3.0613273936948642</v>
      </c>
      <c r="K571" s="46">
        <v>4.5595549156791287E-2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22" t="str">
        <f>+asset_level_drivers!$B$1</f>
        <v>Farmar</v>
      </c>
      <c r="C572" s="118">
        <v>4</v>
      </c>
      <c r="D572" s="119">
        <v>3.5280750912057419</v>
      </c>
      <c r="E572" s="119">
        <v>29.131974257972615</v>
      </c>
      <c r="F572" s="119">
        <v>3.9328165248263036</v>
      </c>
      <c r="G572" s="119">
        <v>4.5444328880610119</v>
      </c>
      <c r="H572" s="119">
        <v>2.6439881061027455</v>
      </c>
      <c r="I572" s="119">
        <v>16.373927308980683</v>
      </c>
      <c r="J572" s="119">
        <v>2.9473069156165228</v>
      </c>
      <c r="K572" s="120">
        <v>4.3897793167515804E-2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1" t="str">
        <f>+asset_level_drivers!$B$1</f>
        <v>Farmar</v>
      </c>
      <c r="C573" s="121">
        <v>4</v>
      </c>
      <c r="D573" s="122">
        <v>3.6268896909789121</v>
      </c>
      <c r="E573" s="122">
        <v>29.947904844053891</v>
      </c>
      <c r="F573" s="122">
        <v>4.0429671539472753</v>
      </c>
      <c r="G573" s="122">
        <v>4.6717137155433512</v>
      </c>
      <c r="H573" s="122">
        <v>2.7180411292826676</v>
      </c>
      <c r="I573" s="122">
        <v>16.832529530284397</v>
      </c>
      <c r="J573" s="122">
        <v>3.0298553154511914</v>
      </c>
      <c r="K573" s="46">
        <v>4.5127758728830444E-2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22" t="str">
        <f>+asset_level_drivers!$B$1</f>
        <v>Farmar</v>
      </c>
      <c r="C574" s="118">
        <v>4</v>
      </c>
      <c r="D574" s="119">
        <v>3.4918045977112637</v>
      </c>
      <c r="E574" s="119">
        <v>28.832482026230792</v>
      </c>
      <c r="F574" s="119">
        <v>3.8923850735411571</v>
      </c>
      <c r="G574" s="119">
        <v>4.4977136943802618</v>
      </c>
      <c r="H574" s="119">
        <v>2.6168064983073447</v>
      </c>
      <c r="I574" s="119">
        <v>16.205594603867056</v>
      </c>
      <c r="J574" s="119">
        <v>2.9170070286960703</v>
      </c>
      <c r="K574" s="120">
        <v>4.3447419216758335E-2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1" t="str">
        <f>+asset_level_drivers!$B$1</f>
        <v>Farmar</v>
      </c>
      <c r="C575" s="121">
        <v>3</v>
      </c>
      <c r="D575" s="122">
        <v>3.5896033306999926</v>
      </c>
      <c r="E575" s="122">
        <v>29.640024410744516</v>
      </c>
      <c r="F575" s="122">
        <v>4.0014032954505101</v>
      </c>
      <c r="G575" s="122">
        <v>4.6236860070776364</v>
      </c>
      <c r="H575" s="122">
        <v>2.6900982169157901</v>
      </c>
      <c r="I575" s="122">
        <v>16.659482149759352</v>
      </c>
      <c r="J575" s="122">
        <v>2.9987067869566837</v>
      </c>
      <c r="K575" s="46">
        <v>4.4664764655263804E-2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22" t="str">
        <f>+asset_level_drivers!$B$1</f>
        <v>Farmar</v>
      </c>
      <c r="C576" s="118">
        <v>3</v>
      </c>
      <c r="D576" s="119">
        <v>3.5708016744378996</v>
      </c>
      <c r="E576" s="119">
        <v>29.484775627182792</v>
      </c>
      <c r="F576" s="119">
        <v>3.9804447096696771</v>
      </c>
      <c r="G576" s="119">
        <v>4.5994680233718679</v>
      </c>
      <c r="H576" s="119">
        <v>2.6760079965415362</v>
      </c>
      <c r="I576" s="119">
        <v>16.572222965938273</v>
      </c>
      <c r="J576" s="119">
        <v>2.9830001338688894</v>
      </c>
      <c r="K576" s="120">
        <v>4.4435053122671028E-2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1" t="str">
        <f>+asset_level_drivers!$B$1</f>
        <v>Farmar</v>
      </c>
      <c r="C577" s="121">
        <v>3</v>
      </c>
      <c r="D577" s="122">
        <v>3.4378056038836355</v>
      </c>
      <c r="E577" s="122">
        <v>28.386602259653998</v>
      </c>
      <c r="F577" s="122">
        <v>3.8321913050532901</v>
      </c>
      <c r="G577" s="122">
        <v>4.4281588246202572</v>
      </c>
      <c r="H577" s="122">
        <v>2.5763389079837578</v>
      </c>
      <c r="I577" s="122">
        <v>15.954983271390143</v>
      </c>
      <c r="J577" s="122">
        <v>2.8718969888502262</v>
      </c>
      <c r="K577" s="46">
        <v>4.2780507238287677E-2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22" t="str">
        <f>+asset_level_drivers!$B$1</f>
        <v>Farmar</v>
      </c>
      <c r="C578" s="118">
        <v>3</v>
      </c>
      <c r="D578" s="119">
        <v>3.5340919288810611</v>
      </c>
      <c r="E578" s="119">
        <v>29.181656409209275</v>
      </c>
      <c r="F578" s="119">
        <v>3.9395236152432522</v>
      </c>
      <c r="G578" s="119">
        <v>4.5521830391505844</v>
      </c>
      <c r="H578" s="119">
        <v>2.648497207195732</v>
      </c>
      <c r="I578" s="119">
        <v>16.401851675715978</v>
      </c>
      <c r="J578" s="119">
        <v>2.952333301628876</v>
      </c>
      <c r="K578" s="120">
        <v>4.3979162165993145E-2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1" t="str">
        <f>+asset_level_drivers!$B$1</f>
        <v>Farmar</v>
      </c>
      <c r="C579" s="121">
        <v>3</v>
      </c>
      <c r="D579" s="122">
        <v>3.4024631288601093</v>
      </c>
      <c r="E579" s="122">
        <v>28.094772849578071</v>
      </c>
      <c r="F579" s="122">
        <v>3.7927943346930402</v>
      </c>
      <c r="G579" s="122">
        <v>4.3826349903239841</v>
      </c>
      <c r="H579" s="122">
        <v>2.5498527700227598</v>
      </c>
      <c r="I579" s="122">
        <v>15.790957534414961</v>
      </c>
      <c r="J579" s="122">
        <v>2.8423723561946934</v>
      </c>
      <c r="K579" s="46">
        <v>4.2341592437342597E-2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22" t="str">
        <f>+asset_level_drivers!$B$1</f>
        <v>Farmar</v>
      </c>
      <c r="C580" s="118">
        <v>3</v>
      </c>
      <c r="D580" s="119">
        <v>3.4977595790859688</v>
      </c>
      <c r="E580" s="119">
        <v>28.881653418460541</v>
      </c>
      <c r="F580" s="119">
        <v>3.8990232114921732</v>
      </c>
      <c r="G580" s="119">
        <v>4.5053841697840999</v>
      </c>
      <c r="H580" s="119">
        <v>2.621269243435993</v>
      </c>
      <c r="I580" s="119">
        <v>16.233231893222101</v>
      </c>
      <c r="J580" s="119">
        <v>2.9219817407799784</v>
      </c>
      <c r="K580" s="120">
        <v>4.3527954754076503E-2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1" t="str">
        <f>+asset_level_drivers!$B$1</f>
        <v>Farmar</v>
      </c>
      <c r="C581" s="121">
        <v>3</v>
      </c>
      <c r="D581" s="122">
        <v>3.4794389828433023</v>
      </c>
      <c r="E581" s="122">
        <v>28.730376837230651</v>
      </c>
      <c r="F581" s="122">
        <v>3.8786008730261381</v>
      </c>
      <c r="G581" s="122">
        <v>4.4817858284962018</v>
      </c>
      <c r="H581" s="122">
        <v>2.6075395360714686</v>
      </c>
      <c r="I581" s="122">
        <v>16.14820532678775</v>
      </c>
      <c r="J581" s="122">
        <v>2.9066769588217953</v>
      </c>
      <c r="K581" s="46">
        <v>4.3304089872460622E-2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22" t="str">
        <f>+asset_level_drivers!$B$1</f>
        <v>Farmar</v>
      </c>
      <c r="C582" s="118">
        <v>3</v>
      </c>
      <c r="D582" s="119">
        <v>3.1270519669712287</v>
      </c>
      <c r="E582" s="119">
        <v>25.820651502632888</v>
      </c>
      <c r="F582" s="119">
        <v>3.4857879528554405</v>
      </c>
      <c r="G582" s="119">
        <v>4.0278841674327914</v>
      </c>
      <c r="H582" s="119">
        <v>2.3434558488979103</v>
      </c>
      <c r="I582" s="119">
        <v>14.512764120644144</v>
      </c>
      <c r="J582" s="119">
        <v>2.6122975417159457</v>
      </c>
      <c r="K582" s="120">
        <v>3.8912214479948345E-2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1" t="str">
        <f>+asset_level_drivers!$B$1</f>
        <v>Farmar</v>
      </c>
      <c r="C583" s="121">
        <v>3</v>
      </c>
      <c r="D583" s="122">
        <v>3.4448354457680805</v>
      </c>
      <c r="E583" s="122">
        <v>28.44464897565954</v>
      </c>
      <c r="F583" s="122">
        <v>3.8400276117140382</v>
      </c>
      <c r="G583" s="122">
        <v>4.4372138032801534</v>
      </c>
      <c r="H583" s="122">
        <v>2.5816071683948207</v>
      </c>
      <c r="I583" s="122">
        <v>15.987609028229802</v>
      </c>
      <c r="J583" s="122">
        <v>2.8777696250813647</v>
      </c>
      <c r="K583" s="46">
        <v>4.2859810528002286E-2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22" t="str">
        <f>+asset_level_drivers!$B$1</f>
        <v>Farmar</v>
      </c>
      <c r="C584" s="118">
        <v>3</v>
      </c>
      <c r="D584" s="119">
        <v>3.3165310425103693</v>
      </c>
      <c r="E584" s="119">
        <v>27.385215580317603</v>
      </c>
      <c r="F584" s="119">
        <v>3.6970041033428767</v>
      </c>
      <c r="G584" s="119">
        <v>4.2719478339409287</v>
      </c>
      <c r="H584" s="119">
        <v>2.4854540799813698</v>
      </c>
      <c r="I584" s="119">
        <v>15.39214353555767</v>
      </c>
      <c r="J584" s="119">
        <v>2.7705858364003806</v>
      </c>
      <c r="K584" s="120">
        <v>4.1263916617945623E-2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1" t="str">
        <f>+asset_level_drivers!$B$1</f>
        <v>Farmar</v>
      </c>
      <c r="C585" s="121">
        <v>3</v>
      </c>
      <c r="D585" s="122">
        <v>3.4094207002221095</v>
      </c>
      <c r="E585" s="122">
        <v>28.152222814375836</v>
      </c>
      <c r="F585" s="122">
        <v>3.8005500799407383</v>
      </c>
      <c r="G585" s="122">
        <v>4.3915968789739637</v>
      </c>
      <c r="H585" s="122">
        <v>2.5550668699080892</v>
      </c>
      <c r="I585" s="122">
        <v>15.82324788106885</v>
      </c>
      <c r="J585" s="122">
        <v>2.8481846185923931</v>
      </c>
      <c r="K585" s="46">
        <v>4.2420090248710234E-2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22" t="str">
        <f>+asset_level_drivers!$B$1</f>
        <v>Farmar</v>
      </c>
      <c r="C586" s="118">
        <v>3</v>
      </c>
      <c r="D586" s="119">
        <v>3.282435334655796</v>
      </c>
      <c r="E586" s="119">
        <v>27.103680959340288</v>
      </c>
      <c r="F586" s="119">
        <v>3.658996929510939</v>
      </c>
      <c r="G586" s="119">
        <v>4.2280299319384342</v>
      </c>
      <c r="H586" s="119">
        <v>2.4599022865228477</v>
      </c>
      <c r="I586" s="119">
        <v>15.233904091226758</v>
      </c>
      <c r="J586" s="119">
        <v>2.7421027364208173</v>
      </c>
      <c r="K586" s="120">
        <v>4.0840568040546622E-2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1" t="str">
        <f>+asset_level_drivers!$B$1</f>
        <v>Farmar</v>
      </c>
      <c r="C587" s="118">
        <v>3</v>
      </c>
      <c r="D587" s="119">
        <v>3.3743700371459657</v>
      </c>
      <c r="E587" s="119">
        <v>27.862802949984559</v>
      </c>
      <c r="F587" s="119">
        <v>3.7614783982479159</v>
      </c>
      <c r="G587" s="119">
        <v>4.3464489209766484</v>
      </c>
      <c r="H587" s="119">
        <v>2.5287994198429415</v>
      </c>
      <c r="I587" s="119">
        <v>15.660576454156516</v>
      </c>
      <c r="J587" s="119">
        <v>2.8189037617481731</v>
      </c>
      <c r="K587" s="120">
        <v>4.1984874574761646E-2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22" t="str">
        <f>+asset_level_drivers!$B$1</f>
        <v>Farmar</v>
      </c>
      <c r="C588" s="121">
        <v>3</v>
      </c>
      <c r="D588" s="122">
        <v>3.3562276282682468</v>
      </c>
      <c r="E588" s="122">
        <v>27.685324849401731</v>
      </c>
      <c r="F588" s="122">
        <v>3.7375188546692337</v>
      </c>
      <c r="G588" s="122">
        <v>4.3227467658906642</v>
      </c>
      <c r="H588" s="122">
        <v>2.5152032485459332</v>
      </c>
      <c r="I588" s="122">
        <v>15.560823052888702</v>
      </c>
      <c r="J588" s="122">
        <v>2.8009481495199666</v>
      </c>
      <c r="K588" s="46">
        <v>4.1768945267325955E-2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1" t="str">
        <f>+asset_level_drivers!$B$1</f>
        <v>Farmar</v>
      </c>
      <c r="C589" s="118">
        <v>3</v>
      </c>
      <c r="D589" s="119">
        <v>3.2176678372057119</v>
      </c>
      <c r="E589" s="119">
        <v>26.212745289184124</v>
      </c>
      <c r="F589" s="119">
        <v>3.5387206140398573</v>
      </c>
      <c r="G589" s="119">
        <v>4.1486392918143551</v>
      </c>
      <c r="H589" s="119">
        <v>2.4113646311461481</v>
      </c>
      <c r="I589" s="119">
        <v>14.733144486988039</v>
      </c>
      <c r="J589" s="119">
        <v>2.6519660076578471</v>
      </c>
      <c r="K589" s="120">
        <v>4.0213672738326225E-2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22" t="str">
        <f>+asset_level_drivers!$B$1</f>
        <v>Farmar</v>
      </c>
      <c r="C590" s="121">
        <v>3</v>
      </c>
      <c r="D590" s="122">
        <v>3.3077885266233569</v>
      </c>
      <c r="E590" s="122">
        <v>26.946913884741061</v>
      </c>
      <c r="F590" s="122">
        <v>3.6378333744400435</v>
      </c>
      <c r="G590" s="122">
        <v>4.2648347016705834</v>
      </c>
      <c r="H590" s="122">
        <v>2.4789023180644274</v>
      </c>
      <c r="I590" s="122">
        <v>15.145791536231391</v>
      </c>
      <c r="J590" s="122">
        <v>2.7262424765216506</v>
      </c>
      <c r="K590" s="46">
        <v>4.1340412591633048E-2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1" t="str">
        <f>+asset_level_drivers!$B$1</f>
        <v>Farmar</v>
      </c>
      <c r="C591" s="118">
        <v>3</v>
      </c>
      <c r="D591" s="119">
        <v>3.1845884958246362</v>
      </c>
      <c r="E591" s="119">
        <v>25.922071230314479</v>
      </c>
      <c r="F591" s="119">
        <v>3.4994796160924548</v>
      </c>
      <c r="G591" s="119">
        <v>4.1055208486649244</v>
      </c>
      <c r="H591" s="119">
        <v>2.3865745167329693</v>
      </c>
      <c r="I591" s="119">
        <v>14.569768127102801</v>
      </c>
      <c r="J591" s="119">
        <v>2.6225582628785045</v>
      </c>
      <c r="K591" s="120">
        <v>3.9801098171033361E-2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22" t="str">
        <f>+asset_level_drivers!$B$1</f>
        <v>Farmar</v>
      </c>
      <c r="C592" s="121">
        <v>3</v>
      </c>
      <c r="D592" s="122">
        <v>3.2593071885010851</v>
      </c>
      <c r="E592" s="122">
        <v>26.014678035084621</v>
      </c>
      <c r="F592" s="122">
        <v>3.5119815347364236</v>
      </c>
      <c r="G592" s="122">
        <v>4.2065144184644412</v>
      </c>
      <c r="H592" s="122">
        <v>2.4425697349845632</v>
      </c>
      <c r="I592" s="122">
        <v>14.621818739127775</v>
      </c>
      <c r="J592" s="122">
        <v>2.6319273730429997</v>
      </c>
      <c r="K592" s="46">
        <v>4.0916279491625331E-2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1" t="str">
        <f>+asset_level_drivers!$B$1</f>
        <v>Farmar</v>
      </c>
      <c r="C593" s="118">
        <f t="shared" ref="C591:C622" si="27">(+C591/C592*C592)</f>
        <v>3</v>
      </c>
      <c r="D593" s="119">
        <f t="shared" ref="D590:K601" si="28">+D592/D591*D592</f>
        <v>3.3357789751934797</v>
      </c>
      <c r="E593" s="119">
        <f t="shared" si="28"/>
        <v>26.10761567839824</v>
      </c>
      <c r="F593" s="119">
        <f t="shared" si="28"/>
        <v>3.5245281165837614</v>
      </c>
      <c r="G593" s="119">
        <f t="shared" si="28"/>
        <v>4.3099923749025422</v>
      </c>
      <c r="H593" s="119">
        <f t="shared" si="28"/>
        <v>2.4998787460572318</v>
      </c>
      <c r="I593" s="119">
        <f t="shared" si="28"/>
        <v>14.674055302376445</v>
      </c>
      <c r="J593" s="119">
        <f t="shared" si="28"/>
        <v>2.6413299544277602</v>
      </c>
      <c r="K593" s="120">
        <f t="shared" si="28"/>
        <v>4.2062706919358692E-2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22" t="str">
        <f>+asset_level_drivers!$B$1</f>
        <v>Farmar</v>
      </c>
      <c r="C594" s="121">
        <f t="shared" si="27"/>
        <v>3</v>
      </c>
      <c r="D594" s="122">
        <f t="shared" si="28"/>
        <v>3.41404498802711</v>
      </c>
      <c r="E594" s="122">
        <f t="shared" si="28"/>
        <v>26.200885342178655</v>
      </c>
      <c r="F594" s="122">
        <f t="shared" si="28"/>
        <v>3.5371195211941164</v>
      </c>
      <c r="G594" s="122">
        <f t="shared" si="28"/>
        <v>4.4160158325331755</v>
      </c>
      <c r="H594" s="122">
        <f t="shared" si="28"/>
        <v>2.5585323749326543</v>
      </c>
      <c r="I594" s="122">
        <f t="shared" si="28"/>
        <v>14.726478481161028</v>
      </c>
      <c r="J594" s="122">
        <f t="shared" si="28"/>
        <v>2.650766126608985</v>
      </c>
      <c r="K594" s="46">
        <f t="shared" si="28"/>
        <v>4.3241255934474608E-2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1" t="str">
        <f>+asset_level_drivers!$B$1</f>
        <v>Farmar</v>
      </c>
      <c r="C595" s="118">
        <f t="shared" si="27"/>
        <v>3</v>
      </c>
      <c r="D595" s="119">
        <f t="shared" si="28"/>
        <v>3.4941473241934391</v>
      </c>
      <c r="E595" s="119">
        <f t="shared" si="28"/>
        <v>26.294488212571608</v>
      </c>
      <c r="F595" s="119">
        <f t="shared" si="28"/>
        <v>3.5497559086971644</v>
      </c>
      <c r="G595" s="119">
        <f t="shared" si="28"/>
        <v>4.5246474092949267</v>
      </c>
      <c r="H595" s="119">
        <f t="shared" si="28"/>
        <v>2.6185621698264012</v>
      </c>
      <c r="I595" s="119">
        <f t="shared" si="28"/>
        <v>14.779088942167004</v>
      </c>
      <c r="J595" s="119">
        <f t="shared" si="28"/>
        <v>2.6602360095900606</v>
      </c>
      <c r="K595" s="120">
        <f t="shared" si="28"/>
        <v>4.4452826547170865E-2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22" t="str">
        <f>+asset_level_drivers!$B$1</f>
        <v>Farmar</v>
      </c>
      <c r="C596" s="118">
        <f t="shared" si="27"/>
        <v>3</v>
      </c>
      <c r="D596" s="119">
        <f t="shared" si="28"/>
        <v>3.5761290685930534</v>
      </c>
      <c r="E596" s="119">
        <f t="shared" si="28"/>
        <v>26.388425479960365</v>
      </c>
      <c r="F596" s="119">
        <f t="shared" si="28"/>
        <v>3.5624374397946457</v>
      </c>
      <c r="G596" s="119">
        <f t="shared" si="28"/>
        <v>4.6359512634934577</v>
      </c>
      <c r="H596" s="119">
        <f t="shared" si="28"/>
        <v>2.6800004191568756</v>
      </c>
      <c r="I596" s="119">
        <f t="shared" si="28"/>
        <v>14.831887354461593</v>
      </c>
      <c r="J596" s="119">
        <f t="shared" si="28"/>
        <v>2.6697397238030867</v>
      </c>
      <c r="K596" s="120">
        <f t="shared" si="28"/>
        <v>4.5698343984903231E-2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1" t="str">
        <f>+asset_level_drivers!$B$1</f>
        <v>Farmar</v>
      </c>
      <c r="C597" s="121">
        <f t="shared" si="27"/>
        <v>3</v>
      </c>
      <c r="D597" s="122">
        <f t="shared" si="28"/>
        <v>3.6600343170098757</v>
      </c>
      <c r="E597" s="122">
        <f t="shared" si="28"/>
        <v>26.482698338980839</v>
      </c>
      <c r="F597" s="122">
        <f t="shared" si="28"/>
        <v>3.5751642757624089</v>
      </c>
      <c r="G597" s="122">
        <f t="shared" si="28"/>
        <v>4.7499931316936985</v>
      </c>
      <c r="H597" s="122">
        <f t="shared" si="28"/>
        <v>2.7428801689123885</v>
      </c>
      <c r="I597" s="122">
        <f t="shared" si="28"/>
        <v>14.884874389502261</v>
      </c>
      <c r="J597" s="122">
        <f t="shared" si="28"/>
        <v>2.679277390110407</v>
      </c>
      <c r="K597" s="46">
        <f t="shared" si="28"/>
        <v>4.6978759398944241E-2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22" t="str">
        <f>+asset_level_drivers!$B$1</f>
        <v>Farmar</v>
      </c>
      <c r="C598" s="118">
        <f t="shared" si="27"/>
        <v>3</v>
      </c>
      <c r="D598" s="119">
        <f t="shared" si="28"/>
        <v>3.7459081998291075</v>
      </c>
      <c r="E598" s="119">
        <f t="shared" si="28"/>
        <v>26.577307988536795</v>
      </c>
      <c r="F598" s="119">
        <f t="shared" si="28"/>
        <v>3.5879365784524624</v>
      </c>
      <c r="G598" s="119">
        <f t="shared" si="28"/>
        <v>4.8668403675441594</v>
      </c>
      <c r="H598" s="119">
        <f t="shared" si="28"/>
        <v>2.807235240425709</v>
      </c>
      <c r="I598" s="119">
        <f t="shared" si="28"/>
        <v>14.938050721145265</v>
      </c>
      <c r="J598" s="119">
        <f t="shared" si="28"/>
        <v>2.6888491298061474</v>
      </c>
      <c r="K598" s="120">
        <f t="shared" si="28"/>
        <v>4.8295050590738929E-2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1" t="str">
        <f>+asset_level_drivers!$B$1</f>
        <v>Farmar</v>
      </c>
      <c r="C599" s="118">
        <f t="shared" si="27"/>
        <v>3</v>
      </c>
      <c r="D599" s="119">
        <f t="shared" si="28"/>
        <v>3.8337969063116528</v>
      </c>
      <c r="E599" s="119">
        <f t="shared" si="28"/>
        <v>26.672255631815087</v>
      </c>
      <c r="F599" s="119">
        <f t="shared" si="28"/>
        <v>3.6007545102950309</v>
      </c>
      <c r="G599" s="119">
        <f t="shared" si="28"/>
        <v>4.9865619815563047</v>
      </c>
      <c r="H599" s="119">
        <f t="shared" si="28"/>
        <v>2.8731002485656547</v>
      </c>
      <c r="I599" s="119">
        <f t="shared" si="28"/>
        <v>14.991417025654213</v>
      </c>
      <c r="J599" s="119">
        <f t="shared" si="28"/>
        <v>2.6984550646177579</v>
      </c>
      <c r="K599" s="120">
        <f t="shared" si="28"/>
        <v>4.9648222758612255E-2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22" t="str">
        <f>+asset_level_drivers!$B$1</f>
        <v>Farmar</v>
      </c>
      <c r="C600" s="121">
        <f t="shared" si="27"/>
        <v>3</v>
      </c>
      <c r="D600" s="122">
        <f t="shared" si="28"/>
        <v>3.9237477094380848</v>
      </c>
      <c r="E600" s="122">
        <f t="shared" si="28"/>
        <v>26.767542476300967</v>
      </c>
      <c r="F600" s="122">
        <f t="shared" si="28"/>
        <v>3.6136182343006236</v>
      </c>
      <c r="G600" s="122">
        <f t="shared" si="28"/>
        <v>5.1092286818624775</v>
      </c>
      <c r="H600" s="122">
        <f t="shared" si="28"/>
        <v>2.9405106203555014</v>
      </c>
      <c r="I600" s="122">
        <f t="shared" si="28"/>
        <v>15.044973981708674</v>
      </c>
      <c r="J600" s="122">
        <f t="shared" si="28"/>
        <v>2.7080953167075608</v>
      </c>
      <c r="K600" s="46">
        <f t="shared" si="28"/>
        <v>5.1039309265398354E-2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1" t="str">
        <f>+asset_level_drivers!$B$1</f>
        <v>Farmar</v>
      </c>
      <c r="C601" s="118">
        <f t="shared" si="27"/>
        <v>3</v>
      </c>
      <c r="D601" s="119">
        <f t="shared" si="28"/>
        <v>4.0158089913355157</v>
      </c>
      <c r="E601" s="119">
        <f t="shared" si="28"/>
        <v>26.863169733793434</v>
      </c>
      <c r="F601" s="119">
        <f t="shared" si="28"/>
        <v>3.6265279140621054</v>
      </c>
      <c r="G601" s="119">
        <f t="shared" si="28"/>
        <v>5.2349129159764445</v>
      </c>
      <c r="H601" s="119">
        <f t="shared" si="28"/>
        <v>3.0095026140282299</v>
      </c>
      <c r="I601" s="119">
        <f t="shared" si="28"/>
        <v>15.098722270412805</v>
      </c>
      <c r="J601" s="119">
        <f t="shared" si="28"/>
        <v>2.7177700086743042</v>
      </c>
      <c r="K601" s="120">
        <f t="shared" si="28"/>
        <v>5.2469372427577959E-2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22" t="str">
        <f>+asset_level_drivers!$B$1</f>
        <v>Farmar</v>
      </c>
      <c r="C602" s="121">
        <f t="shared" si="27"/>
        <v>3</v>
      </c>
      <c r="D602" s="122">
        <f t="shared" ref="D602:K614" si="29">+D601/D600*D601</f>
        <v>4.1100302693010455</v>
      </c>
      <c r="E602" s="122">
        <f t="shared" si="29"/>
        <v>26.959138620420649</v>
      </c>
      <c r="F602" s="122">
        <f t="shared" si="29"/>
        <v>3.6394837137567784</v>
      </c>
      <c r="G602" s="122">
        <f t="shared" si="29"/>
        <v>5.3636889135812273</v>
      </c>
      <c r="H602" s="122">
        <f t="shared" si="29"/>
        <v>3.080113338528859</v>
      </c>
      <c r="I602" s="122">
        <f t="shared" si="29"/>
        <v>15.152662575304012</v>
      </c>
      <c r="J602" s="122">
        <f t="shared" si="29"/>
        <v>2.7274792635547214</v>
      </c>
      <c r="K602" s="46">
        <f t="shared" si="29"/>
        <v>5.3939504326526493E-2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1" t="str">
        <f>+asset_level_drivers!$B$1</f>
        <v>Farmar</v>
      </c>
      <c r="C603" s="118">
        <f t="shared" si="27"/>
        <v>3</v>
      </c>
      <c r="D603" s="119">
        <f t="shared" si="29"/>
        <v>4.2064622224357899</v>
      </c>
      <c r="E603" s="119">
        <f t="shared" si="29"/>
        <v>27.055450356655403</v>
      </c>
      <c r="F603" s="119">
        <f t="shared" si="29"/>
        <v>3.6524857981484691</v>
      </c>
      <c r="G603" s="119">
        <f t="shared" si="29"/>
        <v>5.4956327303694961</v>
      </c>
      <c r="H603" s="119">
        <f t="shared" si="29"/>
        <v>3.1523807734743512</v>
      </c>
      <c r="I603" s="119">
        <f t="shared" si="29"/>
        <v>15.206795582361643</v>
      </c>
      <c r="J603" s="119">
        <f t="shared" si="29"/>
        <v>2.7372232048250948</v>
      </c>
      <c r="K603" s="120">
        <f t="shared" si="29"/>
        <v>5.5450827642492435E-2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22" t="str">
        <f>+asset_level_drivers!$B$1</f>
        <v>Farmar</v>
      </c>
      <c r="C604" s="121">
        <f t="shared" si="27"/>
        <v>3</v>
      </c>
      <c r="D604" s="122">
        <f t="shared" si="29"/>
        <v>4.305156718903814</v>
      </c>
      <c r="E604" s="122">
        <f t="shared" si="29"/>
        <v>27.152106167330633</v>
      </c>
      <c r="F604" s="122">
        <f t="shared" si="29"/>
        <v>3.6655343325896244</v>
      </c>
      <c r="G604" s="122">
        <f t="shared" si="29"/>
        <v>5.6308222929624057</v>
      </c>
      <c r="H604" s="122">
        <f t="shared" si="29"/>
        <v>3.2263437895818328</v>
      </c>
      <c r="I604" s="122">
        <f t="shared" si="29"/>
        <v>15.261121980015714</v>
      </c>
      <c r="J604" s="122">
        <f t="shared" si="29"/>
        <v>2.7470019564028276</v>
      </c>
      <c r="K604" s="46">
        <f t="shared" si="29"/>
        <v>5.7004496511942802E-2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1" t="str">
        <f>+asset_level_drivers!$B$1</f>
        <v>Farmar</v>
      </c>
      <c r="C605" s="118">
        <f t="shared" si="27"/>
        <v>3</v>
      </c>
      <c r="D605" s="119">
        <f t="shared" si="29"/>
        <v>4.406166843830623</v>
      </c>
      <c r="E605" s="119">
        <f t="shared" si="29"/>
        <v>27.249107281655004</v>
      </c>
      <c r="F605" s="119">
        <f t="shared" si="29"/>
        <v>3.6786294830234136</v>
      </c>
      <c r="G605" s="119">
        <f t="shared" si="29"/>
        <v>5.7693374449334165</v>
      </c>
      <c r="H605" s="119">
        <f t="shared" si="29"/>
        <v>3.3020421695761097</v>
      </c>
      <c r="I605" s="119">
        <f t="shared" si="29"/>
        <v>15.315642459155663</v>
      </c>
      <c r="J605" s="119">
        <f t="shared" si="29"/>
        <v>2.7568156426480188</v>
      </c>
      <c r="K605" s="120">
        <f t="shared" si="29"/>
        <v>5.8601697408930467E-2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22" t="str">
        <f>+asset_level_drivers!$B$1</f>
        <v>Farmar</v>
      </c>
      <c r="C606" s="121">
        <f t="shared" si="27"/>
        <v>3</v>
      </c>
      <c r="D606" s="122">
        <f t="shared" si="29"/>
        <v>4.509546927856233</v>
      </c>
      <c r="E606" s="122">
        <f t="shared" si="29"/>
        <v>27.346454933228536</v>
      </c>
      <c r="F606" s="122">
        <f t="shared" si="29"/>
        <v>3.6917714159858397</v>
      </c>
      <c r="G606" s="122">
        <f t="shared" si="29"/>
        <v>5.9112599939642729</v>
      </c>
      <c r="H606" s="122">
        <f t="shared" si="29"/>
        <v>3.3795166295877306</v>
      </c>
      <c r="I606" s="122">
        <f t="shared" si="29"/>
        <v>15.370357713139137</v>
      </c>
      <c r="J606" s="122">
        <f t="shared" si="29"/>
        <v>2.7666643883650441</v>
      </c>
      <c r="K606" s="46">
        <f t="shared" si="29"/>
        <v>6.0243650051156401E-2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1" t="str">
        <f>+asset_level_drivers!$B$1</f>
        <v>Farmar</v>
      </c>
      <c r="C607" s="118">
        <f t="shared" si="27"/>
        <v>3</v>
      </c>
      <c r="D607" s="119">
        <f t="shared" si="29"/>
        <v>4.6153525763581644</v>
      </c>
      <c r="E607" s="119">
        <f t="shared" si="29"/>
        <v>27.444150360058295</v>
      </c>
      <c r="F607" s="119">
        <f t="shared" si="29"/>
        <v>3.7049602986078565</v>
      </c>
      <c r="G607" s="119">
        <f t="shared" si="29"/>
        <v>6.0566737601609937</v>
      </c>
      <c r="H607" s="119">
        <f t="shared" si="29"/>
        <v>3.4588088410531017</v>
      </c>
      <c r="I607" s="119">
        <f t="shared" si="29"/>
        <v>15.425268437800804</v>
      </c>
      <c r="J607" s="119">
        <f t="shared" si="29"/>
        <v>2.7765483188041444</v>
      </c>
      <c r="K607" s="120">
        <f t="shared" si="29"/>
        <v>6.1931608331418718E-2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22" t="str">
        <f>+asset_level_drivers!$B$1</f>
        <v>Farmar</v>
      </c>
      <c r="C608" s="121">
        <f t="shared" si="27"/>
        <v>3</v>
      </c>
      <c r="D608" s="122">
        <f t="shared" si="29"/>
        <v>4.7236406993600868</v>
      </c>
      <c r="E608" s="122">
        <f t="shared" si="29"/>
        <v>27.542194804574141</v>
      </c>
      <c r="F608" s="122">
        <f t="shared" si="29"/>
        <v>3.718196298617495</v>
      </c>
      <c r="G608" s="122">
        <f t="shared" si="29"/>
        <v>6.20566462555841</v>
      </c>
      <c r="H608" s="122">
        <f t="shared" si="29"/>
        <v>3.5399614531284369</v>
      </c>
      <c r="I608" s="122">
        <f t="shared" si="29"/>
        <v>15.480375331461213</v>
      </c>
      <c r="J608" s="122">
        <f t="shared" si="29"/>
        <v>2.7864675596630177</v>
      </c>
      <c r="K608" s="46">
        <f t="shared" si="29"/>
        <v>6.3666861275159872E-2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1" t="str">
        <f>+asset_level_drivers!$B$1</f>
        <v>Farmar</v>
      </c>
      <c r="C609" s="118">
        <f t="shared" si="27"/>
        <v>3</v>
      </c>
      <c r="D609" s="119">
        <f t="shared" si="29"/>
        <v>4.8344695421421937</v>
      </c>
      <c r="E609" s="119">
        <f t="shared" si="29"/>
        <v>27.640589513644521</v>
      </c>
      <c r="F609" s="119">
        <f t="shared" si="29"/>
        <v>3.7314795843419954</v>
      </c>
      <c r="G609" s="119">
        <f t="shared" si="29"/>
        <v>6.3583205848424882</v>
      </c>
      <c r="H609" s="119">
        <f t="shared" si="29"/>
        <v>3.6230181156295957</v>
      </c>
      <c r="I609" s="119">
        <f t="shared" si="29"/>
        <v>15.535679094935663</v>
      </c>
      <c r="J609" s="119">
        <f t="shared" si="29"/>
        <v>2.7964222370884189</v>
      </c>
      <c r="K609" s="120">
        <f t="shared" si="29"/>
        <v>6.5450734024843221E-2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22" t="str">
        <f>+asset_level_drivers!$B$1</f>
        <v>Farmar</v>
      </c>
      <c r="C610" s="121">
        <f t="shared" si="27"/>
        <v>3</v>
      </c>
      <c r="D610" s="122">
        <f t="shared" si="29"/>
        <v>4.9478987165697799</v>
      </c>
      <c r="E610" s="122">
        <f t="shared" si="29"/>
        <v>27.739335738592331</v>
      </c>
      <c r="F610" s="122">
        <f t="shared" si="29"/>
        <v>3.7448103247099489</v>
      </c>
      <c r="G610" s="122">
        <f t="shared" si="29"/>
        <v>6.5147317973203931</v>
      </c>
      <c r="H610" s="122">
        <f t="shared" si="29"/>
        <v>3.7080235025101502</v>
      </c>
      <c r="I610" s="122">
        <f t="shared" si="29"/>
        <v>15.591180431543126</v>
      </c>
      <c r="J610" s="122">
        <f t="shared" si="29"/>
        <v>2.8064124776777621</v>
      </c>
      <c r="K610" s="46">
        <f t="shared" si="29"/>
        <v>6.7284588851910757E-2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1" t="str">
        <f>+asset_level_drivers!$B$1</f>
        <v>Farmar</v>
      </c>
      <c r="C611" s="118">
        <f t="shared" si="27"/>
        <v>3</v>
      </c>
      <c r="D611" s="119">
        <f t="shared" si="29"/>
        <v>5.0639892331568666</v>
      </c>
      <c r="E611" s="119">
        <f t="shared" si="29"/>
        <v>27.838434735210825</v>
      </c>
      <c r="F611" s="119">
        <f t="shared" si="29"/>
        <v>3.7581886892534446</v>
      </c>
      <c r="G611" s="119">
        <f t="shared" si="29"/>
        <v>6.6749906401689856</v>
      </c>
      <c r="H611" s="119">
        <f t="shared" si="29"/>
        <v>3.7950233358903067</v>
      </c>
      <c r="I611" s="119">
        <f t="shared" si="29"/>
        <v>15.646880047115182</v>
      </c>
      <c r="J611" s="119">
        <f t="shared" si="29"/>
        <v>2.8164384084807326</v>
      </c>
      <c r="K611" s="120">
        <f t="shared" si="29"/>
        <v>6.9169826197094622E-2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22" t="str">
        <f>+asset_level_drivers!$B$1</f>
        <v>Farmar</v>
      </c>
      <c r="C612" s="121">
        <f t="shared" si="27"/>
        <v>3</v>
      </c>
      <c r="D612" s="122">
        <f t="shared" si="29"/>
        <v>5.1828035338821214</v>
      </c>
      <c r="E612" s="122">
        <f t="shared" si="29"/>
        <v>27.937887763779592</v>
      </c>
      <c r="F612" s="122">
        <f t="shared" si="29"/>
        <v>3.771614848110227</v>
      </c>
      <c r="G612" s="122">
        <f t="shared" si="29"/>
        <v>6.8391917629932069</v>
      </c>
      <c r="H612" s="122">
        <f t="shared" si="29"/>
        <v>3.8840644106496107</v>
      </c>
      <c r="I612" s="122">
        <f t="shared" si="29"/>
        <v>15.702778650005005</v>
      </c>
      <c r="J612" s="122">
        <f t="shared" si="29"/>
        <v>2.8265001570009005</v>
      </c>
      <c r="K612" s="46">
        <f t="shared" si="29"/>
        <v>7.1107885739877086E-2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1" t="str">
        <f>+asset_level_drivers!$B$1</f>
        <v>Farmar</v>
      </c>
      <c r="C613" s="118">
        <f t="shared" si="27"/>
        <v>3</v>
      </c>
      <c r="D613" s="119">
        <f t="shared" si="29"/>
        <v>5.3044055257747278</v>
      </c>
      <c r="E613" s="119">
        <f t="shared" si="29"/>
        <v>28.037696089080576</v>
      </c>
      <c r="F613" s="119">
        <f t="shared" si="29"/>
        <v>3.7850889720258589</v>
      </c>
      <c r="G613" s="119">
        <f t="shared" si="29"/>
        <v>7.0074321437265672</v>
      </c>
      <c r="H613" s="119">
        <f t="shared" si="29"/>
        <v>3.9751946195966581</v>
      </c>
      <c r="I613" s="119">
        <f t="shared" si="29"/>
        <v>15.758876951096362</v>
      </c>
      <c r="J613" s="119">
        <f t="shared" si="29"/>
        <v>2.8365978511973449</v>
      </c>
      <c r="K613" s="120">
        <f t="shared" si="29"/>
        <v>7.310024749791548E-2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22" t="str">
        <f>+asset_level_drivers!$B$1</f>
        <v>Farmar</v>
      </c>
      <c r="C614" s="121">
        <f t="shared" si="27"/>
        <v>3</v>
      </c>
      <c r="D614" s="122">
        <f t="shared" si="29"/>
        <v>5.4288606152882606</v>
      </c>
      <c r="E614" s="122">
        <f t="shared" si="29"/>
        <v>28.137860980414167</v>
      </c>
      <c r="F614" s="122">
        <f t="shared" si="29"/>
        <v>3.7986112323558929</v>
      </c>
      <c r="G614" s="122">
        <f t="shared" si="29"/>
        <v>7.1798111459067577</v>
      </c>
      <c r="H614" s="122">
        <f t="shared" si="29"/>
        <v>4.0684629792293538</v>
      </c>
      <c r="I614" s="122">
        <f t="shared" si="29"/>
        <v>15.81517566381266</v>
      </c>
      <c r="J614" s="122">
        <f t="shared" si="29"/>
        <v>2.8467316194862784</v>
      </c>
      <c r="K614" s="46">
        <f t="shared" si="29"/>
        <v>7.5148432957271832E-2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1" t="str">
        <f>+asset_level_drivers!$B$1</f>
        <v>Farmar</v>
      </c>
      <c r="C615" s="118">
        <f t="shared" si="27"/>
        <v>3</v>
      </c>
      <c r="D615" s="119">
        <f t="shared" ref="D615:K630" si="30">+D614/D613*D614</f>
        <v>5.5562357434810679</v>
      </c>
      <c r="E615" s="119">
        <f t="shared" si="30"/>
        <v>28.238383711615345</v>
      </c>
      <c r="F615" s="119">
        <f t="shared" si="30"/>
        <v>3.8121818010680508</v>
      </c>
      <c r="G615" s="119">
        <f t="shared" si="30"/>
        <v>7.3564305773602081</v>
      </c>
      <c r="H615" s="119">
        <f t="shared" si="30"/>
        <v>4.1639196560995728</v>
      </c>
      <c r="I615" s="119">
        <f t="shared" si="30"/>
        <v>15.871675504126017</v>
      </c>
      <c r="J615" s="119">
        <f t="shared" si="30"/>
        <v>2.8569015907426825</v>
      </c>
      <c r="K615" s="120">
        <f t="shared" si="30"/>
        <v>7.7254006234310169E-2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22" t="str">
        <f>+asset_level_drivers!$B$1</f>
        <v>Farmar</v>
      </c>
      <c r="C616" s="121">
        <f t="shared" si="27"/>
        <v>3</v>
      </c>
      <c r="D616" s="122">
        <f t="shared" si="30"/>
        <v>5.6865994220220726</v>
      </c>
      <c r="E616" s="122">
        <f t="shared" si="30"/>
        <v>28.339265561069865</v>
      </c>
      <c r="F616" s="122">
        <f t="shared" si="30"/>
        <v>3.8258008507444101</v>
      </c>
      <c r="G616" s="122">
        <f t="shared" si="30"/>
        <v>7.5373947503302547</v>
      </c>
      <c r="H616" s="122">
        <f t="shared" si="30"/>
        <v>4.2616159937964051</v>
      </c>
      <c r="I616" s="122">
        <f t="shared" si="30"/>
        <v>15.928377190566366</v>
      </c>
      <c r="J616" s="122">
        <f t="shared" si="30"/>
        <v>2.8671078943019452</v>
      </c>
      <c r="K616" s="46">
        <f t="shared" si="30"/>
        <v>7.941857527014895E-2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1" t="str">
        <f>+asset_level_drivers!$B$1</f>
        <v>Farmar</v>
      </c>
      <c r="C617" s="118">
        <f t="shared" si="27"/>
        <v>3</v>
      </c>
      <c r="D617" s="119">
        <f t="shared" si="30"/>
        <v>5.8200217700413628</v>
      </c>
      <c r="E617" s="119">
        <f t="shared" si="30"/>
        <v>28.440507811730534</v>
      </c>
      <c r="F617" s="119">
        <f t="shared" si="30"/>
        <v>3.8394685545835996</v>
      </c>
      <c r="G617" s="119">
        <f t="shared" si="30"/>
        <v>7.722810543084428</v>
      </c>
      <c r="H617" s="119">
        <f t="shared" si="30"/>
        <v>4.361604540562495</v>
      </c>
      <c r="I617" s="119">
        <f t="shared" si="30"/>
        <v>15.985281444230592</v>
      </c>
      <c r="J617" s="119">
        <f t="shared" si="30"/>
        <v>2.8773506599615062</v>
      </c>
      <c r="K617" s="120">
        <f t="shared" si="30"/>
        <v>8.1643793058580591E-2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22" t="str">
        <f>+asset_level_drivers!$B$1</f>
        <v>Farmar</v>
      </c>
      <c r="C618" s="121">
        <f t="shared" si="27"/>
        <v>3</v>
      </c>
      <c r="D618" s="122">
        <f t="shared" si="30"/>
        <v>5.9565745518453923</v>
      </c>
      <c r="E618" s="122">
        <f t="shared" si="30"/>
        <v>28.542111751133515</v>
      </c>
      <c r="F618" s="122">
        <f t="shared" si="30"/>
        <v>3.8531850864030011</v>
      </c>
      <c r="G618" s="122">
        <f t="shared" si="30"/>
        <v>7.9127874630372466</v>
      </c>
      <c r="H618" s="122">
        <f t="shared" si="30"/>
        <v>4.4639390775583356</v>
      </c>
      <c r="I618" s="122">
        <f t="shared" si="30"/>
        <v>16.042388988791711</v>
      </c>
      <c r="J618" s="122">
        <f t="shared" si="30"/>
        <v>2.8876300179825076</v>
      </c>
      <c r="K618" s="46">
        <f t="shared" si="30"/>
        <v>8.3931358908395967E-2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1" t="str">
        <f>+asset_level_drivers!$B$1</f>
        <v>Farmar</v>
      </c>
      <c r="C619" s="118">
        <f t="shared" si="27"/>
        <v>3</v>
      </c>
      <c r="D619" s="119">
        <f t="shared" si="30"/>
        <v>6.0963312155170817</v>
      </c>
      <c r="E619" s="119">
        <f t="shared" si="30"/>
        <v>28.644078671414707</v>
      </c>
      <c r="F619" s="119">
        <f t="shared" si="30"/>
        <v>3.866950620640961</v>
      </c>
      <c r="G619" s="119">
        <f t="shared" si="30"/>
        <v>8.1074377114257956</v>
      </c>
      <c r="H619" s="119">
        <f t="shared" si="30"/>
        <v>4.5686746477897122</v>
      </c>
      <c r="I619" s="119">
        <f t="shared" si="30"/>
        <v>16.099700550508057</v>
      </c>
      <c r="J619" s="119">
        <f t="shared" si="30"/>
        <v>2.8979460990914503</v>
      </c>
      <c r="K619" s="120">
        <f t="shared" si="30"/>
        <v>8.6283019741077799E-2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22" t="str">
        <f>+asset_level_drivers!$B$1</f>
        <v>Farmar</v>
      </c>
      <c r="C620" s="121">
        <f t="shared" si="27"/>
        <v>3</v>
      </c>
      <c r="D620" s="122">
        <f t="shared" si="30"/>
        <v>6.2393669324215706</v>
      </c>
      <c r="E620" s="122">
        <f t="shared" si="30"/>
        <v>28.746409869326168</v>
      </c>
      <c r="F620" s="122">
        <f t="shared" si="30"/>
        <v>3.8807653323590072</v>
      </c>
      <c r="G620" s="122">
        <f t="shared" si="30"/>
        <v>8.3068762495762929</v>
      </c>
      <c r="H620" s="122">
        <f t="shared" si="30"/>
        <v>4.6758675857138599</v>
      </c>
      <c r="I620" s="122">
        <f t="shared" si="30"/>
        <v>16.157216858232538</v>
      </c>
      <c r="J620" s="122">
        <f t="shared" si="30"/>
        <v>2.9082990344818569</v>
      </c>
      <c r="K620" s="46">
        <f t="shared" si="30"/>
        <v>8.8700571424853866E-2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1" t="str">
        <f>+asset_level_drivers!$B$1</f>
        <v>Farmar</v>
      </c>
      <c r="C621" s="118">
        <f t="shared" si="27"/>
        <v>3</v>
      </c>
      <c r="D621" s="119">
        <f t="shared" si="30"/>
        <v>6.385758637638884</v>
      </c>
      <c r="E621" s="119">
        <f t="shared" si="30"/>
        <v>28.849106646252622</v>
      </c>
      <c r="F621" s="119">
        <f t="shared" si="30"/>
        <v>3.8946293972440773</v>
      </c>
      <c r="G621" s="119">
        <f t="shared" si="30"/>
        <v>8.5112208668007678</v>
      </c>
      <c r="H621" s="119">
        <f t="shared" si="30"/>
        <v>4.7855755475402608</v>
      </c>
      <c r="I621" s="119">
        <f t="shared" si="30"/>
        <v>16.214938643421885</v>
      </c>
      <c r="J621" s="119">
        <f t="shared" si="30"/>
        <v>2.9186889558159397</v>
      </c>
      <c r="K621" s="120">
        <f t="shared" si="30"/>
        <v>9.1185860146128936E-2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22" t="str">
        <f>+asset_level_drivers!$B$1</f>
        <v>Farmar</v>
      </c>
      <c r="C622" s="121">
        <f t="shared" si="27"/>
        <v>3</v>
      </c>
      <c r="D622" s="122">
        <f t="shared" si="30"/>
        <v>6.5355850713452481</v>
      </c>
      <c r="E622" s="122">
        <f t="shared" si="30"/>
        <v>28.952170308227991</v>
      </c>
      <c r="F622" s="122">
        <f t="shared" si="30"/>
        <v>3.908542991610751</v>
      </c>
      <c r="G622" s="122">
        <f t="shared" si="30"/>
        <v>8.720592249963973</v>
      </c>
      <c r="H622" s="122">
        <f t="shared" si="30"/>
        <v>4.8978575422423738</v>
      </c>
      <c r="I622" s="122">
        <f t="shared" si="30"/>
        <v>16.272866640145974</v>
      </c>
      <c r="J622" s="122">
        <f t="shared" si="30"/>
        <v>2.9291159952262755</v>
      </c>
      <c r="K622" s="46">
        <f t="shared" si="30"/>
        <v>9.3740783819342616E-2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1" t="str">
        <f>+asset_level_drivers!$B$1</f>
        <v>Farmar</v>
      </c>
      <c r="C623" s="118">
        <f t="shared" ref="C623:C654" si="31">(+C621/C622*C622)</f>
        <v>3</v>
      </c>
      <c r="D623" s="119">
        <f t="shared" si="30"/>
        <v>6.6889268211653246</v>
      </c>
      <c r="E623" s="119">
        <f t="shared" si="30"/>
        <v>29.05560216595202</v>
      </c>
      <c r="F623" s="119">
        <f t="shared" si="30"/>
        <v>3.9225062924034937</v>
      </c>
      <c r="G623" s="119">
        <f t="shared" si="30"/>
        <v>8.9351140547615948</v>
      </c>
      <c r="H623" s="119">
        <f t="shared" si="30"/>
        <v>5.0127739632969792</v>
      </c>
      <c r="I623" s="119">
        <f t="shared" si="30"/>
        <v>16.331001585097141</v>
      </c>
      <c r="J623" s="119">
        <f t="shared" si="30"/>
        <v>2.9395802853174855</v>
      </c>
      <c r="K623" s="120">
        <f t="shared" si="30"/>
        <v>9.6367293536329821E-2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22" t="str">
        <f>+asset_level_drivers!$B$1</f>
        <v>Farmar</v>
      </c>
      <c r="C624" s="121">
        <f t="shared" si="31"/>
        <v>3</v>
      </c>
      <c r="D624" s="122">
        <f t="shared" si="30"/>
        <v>6.8458663655181322</v>
      </c>
      <c r="E624" s="122">
        <f t="shared" si="30"/>
        <v>29.159403534806938</v>
      </c>
      <c r="F624" s="122">
        <f t="shared" si="30"/>
        <v>3.9365194771989063</v>
      </c>
      <c r="G624" s="122">
        <f t="shared" si="30"/>
        <v>9.1549129787518755</v>
      </c>
      <c r="H624" s="122">
        <f t="shared" si="30"/>
        <v>5.1303866211682143</v>
      </c>
      <c r="I624" s="122">
        <f t="shared" si="30"/>
        <v>16.389344217599568</v>
      </c>
      <c r="J624" s="122">
        <f t="shared" si="30"/>
        <v>2.9500819591679224</v>
      </c>
      <c r="K624" s="46">
        <f t="shared" si="30"/>
        <v>9.9067395056290669E-2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1" t="str">
        <f>+asset_level_drivers!$B$1</f>
        <v>Farmar</v>
      </c>
      <c r="C625" s="118">
        <f t="shared" si="31"/>
        <v>3</v>
      </c>
      <c r="D625" s="119">
        <f t="shared" si="30"/>
        <v>7.0064881179799787</v>
      </c>
      <c r="E625" s="119">
        <f t="shared" si="30"/>
        <v>29.263575734874184</v>
      </c>
      <c r="F625" s="119">
        <f t="shared" si="30"/>
        <v>3.9505827242079832</v>
      </c>
      <c r="G625" s="119">
        <f t="shared" si="30"/>
        <v>9.3801188361837653</v>
      </c>
      <c r="H625" s="119">
        <f t="shared" si="30"/>
        <v>5.2507587765537629</v>
      </c>
      <c r="I625" s="119">
        <f t="shared" si="30"/>
        <v>16.447895279618677</v>
      </c>
      <c r="J625" s="119">
        <f t="shared" si="30"/>
        <v>2.9606211503313622</v>
      </c>
      <c r="K625" s="120">
        <f t="shared" si="30"/>
        <v>0.10184315033750763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22" t="str">
        <f>+asset_level_drivers!$B$1</f>
        <v>Farmar</v>
      </c>
      <c r="C626" s="121">
        <f t="shared" si="31"/>
        <v>3</v>
      </c>
      <c r="D626" s="122">
        <f t="shared" si="30"/>
        <v>7.1708784726882646</v>
      </c>
      <c r="E626" s="122">
        <f t="shared" si="30"/>
        <v>29.368120090951201</v>
      </c>
      <c r="F626" s="122">
        <f t="shared" si="30"/>
        <v>3.9646962122783793</v>
      </c>
      <c r="G626" s="122">
        <f t="shared" si="30"/>
        <v>9.6108646346658144</v>
      </c>
      <c r="H626" s="122">
        <f t="shared" si="30"/>
        <v>5.3739551744110932</v>
      </c>
      <c r="I626" s="122">
        <f t="shared" si="30"/>
        <v>16.506655515770568</v>
      </c>
      <c r="J626" s="122">
        <f t="shared" si="30"/>
        <v>2.9711979928387025</v>
      </c>
      <c r="K626" s="46">
        <f t="shared" si="30"/>
        <v>0.10469667911197962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1" t="str">
        <f>+asset_level_drivers!$B$1</f>
        <v>Farmar</v>
      </c>
      <c r="C627" s="118">
        <f t="shared" si="31"/>
        <v>3</v>
      </c>
      <c r="D627" s="119">
        <f t="shared" si="30"/>
        <v>7.3391258508105732</v>
      </c>
      <c r="E627" s="119">
        <f t="shared" si="30"/>
        <v>29.473037932568282</v>
      </c>
      <c r="F627" s="119">
        <f t="shared" si="30"/>
        <v>3.9788601208966843</v>
      </c>
      <c r="G627" s="119">
        <f t="shared" si="30"/>
        <v>9.8472866537210759</v>
      </c>
      <c r="H627" s="119">
        <f t="shared" si="30"/>
        <v>5.500042078782033</v>
      </c>
      <c r="I627" s="119">
        <f t="shared" si="30"/>
        <v>16.565625673331486</v>
      </c>
      <c r="J627" s="119">
        <f t="shared" si="30"/>
        <v>2.9818126211996678</v>
      </c>
      <c r="K627" s="120">
        <f t="shared" si="30"/>
        <v>0.10763016050417558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22" t="str">
        <f>+asset_level_drivers!$B$1</f>
        <v>Farmar</v>
      </c>
      <c r="C628" s="121">
        <f t="shared" si="31"/>
        <v>3</v>
      </c>
      <c r="D628" s="122">
        <f t="shared" si="30"/>
        <v>7.5113207481040467</v>
      </c>
      <c r="E628" s="122">
        <f t="shared" si="30"/>
        <v>29.578330594005479</v>
      </c>
      <c r="F628" s="122">
        <f t="shared" si="30"/>
        <v>3.9930746301907045</v>
      </c>
      <c r="G628" s="122">
        <f t="shared" si="30"/>
        <v>10.089524525274411</v>
      </c>
      <c r="H628" s="122">
        <f t="shared" si="30"/>
        <v>5.6290873084344248</v>
      </c>
      <c r="I628" s="122">
        <f t="shared" si="30"/>
        <v>16.624806502247328</v>
      </c>
      <c r="J628" s="122">
        <f t="shared" si="30"/>
        <v>2.9924651704045191</v>
      </c>
      <c r="K628" s="46">
        <f t="shared" si="30"/>
        <v>0.11064583469514366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1" t="str">
        <f>+asset_level_drivers!$B$1</f>
        <v>Farmar</v>
      </c>
      <c r="C629" s="118">
        <f t="shared" si="31"/>
        <v>3</v>
      </c>
      <c r="D629" s="119">
        <f t="shared" si="30"/>
        <v>7.6875557835906312</v>
      </c>
      <c r="E629" s="119">
        <f t="shared" si="30"/>
        <v>29.683999414309564</v>
      </c>
      <c r="F629" s="119">
        <f t="shared" si="30"/>
        <v>4.0073399209317548</v>
      </c>
      <c r="G629" s="119">
        <f t="shared" si="30"/>
        <v>10.337721316119744</v>
      </c>
      <c r="H629" s="119">
        <f t="shared" si="30"/>
        <v>5.7611602733400211</v>
      </c>
      <c r="I629" s="119">
        <f t="shared" si="30"/>
        <v>16.684198755143175</v>
      </c>
      <c r="J629" s="119">
        <f t="shared" si="30"/>
        <v>3.0031557759257717</v>
      </c>
      <c r="K629" s="120">
        <f t="shared" si="30"/>
        <v>0.11374600463324684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22" t="str">
        <f>+asset_level_drivers!$B$1</f>
        <v>Farmar</v>
      </c>
      <c r="C630" s="121">
        <f t="shared" si="31"/>
        <v>3</v>
      </c>
      <c r="D630" s="122">
        <f t="shared" si="30"/>
        <v>7.8679257493743675</v>
      </c>
      <c r="E630" s="122">
        <f t="shared" si="30"/>
        <v>29.790045737311072</v>
      </c>
      <c r="F630" s="122">
        <f t="shared" si="30"/>
        <v>4.0216561745369575</v>
      </c>
      <c r="G630" s="122">
        <f t="shared" si="30"/>
        <v>10.592023612415964</v>
      </c>
      <c r="H630" s="122">
        <f t="shared" si="30"/>
        <v>5.8963320120082514</v>
      </c>
      <c r="I630" s="122">
        <f t="shared" si="30"/>
        <v>16.743803187332873</v>
      </c>
      <c r="J630" s="122">
        <f t="shared" si="30"/>
        <v>3.0138845737199174</v>
      </c>
      <c r="K630" s="46">
        <f t="shared" si="30"/>
        <v>0.11693303779283142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1" t="str">
        <f>+asset_level_drivers!$B$1</f>
        <v>Farmar</v>
      </c>
      <c r="C631" s="118">
        <f t="shared" si="31"/>
        <v>3</v>
      </c>
      <c r="D631" s="119">
        <f t="shared" ref="D631:K646" si="32">+D630/D629*D630</f>
        <v>8.0525276616275221</v>
      </c>
      <c r="E631" s="119">
        <f t="shared" si="32"/>
        <v>29.896470911641376</v>
      </c>
      <c r="F631" s="119">
        <f t="shared" si="32"/>
        <v>4.0360235730715477</v>
      </c>
      <c r="G631" s="119">
        <f t="shared" si="32"/>
        <v>10.852581606261381</v>
      </c>
      <c r="H631" s="119">
        <f t="shared" si="32"/>
        <v>6.0346752296959334</v>
      </c>
      <c r="I631" s="119">
        <f t="shared" si="32"/>
        <v>16.80362055682863</v>
      </c>
      <c r="J631" s="119">
        <f t="shared" si="32"/>
        <v>3.0246517002291533</v>
      </c>
      <c r="K631" s="120">
        <f t="shared" si="32"/>
        <v>0.12020936798217138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22" t="str">
        <f>+asset_level_drivers!$B$1</f>
        <v>Farmar</v>
      </c>
      <c r="C632" s="121">
        <f t="shared" si="31"/>
        <v>3</v>
      </c>
      <c r="D632" s="122">
        <f t="shared" si="32"/>
        <v>8.2414608127729903</v>
      </c>
      <c r="E632" s="122">
        <f t="shared" si="32"/>
        <v>30.003276290749852</v>
      </c>
      <c r="F632" s="122">
        <f t="shared" si="32"/>
        <v>4.0504422992511913</v>
      </c>
      <c r="G632" s="122">
        <f t="shared" si="32"/>
        <v>11.119549184397865</v>
      </c>
      <c r="H632" s="122">
        <f t="shared" si="32"/>
        <v>6.1762643375134791</v>
      </c>
      <c r="I632" s="122">
        <f t="shared" si="32"/>
        <v>16.863651624350656</v>
      </c>
      <c r="J632" s="122">
        <f t="shared" si="32"/>
        <v>3.0354572923831182</v>
      </c>
      <c r="K632" s="46">
        <f t="shared" si="32"/>
        <v>0.12357749720206931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1" t="str">
        <f>+asset_level_drivers!$B$1</f>
        <v>Farmar</v>
      </c>
      <c r="C633" s="118">
        <f t="shared" si="31"/>
        <v>3</v>
      </c>
      <c r="D633" s="119">
        <f t="shared" si="32"/>
        <v>8.4348268248910259</v>
      </c>
      <c r="E633" s="119">
        <f t="shared" si="32"/>
        <v>30.110463232921077</v>
      </c>
      <c r="F633" s="119">
        <f t="shared" si="32"/>
        <v>4.0649125364443055</v>
      </c>
      <c r="G633" s="119">
        <f t="shared" si="32"/>
        <v>11.393084019097058</v>
      </c>
      <c r="H633" s="119">
        <f t="shared" si="32"/>
        <v>6.321175492448643</v>
      </c>
      <c r="I633" s="119">
        <f t="shared" si="32"/>
        <v>16.923897153336846</v>
      </c>
      <c r="J633" s="119">
        <f t="shared" si="32"/>
        <v>3.046301487600632</v>
      </c>
      <c r="K633" s="120">
        <f t="shared" si="32"/>
        <v>0.12703999755653317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22" t="str">
        <f>+asset_level_drivers!$B$1</f>
        <v>Farmar</v>
      </c>
      <c r="C634" s="121">
        <f t="shared" si="31"/>
        <v>3</v>
      </c>
      <c r="D634" s="122">
        <f t="shared" si="32"/>
        <v>8.6327297043790416</v>
      </c>
      <c r="E634" s="122">
        <f t="shared" si="32"/>
        <v>30.218033101292118</v>
      </c>
      <c r="F634" s="122">
        <f t="shared" si="32"/>
        <v>4.0794344686743953</v>
      </c>
      <c r="G634" s="122">
        <f t="shared" si="32"/>
        <v>11.673347661282341</v>
      </c>
      <c r="H634" s="122">
        <f t="shared" si="32"/>
        <v>6.4694866383293199</v>
      </c>
      <c r="I634" s="122">
        <f t="shared" si="32"/>
        <v>16.984357909952475</v>
      </c>
      <c r="J634" s="122">
        <f t="shared" si="32"/>
        <v>3.0571844237914454</v>
      </c>
      <c r="K634" s="46">
        <f t="shared" si="32"/>
        <v>0.13059951321698804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1" t="str">
        <f>+asset_level_drivers!$B$1</f>
        <v>Farmar</v>
      </c>
      <c r="C635" s="118">
        <f t="shared" si="31"/>
        <v>3</v>
      </c>
      <c r="D635" s="119">
        <f t="shared" si="32"/>
        <v>8.8352758978938581</v>
      </c>
      <c r="E635" s="119">
        <f t="shared" si="32"/>
        <v>30.325987263869855</v>
      </c>
      <c r="F635" s="119">
        <f t="shared" si="32"/>
        <v>4.094008280622389</v>
      </c>
      <c r="G635" s="119">
        <f t="shared" si="32"/>
        <v>11.960505635941542</v>
      </c>
      <c r="H635" s="119">
        <f t="shared" si="32"/>
        <v>6.6212775477474457</v>
      </c>
      <c r="I635" s="119">
        <f t="shared" si="32"/>
        <v>17.045034663099955</v>
      </c>
      <c r="J635" s="119">
        <f t="shared" si="32"/>
        <v>3.0681062393579919</v>
      </c>
      <c r="K635" s="120">
        <f t="shared" si="32"/>
        <v>0.13425876244152288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22" t="str">
        <f>+asset_level_drivers!$B$1</f>
        <v>Farmar</v>
      </c>
      <c r="C636" s="121">
        <f t="shared" si="31"/>
        <v>3</v>
      </c>
      <c r="D636" s="122">
        <f t="shared" si="32"/>
        <v>9.042574349606511</v>
      </c>
      <c r="E636" s="122">
        <f t="shared" si="32"/>
        <v>30.434327093548387</v>
      </c>
      <c r="F636" s="122">
        <f t="shared" si="32"/>
        <v>4.1086341576289893</v>
      </c>
      <c r="G636" s="122">
        <f t="shared" si="32"/>
        <v>12.25472753988676</v>
      </c>
      <c r="H636" s="122">
        <f t="shared" si="32"/>
        <v>6.7766298649665364</v>
      </c>
      <c r="I636" s="122">
        <f t="shared" si="32"/>
        <v>17.105928184428606</v>
      </c>
      <c r="J636" s="122">
        <f t="shared" si="32"/>
        <v>3.0790670731971495</v>
      </c>
      <c r="K636" s="46">
        <f t="shared" si="32"/>
        <v>0.13802053965071423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1" t="str">
        <f>+asset_level_drivers!$B$1</f>
        <v>Farmar</v>
      </c>
      <c r="C637" s="118">
        <f t="shared" si="31"/>
        <v>3</v>
      </c>
      <c r="D637" s="119">
        <f t="shared" si="32"/>
        <v>9.254736559800401</v>
      </c>
      <c r="E637" s="119">
        <f t="shared" si="32"/>
        <v>30.543053968126483</v>
      </c>
      <c r="F637" s="119">
        <f t="shared" si="32"/>
        <v>4.1233122856970317</v>
      </c>
      <c r="G637" s="119">
        <f t="shared" si="32"/>
        <v>12.556187141919006</v>
      </c>
      <c r="H637" s="119">
        <f t="shared" si="32"/>
        <v>6.9356271498359483</v>
      </c>
      <c r="I637" s="119">
        <f t="shared" si="32"/>
        <v>17.167039248344476</v>
      </c>
      <c r="J637" s="119">
        <f t="shared" si="32"/>
        <v>3.0900670647020059</v>
      </c>
      <c r="K637" s="120">
        <f t="shared" si="32"/>
        <v>0.14188771756161214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22" t="str">
        <f>+asset_level_drivers!$B$1</f>
        <v>Farmar</v>
      </c>
      <c r="C638" s="121">
        <f t="shared" si="31"/>
        <v>3</v>
      </c>
      <c r="D638" s="122">
        <f t="shared" si="32"/>
        <v>9.471876644844313</v>
      </c>
      <c r="E638" s="122">
        <f t="shared" si="32"/>
        <v>30.652169270325114</v>
      </c>
      <c r="F638" s="122">
        <f t="shared" si="32"/>
        <v>4.1380428514938457</v>
      </c>
      <c r="G638" s="122">
        <f t="shared" si="32"/>
        <v>12.865062485456859</v>
      </c>
      <c r="H638" s="122">
        <f t="shared" si="32"/>
        <v>7.0983549227354859</v>
      </c>
      <c r="I638" s="122">
        <f t="shared" si="32"/>
        <v>17.228368632020178</v>
      </c>
      <c r="J638" s="122">
        <f t="shared" si="32"/>
        <v>3.1011063537636323</v>
      </c>
      <c r="K638" s="46">
        <f t="shared" si="32"/>
        <v>0.14586324938151798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1" t="str">
        <f>+asset_level_drivers!$B$1</f>
        <v>Farmar</v>
      </c>
      <c r="C639" s="118">
        <f t="shared" si="31"/>
        <v>3</v>
      </c>
      <c r="D639" s="119">
        <f t="shared" si="32"/>
        <v>9.6941113985725487</v>
      </c>
      <c r="E639" s="119">
        <f t="shared" si="32"/>
        <v>30.76167438780503</v>
      </c>
      <c r="F639" s="119">
        <f t="shared" si="32"/>
        <v>4.1528260423536336</v>
      </c>
      <c r="G639" s="119">
        <f t="shared" si="32"/>
        <v>13.181535993689719</v>
      </c>
      <c r="H639" s="119">
        <f t="shared" si="32"/>
        <v>7.2649007105745182</v>
      </c>
      <c r="I639" s="119">
        <f t="shared" si="32"/>
        <v>17.289917115404783</v>
      </c>
      <c r="J639" s="119">
        <f t="shared" si="32"/>
        <v>3.112185080772861</v>
      </c>
      <c r="K639" s="120">
        <f t="shared" si="32"/>
        <v>0.1499501710632293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22" t="str">
        <f>+asset_level_drivers!$B$1</f>
        <v>Farmar</v>
      </c>
      <c r="C640" s="121">
        <f t="shared" si="31"/>
        <v>3</v>
      </c>
      <c r="D640" s="122">
        <f t="shared" si="32"/>
        <v>9.9215603551052016</v>
      </c>
      <c r="E640" s="122">
        <f t="shared" si="32"/>
        <v>30.871570713184411</v>
      </c>
      <c r="F640" s="122">
        <f t="shared" si="32"/>
        <v>4.1676620462798493</v>
      </c>
      <c r="G640" s="122">
        <f t="shared" si="32"/>
        <v>13.505794577317777</v>
      </c>
      <c r="H640" s="122">
        <f t="shared" si="32"/>
        <v>7.4353540938703633</v>
      </c>
      <c r="I640" s="122">
        <f t="shared" si="32"/>
        <v>17.351685481233737</v>
      </c>
      <c r="J640" s="122">
        <f t="shared" si="32"/>
        <v>3.1233033866220725</v>
      </c>
      <c r="K640" s="46">
        <f t="shared" si="32"/>
        <v>0.15415160362347421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1" t="str">
        <f>+asset_level_drivers!$B$1</f>
        <v>Farmar</v>
      </c>
      <c r="C641" s="118">
        <f t="shared" si="31"/>
        <v>3</v>
      </c>
      <c r="D641" s="119">
        <f t="shared" si="32"/>
        <v>10.154345853142361</v>
      </c>
      <c r="E641" s="119">
        <f t="shared" si="32"/>
        <v>30.981859644056577</v>
      </c>
      <c r="F641" s="119">
        <f t="shared" si="32"/>
        <v>4.1825510519475904</v>
      </c>
      <c r="G641" s="119">
        <f t="shared" si="32"/>
        <v>13.838029744942329</v>
      </c>
      <c r="H641" s="119">
        <f t="shared" si="32"/>
        <v>7.6098067549312454</v>
      </c>
      <c r="I641" s="119">
        <f t="shared" si="32"/>
        <v>17.413674515038814</v>
      </c>
      <c r="J641" s="119">
        <f t="shared" si="32"/>
        <v>3.1344614127069863</v>
      </c>
      <c r="K641" s="120">
        <f t="shared" si="32"/>
        <v>0.15847075552630555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22" t="str">
        <f>+asset_level_drivers!$B$1</f>
        <v>Farmar</v>
      </c>
      <c r="C642" s="121">
        <f t="shared" si="31"/>
        <v>3</v>
      </c>
      <c r="D642" s="122">
        <f t="shared" si="32"/>
        <v>10.392593101766819</v>
      </c>
      <c r="E642" s="122">
        <f t="shared" si="32"/>
        <v>31.092542583007759</v>
      </c>
      <c r="F642" s="122">
        <f t="shared" si="32"/>
        <v>4.1974932487059986</v>
      </c>
      <c r="G642" s="122">
        <f t="shared" si="32"/>
        <v>14.178437716171631</v>
      </c>
      <c r="H642" s="122">
        <f t="shared" si="32"/>
        <v>7.7883525271697529</v>
      </c>
      <c r="I642" s="122">
        <f t="shared" si="32"/>
        <v>17.475885005158105</v>
      </c>
      <c r="J642" s="122">
        <f t="shared" si="32"/>
        <v>3.1456593009284584</v>
      </c>
      <c r="K642" s="46">
        <f t="shared" si="32"/>
        <v>0.16291092513327507</v>
      </c>
      <c r="L642" s="94">
        <f t="shared" ref="L642:L705" si="33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4">+EOMONTH(A642,1)</f>
        <v>63644</v>
      </c>
      <c r="B643" s="621" t="str">
        <f>+asset_level_drivers!$B$1</f>
        <v>Farmar</v>
      </c>
      <c r="C643" s="118">
        <f t="shared" si="31"/>
        <v>3</v>
      </c>
      <c r="D643" s="119">
        <f t="shared" si="32"/>
        <v>10.636430247790681</v>
      </c>
      <c r="E643" s="119">
        <f t="shared" si="32"/>
        <v>31.203620937634941</v>
      </c>
      <c r="F643" s="119">
        <f t="shared" si="32"/>
        <v>4.2124888265806675</v>
      </c>
      <c r="G643" s="119">
        <f t="shared" si="32"/>
        <v>14.527219537509096</v>
      </c>
      <c r="H643" s="119">
        <f t="shared" si="32"/>
        <v>7.9710874455733167</v>
      </c>
      <c r="I643" s="119">
        <f t="shared" si="32"/>
        <v>17.538317742746045</v>
      </c>
      <c r="J643" s="119">
        <f t="shared" si="32"/>
        <v>3.156897193694288</v>
      </c>
      <c r="K643" s="120">
        <f t="shared" si="32"/>
        <v>0.16747550322225868</v>
      </c>
      <c r="L643" s="102">
        <f t="shared" si="33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4"/>
        <v>63674</v>
      </c>
      <c r="B644" s="622" t="str">
        <f>+asset_level_drivers!$B$1</f>
        <v>Farmar</v>
      </c>
      <c r="C644" s="121">
        <f t="shared" si="31"/>
        <v>3</v>
      </c>
      <c r="D644" s="122">
        <f t="shared" si="32"/>
        <v>10.885988444682102</v>
      </c>
      <c r="E644" s="122">
        <f t="shared" si="32"/>
        <v>31.315096120563759</v>
      </c>
      <c r="F644" s="122">
        <f t="shared" si="32"/>
        <v>4.2275379762760563</v>
      </c>
      <c r="G644" s="122">
        <f t="shared" si="32"/>
        <v>14.884581201092278</v>
      </c>
      <c r="H644" s="122">
        <f t="shared" si="32"/>
        <v>8.1581097983588595</v>
      </c>
      <c r="I644" s="122">
        <f t="shared" si="32"/>
        <v>17.60097352178348</v>
      </c>
      <c r="J644" s="122">
        <f t="shared" si="32"/>
        <v>3.1681752339210263</v>
      </c>
      <c r="K644" s="46">
        <f t="shared" si="32"/>
        <v>0.17216797557685637</v>
      </c>
      <c r="L644" s="94">
        <f t="shared" si="33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4"/>
        <v>63705</v>
      </c>
      <c r="B645" s="621" t="str">
        <f>+asset_level_drivers!$B$1</f>
        <v>Farmar</v>
      </c>
      <c r="C645" s="118">
        <f t="shared" si="31"/>
        <v>3</v>
      </c>
      <c r="D645" s="119">
        <f t="shared" si="32"/>
        <v>11.141401923109228</v>
      </c>
      <c r="E645" s="119">
        <f t="shared" si="32"/>
        <v>31.42696954946646</v>
      </c>
      <c r="F645" s="119">
        <f t="shared" si="32"/>
        <v>4.2426408891779195</v>
      </c>
      <c r="G645" s="119">
        <f t="shared" si="32"/>
        <v>15.25073376635277</v>
      </c>
      <c r="H645" s="119">
        <f t="shared" si="32"/>
        <v>8.3495201798393914</v>
      </c>
      <c r="I645" s="119">
        <f t="shared" si="32"/>
        <v>17.663853139087752</v>
      </c>
      <c r="J645" s="119">
        <f t="shared" si="32"/>
        <v>3.1794935650357954</v>
      </c>
      <c r="K645" s="120">
        <f t="shared" si="32"/>
        <v>0.17699192564834404</v>
      </c>
      <c r="L645" s="102">
        <f t="shared" si="33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4"/>
        <v>63735</v>
      </c>
      <c r="B646" s="622" t="str">
        <f>+asset_level_drivers!$B$1</f>
        <v>Farmar</v>
      </c>
      <c r="C646" s="121">
        <f t="shared" si="31"/>
        <v>3</v>
      </c>
      <c r="D646" s="122">
        <f t="shared" si="32"/>
        <v>11.402808063139272</v>
      </c>
      <c r="E646" s="122">
        <f t="shared" si="32"/>
        <v>31.539242647079938</v>
      </c>
      <c r="F646" s="122">
        <f t="shared" si="32"/>
        <v>4.2577977573557382</v>
      </c>
      <c r="G646" s="122">
        <f t="shared" si="32"/>
        <v>15.625893484668868</v>
      </c>
      <c r="H646" s="122">
        <f t="shared" si="32"/>
        <v>8.5454215445309956</v>
      </c>
      <c r="I646" s="122">
        <f t="shared" si="32"/>
        <v>17.726957394322845</v>
      </c>
      <c r="J646" s="122">
        <f t="shared" si="32"/>
        <v>3.1908523309781116</v>
      </c>
      <c r="K646" s="46">
        <f t="shared" si="32"/>
        <v>0.18195103729221029</v>
      </c>
      <c r="L646" s="94">
        <f t="shared" si="33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4"/>
        <v>63766</v>
      </c>
      <c r="B647" s="621" t="str">
        <f>+asset_level_drivers!$B$1</f>
        <v>Farmar</v>
      </c>
      <c r="C647" s="118">
        <f t="shared" si="31"/>
        <v>3</v>
      </c>
      <c r="D647" s="119">
        <f t="shared" ref="D647:K662" si="35">+D646/D645*D646</f>
        <v>11.67034746813157</v>
      </c>
      <c r="E647" s="119">
        <f t="shared" si="35"/>
        <v>31.651916841223834</v>
      </c>
      <c r="F647" s="119">
        <f t="shared" si="35"/>
        <v>4.273008773565163</v>
      </c>
      <c r="G647" s="119">
        <f t="shared" si="35"/>
        <v>16.010281927084623</v>
      </c>
      <c r="H647" s="119">
        <f t="shared" si="35"/>
        <v>8.7459192625293092</v>
      </c>
      <c r="I647" s="119">
        <f t="shared" si="35"/>
        <v>17.790287090009542</v>
      </c>
      <c r="J647" s="119">
        <f t="shared" si="35"/>
        <v>3.2022516762017172</v>
      </c>
      <c r="K647" s="120">
        <f t="shared" si="35"/>
        <v>0.18704909758136781</v>
      </c>
      <c r="L647" s="102">
        <f t="shared" si="33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4"/>
        <v>63797</v>
      </c>
      <c r="B648" s="622" t="str">
        <f>+asset_level_drivers!$B$1</f>
        <v>Farmar</v>
      </c>
      <c r="C648" s="121">
        <f t="shared" si="31"/>
        <v>3</v>
      </c>
      <c r="D648" s="122">
        <f t="shared" si="35"/>
        <v>11.944164040364367</v>
      </c>
      <c r="E648" s="122">
        <f t="shared" si="35"/>
        <v>31.764993564818674</v>
      </c>
      <c r="F648" s="122">
        <f t="shared" si="35"/>
        <v>4.2882741312504651</v>
      </c>
      <c r="G648" s="122">
        <f t="shared" si="35"/>
        <v>16.404126115170719</v>
      </c>
      <c r="H648" s="122">
        <f t="shared" si="35"/>
        <v>8.9511211761852678</v>
      </c>
      <c r="I648" s="122">
        <f t="shared" si="35"/>
        <v>17.853843031535643</v>
      </c>
      <c r="J648" s="122">
        <f t="shared" si="35"/>
        <v>3.2136917456764156</v>
      </c>
      <c r="K648" s="46">
        <f t="shared" si="35"/>
        <v>0.19228999969818772</v>
      </c>
      <c r="L648" s="94">
        <f t="shared" si="33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4"/>
        <v>63827</v>
      </c>
      <c r="B649" s="621" t="str">
        <f>+asset_level_drivers!$B$1</f>
        <v>Farmar</v>
      </c>
      <c r="C649" s="118">
        <f t="shared" si="31"/>
        <v>3</v>
      </c>
      <c r="D649" s="119">
        <f t="shared" si="35"/>
        <v>12.224405058435991</v>
      </c>
      <c r="E649" s="119">
        <f t="shared" si="35"/>
        <v>31.878474255904113</v>
      </c>
      <c r="F649" s="119">
        <f t="shared" si="35"/>
        <v>4.3035940245469977</v>
      </c>
      <c r="G649" s="119">
        <f t="shared" si="35"/>
        <v>16.807658655104433</v>
      </c>
      <c r="H649" s="119">
        <f t="shared" si="35"/>
        <v>9.1611376581106221</v>
      </c>
      <c r="I649" s="119">
        <f t="shared" si="35"/>
        <v>17.917626027166204</v>
      </c>
      <c r="J649" s="119">
        <f t="shared" si="35"/>
        <v>3.2251726848899165</v>
      </c>
      <c r="K649" s="120">
        <f t="shared" si="35"/>
        <v>0.1976777459075654</v>
      </c>
      <c r="L649" s="102">
        <f t="shared" si="33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4"/>
        <v>63858</v>
      </c>
      <c r="B650" s="622" t="str">
        <f>+asset_level_drivers!$B$1</f>
        <v>Farmar</v>
      </c>
      <c r="C650" s="121">
        <f t="shared" si="31"/>
        <v>3</v>
      </c>
      <c r="D650" s="122">
        <f t="shared" si="35"/>
        <v>12.511221256482072</v>
      </c>
      <c r="E650" s="122">
        <f t="shared" si="35"/>
        <v>31.992360357657208</v>
      </c>
      <c r="F650" s="122">
        <f t="shared" si="35"/>
        <v>4.318968648283664</v>
      </c>
      <c r="G650" s="122">
        <f t="shared" si="35"/>
        <v>17.221117875047927</v>
      </c>
      <c r="H650" s="122">
        <f t="shared" si="35"/>
        <v>9.376081670544405</v>
      </c>
      <c r="I650" s="122">
        <f t="shared" si="35"/>
        <v>17.981636888053806</v>
      </c>
      <c r="J650" s="122">
        <f t="shared" si="35"/>
        <v>3.2366946398496852</v>
      </c>
      <c r="K650" s="46">
        <f t="shared" si="35"/>
        <v>0.20321645061328833</v>
      </c>
      <c r="L650" s="94">
        <f t="shared" si="33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4"/>
        <v>63888</v>
      </c>
      <c r="B651" s="621" t="str">
        <f>+asset_level_drivers!$B$1</f>
        <v>Farmar</v>
      </c>
      <c r="C651" s="118">
        <f t="shared" si="31"/>
        <v>3</v>
      </c>
      <c r="D651" s="119">
        <f t="shared" si="35"/>
        <v>12.804766905251387</v>
      </c>
      <c r="E651" s="119">
        <f t="shared" si="35"/>
        <v>32.106653318410778</v>
      </c>
      <c r="F651" s="119">
        <f t="shared" si="35"/>
        <v>4.3343981979853954</v>
      </c>
      <c r="G651" s="119">
        <f t="shared" si="35"/>
        <v>17.644747965905935</v>
      </c>
      <c r="H651" s="119">
        <f t="shared" si="35"/>
        <v>9.5960688261122975</v>
      </c>
      <c r="I651" s="119">
        <f t="shared" si="35"/>
        <v>18.045876428248889</v>
      </c>
      <c r="J651" s="119">
        <f t="shared" si="35"/>
        <v>3.2482577570848004</v>
      </c>
      <c r="K651" s="120">
        <f t="shared" si="35"/>
        <v>0.2089103435000397</v>
      </c>
      <c r="L651" s="102">
        <f t="shared" si="33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4"/>
        <v>63919</v>
      </c>
      <c r="B652" s="622" t="str">
        <f>+asset_level_drivers!$B$1</f>
        <v>Farmar</v>
      </c>
      <c r="C652" s="121">
        <f t="shared" si="31"/>
        <v>3</v>
      </c>
      <c r="D652" s="122">
        <f t="shared" si="35"/>
        <v>13.105199895083972</v>
      </c>
      <c r="E652" s="122">
        <f t="shared" si="35"/>
        <v>32.221354591671833</v>
      </c>
      <c r="F652" s="122">
        <f t="shared" si="35"/>
        <v>4.3498828698756364</v>
      </c>
      <c r="G652" s="122">
        <f t="shared" si="35"/>
        <v>18.078799125546034</v>
      </c>
      <c r="H652" s="122">
        <f t="shared" si="35"/>
        <v>9.8212174500115594</v>
      </c>
      <c r="I652" s="122">
        <f t="shared" si="35"/>
        <v>18.11034546471009</v>
      </c>
      <c r="J652" s="122">
        <f t="shared" si="35"/>
        <v>3.2598621836478165</v>
      </c>
      <c r="K652" s="46">
        <f t="shared" si="35"/>
        <v>0.21476377276343753</v>
      </c>
      <c r="L652" s="94">
        <f t="shared" si="33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4"/>
        <v>63950</v>
      </c>
      <c r="B653" s="621" t="str">
        <f>+asset_level_drivers!$B$1</f>
        <v>Farmar</v>
      </c>
      <c r="C653" s="118">
        <f t="shared" si="31"/>
        <v>3</v>
      </c>
      <c r="D653" s="119">
        <f t="shared" si="35"/>
        <v>13.412681820836095</v>
      </c>
      <c r="E653" s="119">
        <f t="shared" si="35"/>
        <v>32.336465636140034</v>
      </c>
      <c r="F653" s="119">
        <f t="shared" si="35"/>
        <v>4.3654228608788417</v>
      </c>
      <c r="G653" s="119">
        <f t="shared" si="35"/>
        <v>18.523527706566643</v>
      </c>
      <c r="H653" s="119">
        <f t="shared" si="35"/>
        <v>10.051648643654985</v>
      </c>
      <c r="I653" s="119">
        <f t="shared" si="35"/>
        <v>18.175044817314635</v>
      </c>
      <c r="J653" s="119">
        <f t="shared" si="35"/>
        <v>3.2715080671166348</v>
      </c>
      <c r="K653" s="120">
        <f t="shared" si="35"/>
        <v>0.22078120843057569</v>
      </c>
      <c r="L653" s="102">
        <f t="shared" si="33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4"/>
        <v>63978</v>
      </c>
      <c r="B654" s="622" t="str">
        <f>+asset_level_drivers!$B$1</f>
        <v>Farmar</v>
      </c>
      <c r="C654" s="121">
        <f t="shared" si="31"/>
        <v>3</v>
      </c>
      <c r="D654" s="122">
        <f t="shared" si="35"/>
        <v>13.727378068797808</v>
      </c>
      <c r="E654" s="122">
        <f t="shared" si="35"/>
        <v>32.451987915726257</v>
      </c>
      <c r="F654" s="122">
        <f t="shared" si="35"/>
        <v>4.3810183686229811</v>
      </c>
      <c r="G654" s="122">
        <f t="shared" si="35"/>
        <v>18.979196367700048</v>
      </c>
      <c r="H654" s="122">
        <f t="shared" si="35"/>
        <v>10.287486349808107</v>
      </c>
      <c r="I654" s="122">
        <f t="shared" si="35"/>
        <v>18.239975308868772</v>
      </c>
      <c r="J654" s="122">
        <f t="shared" si="35"/>
        <v>3.2831955555963792</v>
      </c>
      <c r="K654" s="46">
        <f t="shared" si="35"/>
        <v>0.2269672457736028</v>
      </c>
      <c r="L654" s="94">
        <f t="shared" si="33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4"/>
        <v>64009</v>
      </c>
      <c r="B655" s="621" t="str">
        <f>+asset_level_drivers!$B$1</f>
        <v>Farmar</v>
      </c>
      <c r="C655" s="118">
        <f t="shared" ref="C655:C686" si="36">(+C653/C654*C654)</f>
        <v>3</v>
      </c>
      <c r="D655" s="119">
        <f t="shared" si="35"/>
        <v>14.049457905649801</v>
      </c>
      <c r="E655" s="119">
        <f t="shared" si="35"/>
        <v>32.567922899571229</v>
      </c>
      <c r="F655" s="119">
        <f t="shared" si="35"/>
        <v>4.3966695914420511</v>
      </c>
      <c r="G655" s="119">
        <f t="shared" si="35"/>
        <v>19.446074228939839</v>
      </c>
      <c r="H655" s="119">
        <f t="shared" si="35"/>
        <v>10.52885741925469</v>
      </c>
      <c r="I655" s="119">
        <f t="shared" si="35"/>
        <v>18.305137765118229</v>
      </c>
      <c r="J655" s="119">
        <f t="shared" si="35"/>
        <v>3.2949247977212814</v>
      </c>
      <c r="K655" s="120">
        <f t="shared" si="35"/>
        <v>0.23332660881894554</v>
      </c>
      <c r="L655" s="102">
        <f t="shared" si="33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4"/>
        <v>64039</v>
      </c>
      <c r="B656" s="622" t="str">
        <f>+asset_level_drivers!$B$1</f>
        <v>Farmar</v>
      </c>
      <c r="C656" s="121">
        <f t="shared" si="36"/>
        <v>3</v>
      </c>
      <c r="D656" s="122">
        <f t="shared" si="35"/>
        <v>14.37909456950741</v>
      </c>
      <c r="E656" s="122">
        <f t="shared" si="35"/>
        <v>32.684272062064181</v>
      </c>
      <c r="F656" s="122">
        <f t="shared" si="35"/>
        <v>4.4123767283785984</v>
      </c>
      <c r="G656" s="122">
        <f t="shared" si="35"/>
        <v>19.924437030484416</v>
      </c>
      <c r="H656" s="122">
        <f t="shared" si="35"/>
        <v>10.775891679026369</v>
      </c>
      <c r="I656" s="122">
        <f t="shared" si="35"/>
        <v>18.370533014758713</v>
      </c>
      <c r="J656" s="122">
        <f t="shared" si="35"/>
        <v>3.3066959426565687</v>
      </c>
      <c r="K656" s="46">
        <f t="shared" si="35"/>
        <v>0.23986415395485658</v>
      </c>
      <c r="L656" s="94">
        <f t="shared" si="33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4"/>
        <v>64070</v>
      </c>
      <c r="B657" s="621" t="str">
        <f>+asset_level_drivers!$B$1</f>
        <v>Farmar</v>
      </c>
      <c r="C657" s="118">
        <f t="shared" si="36"/>
        <v>3</v>
      </c>
      <c r="D657" s="119">
        <f t="shared" si="35"/>
        <v>14.716465363100765</v>
      </c>
      <c r="E657" s="119">
        <f t="shared" si="35"/>
        <v>32.801036882861609</v>
      </c>
      <c r="F657" s="119">
        <f t="shared" si="35"/>
        <v>4.4281399791862501</v>
      </c>
      <c r="G657" s="119">
        <f t="shared" si="35"/>
        <v>20.414567295590405</v>
      </c>
      <c r="H657" s="119">
        <f t="shared" si="35"/>
        <v>11.028722002233131</v>
      </c>
      <c r="I657" s="119">
        <f t="shared" si="35"/>
        <v>18.436161889446463</v>
      </c>
      <c r="J657" s="119">
        <f t="shared" si="35"/>
        <v>3.3185091401003639</v>
      </c>
      <c r="K657" s="120">
        <f t="shared" si="35"/>
        <v>0.24658487364004178</v>
      </c>
      <c r="L657" s="102">
        <f t="shared" si="33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4"/>
        <v>64100</v>
      </c>
      <c r="B658" s="622" t="str">
        <f>+asset_level_drivers!$B$1</f>
        <v>Farmar</v>
      </c>
      <c r="C658" s="121">
        <f t="shared" si="36"/>
        <v>3</v>
      </c>
      <c r="D658" s="122">
        <f t="shared" si="35"/>
        <v>15.06175174914117</v>
      </c>
      <c r="E658" s="122">
        <f t="shared" si="35"/>
        <v>32.9182188469061</v>
      </c>
      <c r="F658" s="122">
        <f t="shared" si="35"/>
        <v>4.4439595443322553</v>
      </c>
      <c r="G658" s="122">
        <f t="shared" si="35"/>
        <v>20.916754497432191</v>
      </c>
      <c r="H658" s="122">
        <f t="shared" si="35"/>
        <v>11.2874843795322</v>
      </c>
      <c r="I658" s="122">
        <f t="shared" si="35"/>
        <v>18.502025223808808</v>
      </c>
      <c r="J658" s="122">
        <f t="shared" si="35"/>
        <v>3.3303645402855859</v>
      </c>
      <c r="K658" s="46">
        <f t="shared" si="35"/>
        <v>0.25349390021619883</v>
      </c>
      <c r="L658" s="94">
        <f t="shared" si="33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4"/>
        <v>64131</v>
      </c>
      <c r="B659" s="621" t="str">
        <f>+asset_level_drivers!$B$1</f>
        <v>Farmar</v>
      </c>
      <c r="C659" s="118">
        <f t="shared" si="36"/>
        <v>3</v>
      </c>
      <c r="D659" s="119">
        <f t="shared" si="35"/>
        <v>15.415139447925039</v>
      </c>
      <c r="E659" s="119">
        <f t="shared" si="35"/>
        <v>33.03581944444521</v>
      </c>
      <c r="F659" s="119">
        <f t="shared" si="35"/>
        <v>4.4598356250000339</v>
      </c>
      <c r="G659" s="119">
        <f t="shared" si="35"/>
        <v>21.431295230066087</v>
      </c>
      <c r="H659" s="119">
        <f t="shared" si="35"/>
        <v>11.552317992273773</v>
      </c>
      <c r="I659" s="119">
        <f t="shared" si="35"/>
        <v>18.568123855454793</v>
      </c>
      <c r="J659" s="119">
        <f t="shared" si="35"/>
        <v>3.3422622939818631</v>
      </c>
      <c r="K659" s="120">
        <f t="shared" si="35"/>
        <v>0.26059650982737909</v>
      </c>
      <c r="L659" s="102">
        <f t="shared" si="33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4"/>
        <v>64162</v>
      </c>
      <c r="B660" s="622" t="str">
        <f>+asset_level_drivers!$B$1</f>
        <v>Farmar</v>
      </c>
      <c r="C660" s="121">
        <f t="shared" si="36"/>
        <v>3</v>
      </c>
      <c r="D660" s="122">
        <f t="shared" si="35"/>
        <v>15.776818537227868</v>
      </c>
      <c r="E660" s="122">
        <f t="shared" si="35"/>
        <v>33.153840171050412</v>
      </c>
      <c r="F660" s="122">
        <f t="shared" si="35"/>
        <v>4.4757684230917345</v>
      </c>
      <c r="G660" s="122">
        <f t="shared" si="35"/>
        <v>21.95849338360015</v>
      </c>
      <c r="H660" s="122">
        <f t="shared" si="35"/>
        <v>11.823365287362931</v>
      </c>
      <c r="I660" s="122">
        <f t="shared" si="35"/>
        <v>18.634458624985825</v>
      </c>
      <c r="J660" s="122">
        <f t="shared" si="35"/>
        <v>3.354202552497449</v>
      </c>
      <c r="K660" s="46">
        <f t="shared" si="35"/>
        <v>0.26789812644916511</v>
      </c>
      <c r="L660" s="94">
        <f t="shared" si="33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4"/>
        <v>64192</v>
      </c>
      <c r="B661" s="621" t="str">
        <f>+asset_level_drivers!$B$1</f>
        <v>Farmar</v>
      </c>
      <c r="C661" s="118">
        <f t="shared" si="36"/>
        <v>3</v>
      </c>
      <c r="D661" s="119">
        <f t="shared" si="35"/>
        <v>16.146983554541976</v>
      </c>
      <c r="E661" s="119">
        <f t="shared" si="35"/>
        <v>33.272282527636122</v>
      </c>
      <c r="F661" s="119">
        <f t="shared" si="35"/>
        <v>4.4917581412308039</v>
      </c>
      <c r="G661" s="119">
        <f t="shared" si="35"/>
        <v>22.498660323673057</v>
      </c>
      <c r="H661" s="119">
        <f t="shared" si="35"/>
        <v>12.100772053878021</v>
      </c>
      <c r="I661" s="119">
        <f t="shared" si="35"/>
        <v>18.701030376006372</v>
      </c>
      <c r="J661" s="119">
        <f t="shared" si="35"/>
        <v>3.3661854676811473</v>
      </c>
      <c r="K661" s="120">
        <f t="shared" si="35"/>
        <v>0.27540432603074155</v>
      </c>
      <c r="L661" s="102">
        <f t="shared" si="33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4"/>
        <v>64223</v>
      </c>
      <c r="B662" s="622" t="str">
        <f>+asset_level_drivers!$B$1</f>
        <v>Farmar</v>
      </c>
      <c r="C662" s="121">
        <f t="shared" si="36"/>
        <v>3</v>
      </c>
      <c r="D662" s="122">
        <f t="shared" si="35"/>
        <v>16.525833601713011</v>
      </c>
      <c r="E662" s="122">
        <f t="shared" si="35"/>
        <v>33.391148020478781</v>
      </c>
      <c r="F662" s="122">
        <f t="shared" si="35"/>
        <v>4.5078049827645614</v>
      </c>
      <c r="G662" s="122">
        <f t="shared" si="35"/>
        <v>23.052115075348087</v>
      </c>
      <c r="H662" s="122">
        <f t="shared" si="35"/>
        <v>12.384687501486694</v>
      </c>
      <c r="I662" s="122">
        <f t="shared" si="35"/>
        <v>18.767839955134679</v>
      </c>
      <c r="J662" s="122">
        <f t="shared" si="35"/>
        <v>3.378211191924243</v>
      </c>
      <c r="K662" s="46">
        <f t="shared" si="35"/>
        <v>0.28312084075302185</v>
      </c>
      <c r="L662" s="94">
        <f t="shared" si="33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4"/>
        <v>64253</v>
      </c>
      <c r="B663" s="621" t="str">
        <f>+asset_level_drivers!$B$1</f>
        <v>Farmar</v>
      </c>
      <c r="C663" s="118">
        <f t="shared" si="36"/>
        <v>3</v>
      </c>
      <c r="D663" s="119">
        <f t="shared" ref="D663:K678" si="37">+D662/D661*D662</f>
        <v>16.913572452031499</v>
      </c>
      <c r="E663" s="119">
        <f t="shared" si="37"/>
        <v>33.510438161236024</v>
      </c>
      <c r="F663" s="119">
        <f t="shared" si="37"/>
        <v>4.5239091517667873</v>
      </c>
      <c r="G663" s="119">
        <f t="shared" si="37"/>
        <v>23.619184511530769</v>
      </c>
      <c r="H663" s="119">
        <f t="shared" si="37"/>
        <v>12.67526434070178</v>
      </c>
      <c r="I663" s="119">
        <f t="shared" si="37"/>
        <v>18.834888212013549</v>
      </c>
      <c r="J663" s="119">
        <f t="shared" si="37"/>
        <v>3.3902798781624393</v>
      </c>
      <c r="K663" s="120">
        <f t="shared" si="37"/>
        <v>0.2910535634060829</v>
      </c>
      <c r="L663" s="102">
        <f t="shared" si="33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4"/>
        <v>64284</v>
      </c>
      <c r="B664" s="622" t="str">
        <f>+asset_level_drivers!$B$1</f>
        <v>Farmar</v>
      </c>
      <c r="C664" s="121">
        <f t="shared" si="36"/>
        <v>3</v>
      </c>
      <c r="D664" s="122">
        <f t="shared" si="37"/>
        <v>17.310408659837041</v>
      </c>
      <c r="E664" s="122">
        <f t="shared" si="37"/>
        <v>33.630154466965884</v>
      </c>
      <c r="F664" s="122">
        <f t="shared" si="37"/>
        <v>4.5400708530403175</v>
      </c>
      <c r="G664" s="122">
        <f t="shared" si="37"/>
        <v>24.200203546021523</v>
      </c>
      <c r="H664" s="122">
        <f t="shared" si="37"/>
        <v>12.972658865020191</v>
      </c>
      <c r="I664" s="122">
        <f t="shared" si="37"/>
        <v>18.90217599932113</v>
      </c>
      <c r="J664" s="122">
        <f t="shared" si="37"/>
        <v>3.402391679877804</v>
      </c>
      <c r="K664" s="46">
        <f t="shared" si="37"/>
        <v>0.29920855188925033</v>
      </c>
      <c r="L664" s="94">
        <f t="shared" si="33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4"/>
        <v>64315</v>
      </c>
      <c r="B665" s="621" t="str">
        <f>+asset_level_drivers!$B$1</f>
        <v>Farmar</v>
      </c>
      <c r="C665" s="118">
        <f t="shared" si="36"/>
        <v>3</v>
      </c>
      <c r="D665" s="119">
        <f t="shared" si="37"/>
        <v>17.716555672694092</v>
      </c>
      <c r="E665" s="119">
        <f t="shared" si="37"/>
        <v>33.750298460146105</v>
      </c>
      <c r="F665" s="119">
        <f t="shared" si="37"/>
        <v>4.5562902921196455</v>
      </c>
      <c r="G665" s="119">
        <f t="shared" si="37"/>
        <v>24.795515331317276</v>
      </c>
      <c r="H665" s="119">
        <f t="shared" si="37"/>
        <v>13.277031034989003</v>
      </c>
      <c r="I665" s="119">
        <f t="shared" si="37"/>
        <v>18.969704172781782</v>
      </c>
      <c r="J665" s="119">
        <f t="shared" si="37"/>
        <v>3.4145467511007213</v>
      </c>
      <c r="K665" s="120">
        <f t="shared" si="37"/>
        <v>0.30759203383727118</v>
      </c>
      <c r="L665" s="102">
        <f t="shared" si="33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4"/>
        <v>64344</v>
      </c>
      <c r="B666" s="622" t="str">
        <f>+asset_level_drivers!$B$1</f>
        <v>Farmar</v>
      </c>
      <c r="C666" s="121">
        <f t="shared" si="36"/>
        <v>3</v>
      </c>
      <c r="D666" s="122">
        <f t="shared" si="37"/>
        <v>18.132231946199706</v>
      </c>
      <c r="E666" s="122">
        <f t="shared" si="37"/>
        <v>33.870871668693489</v>
      </c>
      <c r="F666" s="122">
        <f t="shared" si="37"/>
        <v>4.5725676752735405</v>
      </c>
      <c r="G666" s="122">
        <f t="shared" si="37"/>
        <v>25.405471461278893</v>
      </c>
      <c r="H666" s="122">
        <f t="shared" si="37"/>
        <v>13.588544564243946</v>
      </c>
      <c r="I666" s="122">
        <f t="shared" si="37"/>
        <v>19.037473591176937</v>
      </c>
      <c r="J666" s="122">
        <f t="shared" si="37"/>
        <v>3.4267452464118491</v>
      </c>
      <c r="K666" s="46">
        <f t="shared" si="37"/>
        <v>0.31621041137610661</v>
      </c>
      <c r="L666" s="94">
        <f t="shared" si="33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4"/>
        <v>64375</v>
      </c>
      <c r="B667" s="621" t="str">
        <f>+asset_level_drivers!$B$1</f>
        <v>Farmar</v>
      </c>
      <c r="C667" s="118">
        <f t="shared" si="36"/>
        <v>3</v>
      </c>
      <c r="D667" s="119">
        <f t="shared" si="37"/>
        <v>18.557661061484936</v>
      </c>
      <c r="E667" s="119">
        <f t="shared" si="37"/>
        <v>33.991875625983333</v>
      </c>
      <c r="F667" s="119">
        <f t="shared" si="37"/>
        <v>4.5889032095076683</v>
      </c>
      <c r="G667" s="119">
        <f t="shared" si="37"/>
        <v>26.030432178784121</v>
      </c>
      <c r="H667" s="119">
        <f t="shared" si="37"/>
        <v>13.907367007566586</v>
      </c>
      <c r="I667" s="119">
        <f t="shared" si="37"/>
        <v>19.105485116356036</v>
      </c>
      <c r="J667" s="119">
        <f t="shared" si="37"/>
        <v>3.4389873209440864</v>
      </c>
      <c r="K667" s="120">
        <f t="shared" si="37"/>
        <v>0.32507026601197636</v>
      </c>
      <c r="L667" s="102">
        <f t="shared" si="33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4"/>
        <v>64405</v>
      </c>
      <c r="B668" s="622" t="str">
        <f>+asset_level_drivers!$B$1</f>
        <v>Farmar</v>
      </c>
      <c r="C668" s="121">
        <f t="shared" si="36"/>
        <v>3</v>
      </c>
      <c r="D668" s="122">
        <f t="shared" si="37"/>
        <v>18.993071845473136</v>
      </c>
      <c r="E668" s="122">
        <f t="shared" si="37"/>
        <v>34.113311870868934</v>
      </c>
      <c r="F668" s="122">
        <f t="shared" si="37"/>
        <v>4.6052971025672234</v>
      </c>
      <c r="G668" s="122">
        <f t="shared" si="37"/>
        <v>26.670766588488686</v>
      </c>
      <c r="H668" s="122">
        <f t="shared" si="37"/>
        <v>14.23366985100755</v>
      </c>
      <c r="I668" s="122">
        <f t="shared" si="37"/>
        <v>19.173739613247477</v>
      </c>
      <c r="J668" s="122">
        <f t="shared" si="37"/>
        <v>3.4512731303845463</v>
      </c>
      <c r="K668" s="46">
        <f t="shared" si="37"/>
        <v>0.33417836365738879</v>
      </c>
      <c r="L668" s="94">
        <f t="shared" si="33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4"/>
        <v>64436</v>
      </c>
      <c r="B669" s="621" t="str">
        <f>+asset_level_drivers!$B$1</f>
        <v>Farmar</v>
      </c>
      <c r="C669" s="118">
        <f t="shared" si="36"/>
        <v>3</v>
      </c>
      <c r="D669" s="119">
        <f t="shared" si="37"/>
        <v>19.438698493959834</v>
      </c>
      <c r="E669" s="119">
        <f t="shared" si="37"/>
        <v>34.23518194770115</v>
      </c>
      <c r="F669" s="119">
        <f t="shared" si="37"/>
        <v>4.6217495629395708</v>
      </c>
      <c r="G669" s="119">
        <f t="shared" si="37"/>
        <v>27.326852874821171</v>
      </c>
      <c r="H669" s="119">
        <f t="shared" si="37"/>
        <v>14.567628604124279</v>
      </c>
      <c r="I669" s="119">
        <f t="shared" si="37"/>
        <v>19.242237949869633</v>
      </c>
      <c r="J669" s="119">
        <f t="shared" si="37"/>
        <v>3.4636028309765341</v>
      </c>
      <c r="K669" s="120">
        <f t="shared" si="37"/>
        <v>0.34354165979799461</v>
      </c>
      <c r="L669" s="102">
        <f t="shared" si="33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4"/>
        <v>64466</v>
      </c>
      <c r="B670" s="622" t="str">
        <f>+asset_level_drivers!$B$1</f>
        <v>Farmar</v>
      </c>
      <c r="C670" s="121">
        <f t="shared" si="36"/>
        <v>3</v>
      </c>
      <c r="D670" s="122">
        <f t="shared" si="37"/>
        <v>19.89478069758038</v>
      </c>
      <c r="E670" s="122">
        <f t="shared" si="37"/>
        <v>34.357487406348042</v>
      </c>
      <c r="F670" s="122">
        <f t="shared" si="37"/>
        <v>4.6382607998569005</v>
      </c>
      <c r="G670" s="122">
        <f t="shared" si="37"/>
        <v>27.999078525340487</v>
      </c>
      <c r="H670" s="122">
        <f t="shared" si="37"/>
        <v>14.909422894382919</v>
      </c>
      <c r="I670" s="122">
        <f t="shared" si="37"/>
        <v>19.310980997341868</v>
      </c>
      <c r="J670" s="122">
        <f t="shared" si="37"/>
        <v>3.4759765795215367</v>
      </c>
      <c r="K670" s="46">
        <f t="shared" si="37"/>
        <v>0.35316730480420971</v>
      </c>
      <c r="L670" s="94">
        <f t="shared" si="33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4"/>
        <v>64497</v>
      </c>
      <c r="B671" s="621" t="str">
        <f>+asset_level_drivers!$B$1</f>
        <v>Farmar</v>
      </c>
      <c r="C671" s="118">
        <f t="shared" si="36"/>
        <v>3</v>
      </c>
      <c r="D671" s="119">
        <f t="shared" si="37"/>
        <v>20.361563770733113</v>
      </c>
      <c r="E671" s="119">
        <f t="shared" si="37"/>
        <v>34.480229802214602</v>
      </c>
      <c r="F671" s="119">
        <f t="shared" si="37"/>
        <v>4.6548310232988843</v>
      </c>
      <c r="G671" s="119">
        <f t="shared" si="37"/>
        <v>28.687840559587784</v>
      </c>
      <c r="H671" s="119">
        <f t="shared" si="37"/>
        <v>15.259236563775122</v>
      </c>
      <c r="I671" s="119">
        <f t="shared" si="37"/>
        <v>19.379969629895637</v>
      </c>
      <c r="J671" s="119">
        <f t="shared" si="37"/>
        <v>3.4883945333812152</v>
      </c>
      <c r="K671" s="120">
        <f t="shared" si="37"/>
        <v>0.36306264939166383</v>
      </c>
      <c r="L671" s="102">
        <f t="shared" si="33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4"/>
        <v>64528</v>
      </c>
      <c r="B672" s="622" t="str">
        <f>+asset_level_drivers!$B$1</f>
        <v>Farmar</v>
      </c>
      <c r="C672" s="121">
        <f t="shared" si="36"/>
        <v>3</v>
      </c>
      <c r="D672" s="122">
        <f t="shared" si="37"/>
        <v>20.839298783527404</v>
      </c>
      <c r="E672" s="122">
        <f t="shared" si="37"/>
        <v>34.6034106962625</v>
      </c>
      <c r="F672" s="122">
        <f t="shared" si="37"/>
        <v>4.6714604439953487</v>
      </c>
      <c r="G672" s="122">
        <f t="shared" si="37"/>
        <v>29.39354576356801</v>
      </c>
      <c r="H672" s="122">
        <f t="shared" si="37"/>
        <v>15.617257767701727</v>
      </c>
      <c r="I672" s="122">
        <f t="shared" si="37"/>
        <v>19.449204724885586</v>
      </c>
      <c r="J672" s="122">
        <f t="shared" si="37"/>
        <v>3.5008568504794062</v>
      </c>
      <c r="K672" s="46">
        <f t="shared" si="37"/>
        <v>0.3732352502346446</v>
      </c>
      <c r="L672" s="94">
        <f t="shared" si="33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4"/>
        <v>64558</v>
      </c>
      <c r="B673" s="621" t="str">
        <f>+asset_level_drivers!$B$1</f>
        <v>Farmar</v>
      </c>
      <c r="C673" s="118">
        <f t="shared" si="36"/>
        <v>3</v>
      </c>
      <c r="D673" s="119">
        <f t="shared" si="37"/>
        <v>21.328242696827537</v>
      </c>
      <c r="E673" s="119">
        <f t="shared" si="37"/>
        <v>34.727031655029961</v>
      </c>
      <c r="F673" s="119">
        <f t="shared" si="37"/>
        <v>4.6881492734289543</v>
      </c>
      <c r="G673" s="119">
        <f t="shared" si="37"/>
        <v>30.116610929999585</v>
      </c>
      <c r="H673" s="119">
        <f t="shared" si="37"/>
        <v>15.983679076176507</v>
      </c>
      <c r="I673" s="119">
        <f t="shared" si="37"/>
        <v>19.51868716280072</v>
      </c>
      <c r="J673" s="119">
        <f t="shared" si="37"/>
        <v>3.5133636893041307</v>
      </c>
      <c r="K673" s="120">
        <f t="shared" si="37"/>
        <v>0.38369287573682404</v>
      </c>
      <c r="L673" s="102">
        <f t="shared" si="33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4"/>
        <v>64589</v>
      </c>
      <c r="B674" s="622" t="str">
        <f>+asset_level_drivers!$B$1</f>
        <v>Farmar</v>
      </c>
      <c r="C674" s="121">
        <f t="shared" si="36"/>
        <v>3</v>
      </c>
      <c r="D674" s="122">
        <f t="shared" si="37"/>
        <v>21.828658500465085</v>
      </c>
      <c r="E674" s="122">
        <f t="shared" si="37"/>
        <v>34.851094250651684</v>
      </c>
      <c r="F674" s="122">
        <f t="shared" si="37"/>
        <v>4.7048977238378855</v>
      </c>
      <c r="G674" s="122">
        <f t="shared" si="37"/>
        <v>30.857463104474085</v>
      </c>
      <c r="H674" s="122">
        <f t="shared" si="37"/>
        <v>16.358697577404424</v>
      </c>
      <c r="I674" s="122">
        <f t="shared" si="37"/>
        <v>19.588417827275599</v>
      </c>
      <c r="J674" s="122">
        <f t="shared" si="37"/>
        <v>3.5259152089096091</v>
      </c>
      <c r="K674" s="46">
        <f t="shared" si="37"/>
        <v>0.39444351196367394</v>
      </c>
      <c r="L674" s="94">
        <f t="shared" si="33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4"/>
        <v>64619</v>
      </c>
      <c r="B675" s="621" t="str">
        <f>+asset_level_drivers!$B$1</f>
        <v>Farmar</v>
      </c>
      <c r="C675" s="118">
        <f t="shared" si="36"/>
        <v>3</v>
      </c>
      <c r="D675" s="119">
        <f t="shared" si="37"/>
        <v>22.340815354694087</v>
      </c>
      <c r="E675" s="119">
        <f t="shared" si="37"/>
        <v>34.975600060878826</v>
      </c>
      <c r="F675" s="119">
        <f t="shared" si="37"/>
        <v>4.7217060082185478</v>
      </c>
      <c r="G675" s="119">
        <f t="shared" si="37"/>
        <v>31.616539837671326</v>
      </c>
      <c r="H675" s="119">
        <f t="shared" si="37"/>
        <v>16.742514983790095</v>
      </c>
      <c r="I675" s="119">
        <f t="shared" si="37"/>
        <v>19.658397605101573</v>
      </c>
      <c r="J675" s="119">
        <f t="shared" si="37"/>
        <v>3.5385115689182847</v>
      </c>
      <c r="K675" s="120">
        <f t="shared" si="37"/>
        <v>0.40549536874110126</v>
      </c>
      <c r="L675" s="102">
        <f t="shared" si="33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4"/>
        <v>64650</v>
      </c>
      <c r="B676" s="622" t="str">
        <f>+asset_level_drivers!$B$1</f>
        <v>Farmar</v>
      </c>
      <c r="C676" s="121">
        <f t="shared" si="36"/>
        <v>3</v>
      </c>
      <c r="D676" s="122">
        <f t="shared" si="37"/>
        <v>22.864988734965134</v>
      </c>
      <c r="E676" s="122">
        <f t="shared" si="37"/>
        <v>35.100550669099071</v>
      </c>
      <c r="F676" s="122">
        <f t="shared" si="37"/>
        <v>4.7385743403282801</v>
      </c>
      <c r="G676" s="122">
        <f t="shared" si="37"/>
        <v>32.394289443778774</v>
      </c>
      <c r="H676" s="122">
        <f t="shared" si="37"/>
        <v>17.135337740433485</v>
      </c>
      <c r="I676" s="122">
        <f t="shared" si="37"/>
        <v>19.728627386238063</v>
      </c>
      <c r="J676" s="122">
        <f t="shared" si="37"/>
        <v>3.551152929522853</v>
      </c>
      <c r="K676" s="46">
        <f t="shared" si="37"/>
        <v>0.41685688592495962</v>
      </c>
      <c r="L676" s="94">
        <f t="shared" si="33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4"/>
        <v>64681</v>
      </c>
      <c r="B677" s="621" t="str">
        <f>+asset_level_drivers!$B$1</f>
        <v>Farmar</v>
      </c>
      <c r="C677" s="118">
        <f t="shared" si="36"/>
        <v>3</v>
      </c>
      <c r="D677" s="119">
        <f t="shared" si="37"/>
        <v>23.401460580096241</v>
      </c>
      <c r="E677" s="119">
        <f t="shared" si="37"/>
        <v>35.225947664356781</v>
      </c>
      <c r="F677" s="119">
        <f t="shared" si="37"/>
        <v>4.7555029346880699</v>
      </c>
      <c r="G677" s="119">
        <f t="shared" si="37"/>
        <v>33.191171265267982</v>
      </c>
      <c r="H677" s="119">
        <f t="shared" si="37"/>
        <v>17.537377136171198</v>
      </c>
      <c r="I677" s="119">
        <f t="shared" si="37"/>
        <v>19.799108063823876</v>
      </c>
      <c r="J677" s="119">
        <f t="shared" si="37"/>
        <v>3.5638394514882994</v>
      </c>
      <c r="K677" s="120">
        <f t="shared" si="37"/>
        <v>0.42853673984622598</v>
      </c>
      <c r="L677" s="102">
        <f t="shared" si="33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4"/>
        <v>64709</v>
      </c>
      <c r="B678" s="622" t="str">
        <f>+asset_level_drivers!$B$1</f>
        <v>Farmar</v>
      </c>
      <c r="C678" s="121">
        <f t="shared" si="36"/>
        <v>3</v>
      </c>
      <c r="D678" s="122">
        <f t="shared" si="37"/>
        <v>23.950519443920179</v>
      </c>
      <c r="E678" s="122">
        <f t="shared" si="37"/>
        <v>35.35179264137318</v>
      </c>
      <c r="F678" s="122">
        <f t="shared" si="37"/>
        <v>4.7724920065852823</v>
      </c>
      <c r="G678" s="122">
        <f t="shared" si="37"/>
        <v>34.007655944184336</v>
      </c>
      <c r="H678" s="122">
        <f t="shared" si="37"/>
        <v>17.948849417223087</v>
      </c>
      <c r="I678" s="122">
        <f t="shared" si="37"/>
        <v>19.869840534188562</v>
      </c>
      <c r="J678" s="122">
        <f t="shared" si="37"/>
        <v>3.5765712961539431</v>
      </c>
      <c r="K678" s="46">
        <f t="shared" si="37"/>
        <v>0.44054384993676354</v>
      </c>
      <c r="L678" s="94">
        <f t="shared" si="33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4"/>
        <v>64740</v>
      </c>
      <c r="B679" s="621" t="str">
        <f>+asset_level_drivers!$B$1</f>
        <v>Farmar</v>
      </c>
      <c r="C679" s="118">
        <f t="shared" si="36"/>
        <v>3</v>
      </c>
      <c r="D679" s="119">
        <f t="shared" ref="D679:K694" si="38">+D678/D677*D678</f>
        <v>24.512460650489853</v>
      </c>
      <c r="E679" s="119">
        <f t="shared" si="38"/>
        <v>35.478087200566648</v>
      </c>
      <c r="F679" s="119">
        <f t="shared" si="38"/>
        <v>4.7895417720763991</v>
      </c>
      <c r="G679" s="119">
        <f t="shared" si="38"/>
        <v>34.844225700110393</v>
      </c>
      <c r="H679" s="119">
        <f t="shared" si="38"/>
        <v>18.369975903505292</v>
      </c>
      <c r="I679" s="119">
        <f t="shared" si="38"/>
        <v>19.940825696863818</v>
      </c>
      <c r="J679" s="119">
        <f t="shared" si="38"/>
        <v>3.5893486254354894</v>
      </c>
      <c r="K679" s="120">
        <f t="shared" si="38"/>
        <v>0.45288738554073088</v>
      </c>
      <c r="L679" s="102">
        <f t="shared" si="33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4"/>
        <v>64770</v>
      </c>
      <c r="B680" s="622" t="str">
        <f>+asset_level_drivers!$B$1</f>
        <v>Farmar</v>
      </c>
      <c r="C680" s="121">
        <f t="shared" si="36"/>
        <v>3</v>
      </c>
      <c r="D680" s="122">
        <f t="shared" si="38"/>
        <v>25.087586452925198</v>
      </c>
      <c r="E680" s="122">
        <f t="shared" si="38"/>
        <v>35.604832948073074</v>
      </c>
      <c r="F680" s="122">
        <f t="shared" si="38"/>
        <v>4.806652447989765</v>
      </c>
      <c r="G680" s="122">
        <f t="shared" si="38"/>
        <v>35.70137461496698</v>
      </c>
      <c r="H680" s="122">
        <f t="shared" si="38"/>
        <v>18.800983107672298</v>
      </c>
      <c r="I680" s="122">
        <f t="shared" si="38"/>
        <v>20.012064454594928</v>
      </c>
      <c r="J680" s="122">
        <f t="shared" si="38"/>
        <v>3.6021716018270888</v>
      </c>
      <c r="K680" s="46">
        <f t="shared" si="38"/>
        <v>0.46557677291683913</v>
      </c>
      <c r="L680" s="94">
        <f t="shared" si="33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4"/>
        <v>64801</v>
      </c>
      <c r="B681" s="621" t="str">
        <f>+asset_level_drivers!$B$1</f>
        <v>Farmar</v>
      </c>
      <c r="C681" s="118">
        <f t="shared" si="36"/>
        <v>3</v>
      </c>
      <c r="D681" s="119">
        <f t="shared" si="38"/>
        <v>25.676206195987032</v>
      </c>
      <c r="E681" s="119">
        <f t="shared" si="38"/>
        <v>35.732031495766279</v>
      </c>
      <c r="F681" s="119">
        <f t="shared" si="38"/>
        <v>4.8238242519283459</v>
      </c>
      <c r="G681" s="119">
        <f t="shared" si="38"/>
        <v>36.579608924820235</v>
      </c>
      <c r="H681" s="119">
        <f t="shared" si="38"/>
        <v>19.24210285695203</v>
      </c>
      <c r="I681" s="119">
        <f t="shared" si="38"/>
        <v>20.083557713352235</v>
      </c>
      <c r="J681" s="119">
        <f t="shared" si="38"/>
        <v>3.6150403884034041</v>
      </c>
      <c r="K681" s="120">
        <f t="shared" si="38"/>
        <v>0.47862170243680435</v>
      </c>
      <c r="L681" s="102">
        <f t="shared" si="33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4"/>
        <v>64831</v>
      </c>
      <c r="B682" s="622" t="str">
        <f>+asset_level_drivers!$B$1</f>
        <v>Farmar</v>
      </c>
      <c r="C682" s="121">
        <f t="shared" si="36"/>
        <v>3</v>
      </c>
      <c r="D682" s="122">
        <f t="shared" si="38"/>
        <v>26.27863648246532</v>
      </c>
      <c r="E682" s="122">
        <f t="shared" si="38"/>
        <v>35.859684461278512</v>
      </c>
      <c r="F682" s="122">
        <f t="shared" si="38"/>
        <v>4.8410574022724964</v>
      </c>
      <c r="G682" s="122">
        <f t="shared" si="38"/>
        <v>37.479447318866931</v>
      </c>
      <c r="H682" s="122">
        <f t="shared" si="38"/>
        <v>19.693572417839498</v>
      </c>
      <c r="I682" s="122">
        <f t="shared" si="38"/>
        <v>20.155306382342669</v>
      </c>
      <c r="J682" s="122">
        <f t="shared" si="38"/>
        <v>3.6279551488216826</v>
      </c>
      <c r="K682" s="46">
        <f t="shared" si="38"/>
        <v>0.49203213598549239</v>
      </c>
      <c r="L682" s="94">
        <f t="shared" si="33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4"/>
        <v>64862</v>
      </c>
      <c r="B683" s="621" t="str">
        <f>+asset_level_drivers!$B$1</f>
        <v>Farmar</v>
      </c>
      <c r="C683" s="118">
        <f t="shared" si="36"/>
        <v>3</v>
      </c>
      <c r="D683" s="119">
        <f t="shared" si="38"/>
        <v>26.895201343471328</v>
      </c>
      <c r="E683" s="119">
        <f t="shared" si="38"/>
        <v>35.987793468021039</v>
      </c>
      <c r="F683" s="119">
        <f t="shared" si="38"/>
        <v>4.8583521181827356</v>
      </c>
      <c r="G683" s="119">
        <f t="shared" si="38"/>
        <v>38.401421245774699</v>
      </c>
      <c r="H683" s="119">
        <f t="shared" si="38"/>
        <v>20.155634623716089</v>
      </c>
      <c r="I683" s="119">
        <f t="shared" si="38"/>
        <v>20.227311374021316</v>
      </c>
      <c r="J683" s="119">
        <f t="shared" si="38"/>
        <v>3.6409160473238384</v>
      </c>
      <c r="K683" s="120">
        <f t="shared" si="38"/>
        <v>0.5058183145684072</v>
      </c>
      <c r="L683" s="102">
        <f t="shared" si="33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4"/>
        <v>64893</v>
      </c>
      <c r="B684" s="622" t="str">
        <f>+asset_level_drivers!$B$1</f>
        <v>Farmar</v>
      </c>
      <c r="C684" s="121">
        <f t="shared" si="36"/>
        <v>3</v>
      </c>
      <c r="D684" s="122">
        <f t="shared" si="38"/>
        <v>27.526232412725282</v>
      </c>
      <c r="E684" s="122">
        <f t="shared" si="38"/>
        <v>36.116360145204759</v>
      </c>
      <c r="F684" s="122">
        <f t="shared" si="38"/>
        <v>4.8757086196025368</v>
      </c>
      <c r="G684" s="122">
        <f t="shared" si="38"/>
        <v>39.346075227558032</v>
      </c>
      <c r="H684" s="122">
        <f t="shared" si="38"/>
        <v>20.628538005463145</v>
      </c>
      <c r="I684" s="122">
        <f t="shared" si="38"/>
        <v>20.299573604103003</v>
      </c>
      <c r="J684" s="122">
        <f t="shared" si="38"/>
        <v>3.6539232487385425</v>
      </c>
      <c r="K684" s="46">
        <f t="shared" si="38"/>
        <v>0.5199907661323323</v>
      </c>
      <c r="L684" s="94">
        <f t="shared" si="33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4"/>
        <v>64923</v>
      </c>
      <c r="B685" s="621" t="str">
        <f>+asset_level_drivers!$B$1</f>
        <v>Farmar</v>
      </c>
      <c r="C685" s="118">
        <f t="shared" si="36"/>
        <v>3</v>
      </c>
      <c r="D685" s="119">
        <f t="shared" si="38"/>
        <v>28.17206910493325</v>
      </c>
      <c r="E685" s="119">
        <f t="shared" si="38"/>
        <v>36.245386127860954</v>
      </c>
      <c r="F685" s="119">
        <f t="shared" si="38"/>
        <v>4.8931271272611214</v>
      </c>
      <c r="G685" s="119">
        <f t="shared" si="38"/>
        <v>40.313967181175471</v>
      </c>
      <c r="H685" s="119">
        <f t="shared" si="38"/>
        <v>21.112536925140059</v>
      </c>
      <c r="I685" s="119">
        <f t="shared" si="38"/>
        <v>20.372093991573966</v>
      </c>
      <c r="J685" s="119">
        <f t="shared" si="38"/>
        <v>3.6669769184833161</v>
      </c>
      <c r="K685" s="120">
        <f t="shared" si="38"/>
        <v>0.53456031360509815</v>
      </c>
      <c r="L685" s="102">
        <f t="shared" si="33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4"/>
        <v>64954</v>
      </c>
      <c r="B686" s="622" t="str">
        <f>+asset_level_drivers!$B$1</f>
        <v>Farmar</v>
      </c>
      <c r="C686" s="121">
        <f t="shared" si="36"/>
        <v>3</v>
      </c>
      <c r="D686" s="122">
        <f t="shared" si="38"/>
        <v>28.833058798349235</v>
      </c>
      <c r="E686" s="122">
        <f t="shared" si="38"/>
        <v>36.374873056862057</v>
      </c>
      <c r="F686" s="122">
        <f t="shared" si="38"/>
        <v>4.9106078626762688</v>
      </c>
      <c r="G686" s="122">
        <f t="shared" si="38"/>
        <v>41.305668748037931</v>
      </c>
      <c r="H686" s="122">
        <f t="shared" si="38"/>
        <v>21.607891712798814</v>
      </c>
      <c r="I686" s="122">
        <f t="shared" si="38"/>
        <v>20.444873458703523</v>
      </c>
      <c r="J686" s="122">
        <f t="shared" si="38"/>
        <v>3.6800772225666365</v>
      </c>
      <c r="K686" s="46">
        <f t="shared" si="38"/>
        <v>0.5495380831606137</v>
      </c>
      <c r="L686" s="94">
        <f t="shared" si="33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4"/>
        <v>64984</v>
      </c>
      <c r="B687" s="621" t="str">
        <f>+asset_level_drivers!$B$1</f>
        <v>Farmar</v>
      </c>
      <c r="C687" s="118">
        <f t="shared" ref="C687:C718" si="39">(+C685/C686*C686)</f>
        <v>3</v>
      </c>
      <c r="D687" s="119">
        <f t="shared" si="38"/>
        <v>29.509557021620616</v>
      </c>
      <c r="E687" s="119">
        <f t="shared" si="38"/>
        <v>36.504822578942537</v>
      </c>
      <c r="F687" s="119">
        <f t="shared" si="38"/>
        <v>4.9281510481571322</v>
      </c>
      <c r="G687" s="119">
        <f t="shared" si="38"/>
        <v>42.321765631622696</v>
      </c>
      <c r="H687" s="119">
        <f t="shared" si="38"/>
        <v>22.114868806508543</v>
      </c>
      <c r="I687" s="119">
        <f t="shared" si="38"/>
        <v>20.517912931055804</v>
      </c>
      <c r="J687" s="119">
        <f t="shared" si="38"/>
        <v>3.6932243275900474</v>
      </c>
      <c r="K687" s="120">
        <f t="shared" si="38"/>
        <v>0.56493551271547571</v>
      </c>
      <c r="L687" s="102">
        <f t="shared" si="33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4"/>
        <v>65015</v>
      </c>
      <c r="B688" s="622" t="str">
        <f>+asset_level_drivers!$B$1</f>
        <v>Farmar</v>
      </c>
      <c r="C688" s="121">
        <f t="shared" si="39"/>
        <v>3</v>
      </c>
      <c r="D688" s="122">
        <f t="shared" si="38"/>
        <v>30.201927645017491</v>
      </c>
      <c r="E688" s="122">
        <f t="shared" si="38"/>
        <v>36.635236346719836</v>
      </c>
      <c r="F688" s="122">
        <f t="shared" si="38"/>
        <v>4.9457569068070661</v>
      </c>
      <c r="G688" s="122">
        <f t="shared" si="38"/>
        <v>43.362857943392598</v>
      </c>
      <c r="H688" s="122">
        <f t="shared" si="38"/>
        <v>22.633740895665426</v>
      </c>
      <c r="I688" s="122">
        <f t="shared" si="38"/>
        <v>20.591213337501529</v>
      </c>
      <c r="J688" s="122">
        <f t="shared" si="38"/>
        <v>3.7064184007502781</v>
      </c>
      <c r="K688" s="46">
        <f t="shared" si="38"/>
        <v>0.58076436066364245</v>
      </c>
      <c r="L688" s="94">
        <f t="shared" si="33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4"/>
        <v>65046</v>
      </c>
      <c r="B689" s="621" t="str">
        <f>+asset_level_drivers!$B$1</f>
        <v>Farmar</v>
      </c>
      <c r="C689" s="118">
        <f t="shared" si="39"/>
        <v>3</v>
      </c>
      <c r="D689" s="119">
        <f t="shared" si="38"/>
        <v>30.910543076148748</v>
      </c>
      <c r="E689" s="119">
        <f t="shared" si="38"/>
        <v>36.76611601871538</v>
      </c>
      <c r="F689" s="119">
        <f t="shared" si="38"/>
        <v>4.963425662526463</v>
      </c>
      <c r="G689" s="119">
        <f t="shared" si="38"/>
        <v>44.429560557224576</v>
      </c>
      <c r="H689" s="119">
        <f t="shared" si="38"/>
        <v>23.164787067665017</v>
      </c>
      <c r="I689" s="119">
        <f t="shared" si="38"/>
        <v>20.66477561022981</v>
      </c>
      <c r="J689" s="119">
        <f t="shared" si="38"/>
        <v>3.719659609841369</v>
      </c>
      <c r="K689" s="120">
        <f t="shared" si="38"/>
        <v>0.59703671485584375</v>
      </c>
      <c r="L689" s="102">
        <f t="shared" si="33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4"/>
        <v>65074</v>
      </c>
      <c r="B690" s="622" t="str">
        <f>+asset_level_drivers!$B$1</f>
        <v>Farmar</v>
      </c>
      <c r="C690" s="121">
        <f t="shared" si="39"/>
        <v>3</v>
      </c>
      <c r="D690" s="122">
        <f t="shared" si="38"/>
        <v>31.635784460270134</v>
      </c>
      <c r="E690" s="122">
        <f t="shared" si="38"/>
        <v>36.897463259375684</v>
      </c>
      <c r="F690" s="122">
        <f t="shared" si="38"/>
        <v>4.9811575400156025</v>
      </c>
      <c r="G690" s="122">
        <f t="shared" si="38"/>
        <v>45.522503472557013</v>
      </c>
      <c r="H690" s="122">
        <f t="shared" si="38"/>
        <v>23.708292958015868</v>
      </c>
      <c r="I690" s="122">
        <f t="shared" si="38"/>
        <v>20.738600684760019</v>
      </c>
      <c r="J690" s="122">
        <f t="shared" si="38"/>
        <v>3.7329481232568069</v>
      </c>
      <c r="K690" s="46">
        <f t="shared" si="38"/>
        <v>0.61376500183058336</v>
      </c>
      <c r="L690" s="94">
        <f t="shared" si="33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4"/>
        <v>65105</v>
      </c>
      <c r="B691" s="621" t="str">
        <f>+asset_level_drivers!$B$1</f>
        <v>Farmar</v>
      </c>
      <c r="C691" s="118">
        <f t="shared" si="39"/>
        <v>3</v>
      </c>
      <c r="D691" s="119">
        <f t="shared" si="38"/>
        <v>32.378041885292085</v>
      </c>
      <c r="E691" s="119">
        <f t="shared" si="38"/>
        <v>37.029279739093504</v>
      </c>
      <c r="F691" s="119">
        <f t="shared" si="38"/>
        <v>4.9989527647775063</v>
      </c>
      <c r="G691" s="119">
        <f t="shared" si="38"/>
        <v>46.642332186470256</v>
      </c>
      <c r="H691" s="119">
        <f t="shared" si="38"/>
        <v>24.264550903975227</v>
      </c>
      <c r="I691" s="119">
        <f t="shared" si="38"/>
        <v>20.812689499953674</v>
      </c>
      <c r="J691" s="119">
        <f t="shared" si="38"/>
        <v>3.7462841099916648</v>
      </c>
      <c r="K691" s="120">
        <f t="shared" si="38"/>
        <v>0.63096199630378358</v>
      </c>
      <c r="L691" s="102">
        <f t="shared" si="33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4"/>
        <v>65135</v>
      </c>
      <c r="B692" s="622" t="str">
        <f>+asset_level_drivers!$B$1</f>
        <v>Farmar</v>
      </c>
      <c r="C692" s="121">
        <f t="shared" si="39"/>
        <v>3</v>
      </c>
      <c r="D692" s="122">
        <f t="shared" si="38"/>
        <v>33.137714591597543</v>
      </c>
      <c r="E692" s="122">
        <f t="shared" si="38"/>
        <v>37.161567134229081</v>
      </c>
      <c r="F692" s="122">
        <f t="shared" si="38"/>
        <v>5.0168115631208083</v>
      </c>
      <c r="G692" s="122">
        <f t="shared" si="38"/>
        <v>47.789708074920163</v>
      </c>
      <c r="H692" s="122">
        <f t="shared" si="38"/>
        <v>24.833860101789405</v>
      </c>
      <c r="I692" s="122">
        <f t="shared" si="38"/>
        <v>20.887042998026384</v>
      </c>
      <c r="J692" s="122">
        <f t="shared" si="38"/>
        <v>3.7596677396447524</v>
      </c>
      <c r="K692" s="46">
        <f t="shared" si="38"/>
        <v>0.64864083092431912</v>
      </c>
      <c r="L692" s="94">
        <f t="shared" si="33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4"/>
        <v>65166</v>
      </c>
      <c r="B693" s="621" t="str">
        <f>+asset_level_drivers!$B$1</f>
        <v>Farmar</v>
      </c>
      <c r="C693" s="118">
        <f t="shared" si="39"/>
        <v>3</v>
      </c>
      <c r="D693" s="119">
        <f t="shared" si="38"/>
        <v>33.915211186782699</v>
      </c>
      <c r="E693" s="119">
        <f t="shared" si="38"/>
        <v>37.294327127131481</v>
      </c>
      <c r="F693" s="119">
        <f t="shared" si="38"/>
        <v>5.0347341621626311</v>
      </c>
      <c r="G693" s="119">
        <f t="shared" si="38"/>
        <v>48.965308783349769</v>
      </c>
      <c r="H693" s="119">
        <f t="shared" si="38"/>
        <v>25.416526767623431</v>
      </c>
      <c r="I693" s="119">
        <f t="shared" si="38"/>
        <v>20.96166212455983</v>
      </c>
      <c r="J693" s="119">
        <f t="shared" si="38"/>
        <v>3.7730991824207725</v>
      </c>
      <c r="K693" s="120">
        <f t="shared" si="38"/>
        <v>0.66681500630288948</v>
      </c>
      <c r="L693" s="102">
        <f t="shared" si="33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4"/>
        <v>65196</v>
      </c>
      <c r="B694" s="622" t="str">
        <f>+asset_level_drivers!$B$1</f>
        <v>Farmar</v>
      </c>
      <c r="C694" s="121">
        <f t="shared" si="39"/>
        <v>3</v>
      </c>
      <c r="D694" s="122">
        <f t="shared" si="38"/>
        <v>34.710949865436028</v>
      </c>
      <c r="E694" s="122">
        <f t="shared" si="38"/>
        <v>37.427561406159974</v>
      </c>
      <c r="F694" s="122">
        <f t="shared" si="38"/>
        <v>5.0527207898314757</v>
      </c>
      <c r="G694" s="122">
        <f t="shared" si="38"/>
        <v>50.169828626909755</v>
      </c>
      <c r="H694" s="122">
        <f t="shared" si="38"/>
        <v>26.012864302266518</v>
      </c>
      <c r="I694" s="122">
        <f t="shared" si="38"/>
        <v>21.03654782851379</v>
      </c>
      <c r="J694" s="122">
        <f t="shared" si="38"/>
        <v>3.7865786091324853</v>
      </c>
      <c r="K694" s="46">
        <f t="shared" si="38"/>
        <v>0.68549840132188911</v>
      </c>
      <c r="L694" s="94">
        <f t="shared" si="33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4"/>
        <v>65227</v>
      </c>
      <c r="B695" s="621" t="str">
        <f>+asset_level_drivers!$B$1</f>
        <v>Farmar</v>
      </c>
      <c r="C695" s="118">
        <f t="shared" si="39"/>
        <v>3</v>
      </c>
      <c r="D695" s="119">
        <f t="shared" ref="D695:K710" si="40">+D694/D693*D694</f>
        <v>35.525358634073989</v>
      </c>
      <c r="E695" s="119">
        <f t="shared" si="40"/>
        <v>37.561271665705497</v>
      </c>
      <c r="F695" s="119">
        <f t="shared" si="40"/>
        <v>5.0707716748701195</v>
      </c>
      <c r="G695" s="119">
        <f t="shared" si="40"/>
        <v>51.403979000524181</v>
      </c>
      <c r="H695" s="119">
        <f t="shared" si="40"/>
        <v>26.623193459701952</v>
      </c>
      <c r="I695" s="119">
        <f t="shared" si="40"/>
        <v>21.111701062238211</v>
      </c>
      <c r="J695" s="119">
        <f t="shared" si="40"/>
        <v>3.8001061912028815</v>
      </c>
      <c r="K695" s="120">
        <f t="shared" si="40"/>
        <v>0.70470528373414842</v>
      </c>
      <c r="L695" s="102">
        <f t="shared" si="33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4"/>
        <v>65258</v>
      </c>
      <c r="B696" s="622" t="str">
        <f>+asset_level_drivers!$B$1</f>
        <v>Farmar</v>
      </c>
      <c r="C696" s="121">
        <f t="shared" si="39"/>
        <v>3</v>
      </c>
      <c r="D696" s="122">
        <f t="shared" si="40"/>
        <v>36.358875541354237</v>
      </c>
      <c r="E696" s="122">
        <f t="shared" si="40"/>
        <v>37.695459606212211</v>
      </c>
      <c r="F696" s="122">
        <f t="shared" si="40"/>
        <v>5.0888870468385248</v>
      </c>
      <c r="G696" s="122">
        <f t="shared" si="40"/>
        <v>52.668488799043551</v>
      </c>
      <c r="H696" s="122">
        <f t="shared" si="40"/>
        <v>27.247842519632069</v>
      </c>
      <c r="I696" s="122">
        <f t="shared" si="40"/>
        <v>21.187122781485318</v>
      </c>
      <c r="J696" s="122">
        <f t="shared" si="40"/>
        <v>3.8136821006673611</v>
      </c>
      <c r="K696" s="46">
        <f t="shared" si="40"/>
        <v>0.72445032105863949</v>
      </c>
      <c r="L696" s="94">
        <f t="shared" si="33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4"/>
        <v>65288</v>
      </c>
      <c r="B697" s="621" t="str">
        <f>+asset_level_drivers!$B$1</f>
        <v>Farmar</v>
      </c>
      <c r="C697" s="118">
        <f t="shared" si="39"/>
        <v>3</v>
      </c>
      <c r="D697" s="119">
        <f t="shared" si="40"/>
        <v>37.211948913690286</v>
      </c>
      <c r="E697" s="119">
        <f t="shared" si="40"/>
        <v>37.830126934199143</v>
      </c>
      <c r="F697" s="119">
        <f t="shared" si="40"/>
        <v>5.1070671361167586</v>
      </c>
      <c r="G697" s="119">
        <f t="shared" si="40"/>
        <v>53.964104847733459</v>
      </c>
      <c r="H697" s="119">
        <f t="shared" si="40"/>
        <v>27.887147464051107</v>
      </c>
      <c r="I697" s="119">
        <f t="shared" si="40"/>
        <v>21.262813945421769</v>
      </c>
      <c r="J697" s="119">
        <f t="shared" si="40"/>
        <v>3.827306510175922</v>
      </c>
      <c r="K697" s="120">
        <f t="shared" si="40"/>
        <v>0.74474859178146646</v>
      </c>
      <c r="L697" s="102">
        <f t="shared" si="33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4"/>
        <v>65319</v>
      </c>
      <c r="B698" s="622" t="str">
        <f>+asset_level_drivers!$B$1</f>
        <v>Farmar</v>
      </c>
      <c r="C698" s="121">
        <f t="shared" si="39"/>
        <v>3</v>
      </c>
      <c r="D698" s="122">
        <f t="shared" si="40"/>
        <v>38.085037596394258</v>
      </c>
      <c r="E698" s="122">
        <f t="shared" si="40"/>
        <v>37.965275362281858</v>
      </c>
      <c r="F698" s="122">
        <f t="shared" si="40"/>
        <v>5.1253121739079228</v>
      </c>
      <c r="G698" s="122">
        <f t="shared" si="40"/>
        <v>55.291592343353003</v>
      </c>
      <c r="H698" s="122">
        <f t="shared" si="40"/>
        <v>28.541452157960922</v>
      </c>
      <c r="I698" s="122">
        <f t="shared" si="40"/>
        <v>21.338775516640847</v>
      </c>
      <c r="J698" s="122">
        <f t="shared" si="40"/>
        <v>3.8409795929953563</v>
      </c>
      <c r="K698" s="46">
        <f t="shared" si="40"/>
        <v>0.76561559687069569</v>
      </c>
      <c r="L698" s="94">
        <f t="shared" si="33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4"/>
        <v>65349</v>
      </c>
      <c r="B699" s="621" t="str">
        <f>+asset_level_drivers!$B$1</f>
        <v>Farmar</v>
      </c>
      <c r="C699" s="118">
        <f t="shared" si="39"/>
        <v>3</v>
      </c>
      <c r="D699" s="119">
        <f t="shared" si="40"/>
        <v>38.978611200477481</v>
      </c>
      <c r="E699" s="119">
        <f t="shared" si="40"/>
        <v>38.100906609194254</v>
      </c>
      <c r="F699" s="119">
        <f t="shared" si="40"/>
        <v>5.1436223922410953</v>
      </c>
      <c r="G699" s="119">
        <f t="shared" si="40"/>
        <v>56.651735306083481</v>
      </c>
      <c r="H699" s="119">
        <f t="shared" si="40"/>
        <v>29.211108534326762</v>
      </c>
      <c r="I699" s="119">
        <f t="shared" si="40"/>
        <v>21.415008461174711</v>
      </c>
      <c r="J699" s="119">
        <f t="shared" si="40"/>
        <v>3.8547015230114523</v>
      </c>
      <c r="K699" s="120">
        <f t="shared" si="40"/>
        <v>0.78706727161381762</v>
      </c>
      <c r="L699" s="102">
        <f t="shared" si="33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4"/>
        <v>65380</v>
      </c>
      <c r="B700" s="622" t="str">
        <f>+asset_level_drivers!$B$1</f>
        <v>Farmar</v>
      </c>
      <c r="C700" s="121">
        <f t="shared" si="39"/>
        <v>3</v>
      </c>
      <c r="D700" s="122">
        <f t="shared" si="40"/>
        <v>39.893150355241687</v>
      </c>
      <c r="E700" s="122">
        <f t="shared" si="40"/>
        <v>38.237022399810428</v>
      </c>
      <c r="F700" s="122">
        <f t="shared" si="40"/>
        <v>5.1619980239742773</v>
      </c>
      <c r="G700" s="122">
        <f t="shared" si="40"/>
        <v>58.045337042574303</v>
      </c>
      <c r="H700" s="122">
        <f t="shared" si="40"/>
        <v>29.896476783372574</v>
      </c>
      <c r="I700" s="122">
        <f t="shared" si="40"/>
        <v>21.49151374850668</v>
      </c>
      <c r="J700" s="122">
        <f t="shared" si="40"/>
        <v>3.8684724747312069</v>
      </c>
      <c r="K700" s="46">
        <f t="shared" si="40"/>
        <v>0.80911999778688104</v>
      </c>
      <c r="L700" s="94">
        <f t="shared" si="33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4"/>
        <v>65411</v>
      </c>
      <c r="B701" s="621" t="str">
        <f>+asset_level_drivers!$B$1</f>
        <v>Farmar</v>
      </c>
      <c r="C701" s="118">
        <f t="shared" si="39"/>
        <v>3</v>
      </c>
      <c r="D701" s="119">
        <f t="shared" si="40"/>
        <v>40.829146966796621</v>
      </c>
      <c r="E701" s="119">
        <f t="shared" si="40"/>
        <v>38.3736244651666</v>
      </c>
      <c r="F701" s="119">
        <f t="shared" si="40"/>
        <v>5.1804393027973594</v>
      </c>
      <c r="G701" s="119">
        <f t="shared" si="40"/>
        <v>59.473220620379557</v>
      </c>
      <c r="H701" s="119">
        <f t="shared" si="40"/>
        <v>30.597925546317683</v>
      </c>
      <c r="I701" s="119">
        <f t="shared" si="40"/>
        <v>21.568292351583555</v>
      </c>
      <c r="J701" s="119">
        <f t="shared" si="40"/>
        <v>3.8822926232850445</v>
      </c>
      <c r="K701" s="120">
        <f t="shared" si="40"/>
        <v>0.83179061616459293</v>
      </c>
      <c r="L701" s="102">
        <f t="shared" si="33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4"/>
        <v>65439</v>
      </c>
      <c r="B702" s="622" t="str">
        <f>+asset_level_drivers!$B$1</f>
        <v>Farmar</v>
      </c>
      <c r="C702" s="121">
        <f t="shared" si="39"/>
        <v>3</v>
      </c>
      <c r="D702" s="122">
        <f t="shared" si="40"/>
        <v>41.787104482643166</v>
      </c>
      <c r="E702" s="122">
        <f t="shared" si="40"/>
        <v>38.510714542483136</v>
      </c>
      <c r="F702" s="122">
        <f t="shared" si="40"/>
        <v>5.1989464632350897</v>
      </c>
      <c r="G702" s="122">
        <f t="shared" si="40"/>
        <v>60.936229354065468</v>
      </c>
      <c r="H702" s="122">
        <f t="shared" si="40"/>
        <v>31.315832113659024</v>
      </c>
      <c r="I702" s="122">
        <f t="shared" si="40"/>
        <v>21.645345246828001</v>
      </c>
      <c r="J702" s="122">
        <f t="shared" si="40"/>
        <v>3.8961621444290446</v>
      </c>
      <c r="K702" s="46">
        <f t="shared" si="40"/>
        <v>0.85509643938093649</v>
      </c>
      <c r="L702" s="94">
        <f t="shared" si="33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4"/>
        <v>65470</v>
      </c>
      <c r="B703" s="621" t="str">
        <f>+asset_level_drivers!$B$1</f>
        <v>Farmar</v>
      </c>
      <c r="C703" s="118">
        <f t="shared" si="39"/>
        <v>3</v>
      </c>
      <c r="D703" s="119">
        <f t="shared" si="40"/>
        <v>42.767538162464263</v>
      </c>
      <c r="E703" s="119">
        <f t="shared" si="40"/>
        <v>38.648294375186623</v>
      </c>
      <c r="F703" s="119">
        <f t="shared" si="40"/>
        <v>5.217519740650058</v>
      </c>
      <c r="G703" s="119">
        <f t="shared" si="40"/>
        <v>62.435227303275852</v>
      </c>
      <c r="H703" s="119">
        <f t="shared" si="40"/>
        <v>32.050582628105587</v>
      </c>
      <c r="I703" s="119">
        <f t="shared" si="40"/>
        <v>21.722673414150957</v>
      </c>
      <c r="J703" s="119">
        <f t="shared" si="40"/>
        <v>3.9100812145471768</v>
      </c>
      <c r="K703" s="120">
        <f t="shared" si="40"/>
        <v>0.87905526515012922</v>
      </c>
      <c r="L703" s="102">
        <f t="shared" si="33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4"/>
        <v>65500</v>
      </c>
      <c r="B704" s="622" t="str">
        <f>+asset_level_drivers!$B$1</f>
        <v>Farmar</v>
      </c>
      <c r="C704" s="121">
        <f t="shared" si="39"/>
        <v>3</v>
      </c>
      <c r="D704" s="122">
        <f t="shared" si="40"/>
        <v>43.7709753552693</v>
      </c>
      <c r="E704" s="122">
        <f t="shared" si="40"/>
        <v>38.786365712932053</v>
      </c>
      <c r="F704" s="122">
        <f t="shared" si="40"/>
        <v>5.23615937124569</v>
      </c>
      <c r="G704" s="122">
        <f t="shared" si="40"/>
        <v>63.971099783049667</v>
      </c>
      <c r="H704" s="122">
        <f t="shared" si="40"/>
        <v>32.802572292274256</v>
      </c>
      <c r="I704" s="122">
        <f t="shared" si="40"/>
        <v>21.800277836964106</v>
      </c>
      <c r="J704" s="122">
        <f t="shared" si="40"/>
        <v>3.9240500106535436</v>
      </c>
      <c r="K704" s="46">
        <f t="shared" si="40"/>
        <v>0.90368538985801716</v>
      </c>
      <c r="L704" s="94">
        <f t="shared" si="33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4"/>
        <v>65531</v>
      </c>
      <c r="B705" s="621" t="str">
        <f>+asset_level_drivers!$B$1</f>
        <v>Farmar</v>
      </c>
      <c r="C705" s="118">
        <f t="shared" si="39"/>
        <v>3</v>
      </c>
      <c r="D705" s="119">
        <f t="shared" si="40"/>
        <v>44.797955783040997</v>
      </c>
      <c r="E705" s="119">
        <f t="shared" si="40"/>
        <v>38.92493031162509</v>
      </c>
      <c r="F705" s="119">
        <f t="shared" si="40"/>
        <v>5.2548655920692484</v>
      </c>
      <c r="G705" s="119">
        <f t="shared" si="40"/>
        <v>65.544753886692149</v>
      </c>
      <c r="H705" s="119">
        <f t="shared" si="40"/>
        <v>33.572205581258672</v>
      </c>
      <c r="I705" s="119">
        <f t="shared" si="40"/>
        <v>21.878159502192371</v>
      </c>
      <c r="J705" s="119">
        <f t="shared" si="40"/>
        <v>3.9380687103946315</v>
      </c>
      <c r="K705" s="120">
        <f t="shared" si="40"/>
        <v>0.92900562253428476</v>
      </c>
      <c r="L705" s="102">
        <f t="shared" si="33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4"/>
        <v>65561</v>
      </c>
      <c r="B706" s="622" t="str">
        <f>+asset_level_drivers!$B$1</f>
        <v>Farmar</v>
      </c>
      <c r="C706" s="121">
        <f t="shared" si="39"/>
        <v>3</v>
      </c>
      <c r="D706" s="122">
        <f t="shared" si="40"/>
        <v>45.849031831037415</v>
      </c>
      <c r="E706" s="122">
        <f t="shared" si="40"/>
        <v>39.063989933444375</v>
      </c>
      <c r="F706" s="122">
        <f t="shared" si="40"/>
        <v>5.2736386410148501</v>
      </c>
      <c r="G706" s="122">
        <f t="shared" si="40"/>
        <v>67.157119021508223</v>
      </c>
      <c r="H706" s="122">
        <f t="shared" si="40"/>
        <v>34.359896460185581</v>
      </c>
      <c r="I706" s="122">
        <f t="shared" si="40"/>
        <v>21.956319400286478</v>
      </c>
      <c r="J706" s="122">
        <f t="shared" si="40"/>
        <v>3.9521374920515711</v>
      </c>
      <c r="K706" s="46">
        <f t="shared" si="40"/>
        <v>0.95503529921614927</v>
      </c>
      <c r="L706" s="94">
        <f t="shared" ref="L706:L721" si="41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2">+EOMONTH(A706,1)</f>
        <v>65592</v>
      </c>
      <c r="B707" s="621" t="str">
        <f>+asset_level_drivers!$B$1</f>
        <v>Farmar</v>
      </c>
      <c r="C707" s="118">
        <f t="shared" si="39"/>
        <v>3</v>
      </c>
      <c r="D707" s="119">
        <f t="shared" si="40"/>
        <v>46.924768844905181</v>
      </c>
      <c r="E707" s="119">
        <f t="shared" si="40"/>
        <v>39.203546346863945</v>
      </c>
      <c r="F707" s="119">
        <f t="shared" si="40"/>
        <v>5.2924787568264904</v>
      </c>
      <c r="G707" s="119">
        <f t="shared" si="40"/>
        <v>68.809147457714744</v>
      </c>
      <c r="H707" s="119">
        <f t="shared" si="40"/>
        <v>35.166068606875584</v>
      </c>
      <c r="I707" s="119">
        <f t="shared" si="40"/>
        <v>22.034758525235546</v>
      </c>
      <c r="J707" s="119">
        <f t="shared" si="40"/>
        <v>3.9662565345424032</v>
      </c>
      <c r="K707" s="120">
        <f t="shared" si="40"/>
        <v>0.98179429771451054</v>
      </c>
      <c r="L707" s="102">
        <f t="shared" si="41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2"/>
        <v>65623</v>
      </c>
      <c r="B708" s="622" t="str">
        <f>+asset_level_drivers!$B$1</f>
        <v>Farmar</v>
      </c>
      <c r="C708" s="121">
        <f t="shared" si="39"/>
        <v>3</v>
      </c>
      <c r="D708" s="122">
        <f t="shared" si="40"/>
        <v>48.025745434763763</v>
      </c>
      <c r="E708" s="122">
        <f t="shared" si="40"/>
        <v>39.343601326675724</v>
      </c>
      <c r="F708" s="122">
        <f t="shared" si="40"/>
        <v>5.3113861791010795</v>
      </c>
      <c r="G708" s="122">
        <f t="shared" si="40"/>
        <v>70.501814890855613</v>
      </c>
      <c r="H708" s="122">
        <f t="shared" si="40"/>
        <v>35.991155639728056</v>
      </c>
      <c r="I708" s="122">
        <f t="shared" si="40"/>
        <v>22.113477874579722</v>
      </c>
      <c r="J708" s="122">
        <f t="shared" si="40"/>
        <v>3.9804260174243549</v>
      </c>
      <c r="K708" s="46">
        <f t="shared" si="40"/>
        <v>1.0093030527938307</v>
      </c>
      <c r="L708" s="94">
        <f t="shared" si="41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2"/>
        <v>65653</v>
      </c>
      <c r="B709" s="621" t="str">
        <f>+asset_level_drivers!$B$1</f>
        <v>Farmar</v>
      </c>
      <c r="C709" s="118">
        <f t="shared" si="39"/>
        <v>3</v>
      </c>
      <c r="D709" s="119">
        <f t="shared" si="40"/>
        <v>49.15255378642437</v>
      </c>
      <c r="E709" s="119">
        <f t="shared" si="40"/>
        <v>39.484156654012104</v>
      </c>
      <c r="F709" s="119">
        <f t="shared" si="40"/>
        <v>5.3303611482914892</v>
      </c>
      <c r="G709" s="119">
        <f t="shared" si="40"/>
        <v>72.236121018052046</v>
      </c>
      <c r="H709" s="119">
        <f t="shared" si="40"/>
        <v>36.835601350952899</v>
      </c>
      <c r="I709" s="119">
        <f t="shared" si="40"/>
        <v>22.192478449422879</v>
      </c>
      <c r="J709" s="119">
        <f t="shared" si="40"/>
        <v>3.9946461208961228</v>
      </c>
      <c r="K709" s="120">
        <f t="shared" si="40"/>
        <v>1.0375825717773368</v>
      </c>
      <c r="L709" s="102">
        <f t="shared" si="41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2"/>
        <v>65684</v>
      </c>
      <c r="B710" s="622" t="str">
        <f>+asset_level_drivers!$B$1</f>
        <v>Farmar</v>
      </c>
      <c r="C710" s="121">
        <f t="shared" si="39"/>
        <v>3</v>
      </c>
      <c r="D710" s="122">
        <f t="shared" si="40"/>
        <v>50.305799979910816</v>
      </c>
      <c r="E710" s="122">
        <f t="shared" si="40"/>
        <v>39.625214116368575</v>
      </c>
      <c r="F710" s="122">
        <f t="shared" si="40"/>
        <v>5.349403905709611</v>
      </c>
      <c r="G710" s="122">
        <f t="shared" si="40"/>
        <v>74.013090128428232</v>
      </c>
      <c r="H710" s="122">
        <f t="shared" si="40"/>
        <v>37.699859945274468</v>
      </c>
      <c r="I710" s="122">
        <f t="shared" si="40"/>
        <v>22.271761254445337</v>
      </c>
      <c r="J710" s="122">
        <f t="shared" si="40"/>
        <v>4.0089170258001658</v>
      </c>
      <c r="K710" s="46">
        <f t="shared" si="40"/>
        <v>1.0666544505894642</v>
      </c>
      <c r="L710" s="94">
        <f t="shared" si="41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2"/>
        <v>65714</v>
      </c>
      <c r="B711" s="621" t="str">
        <f>+asset_level_drivers!$B$1</f>
        <v>Farmar</v>
      </c>
      <c r="C711" s="118">
        <f t="shared" si="39"/>
        <v>3</v>
      </c>
      <c r="D711" s="119">
        <f t="shared" ref="D711:K721" si="43">+D710/D709*D710</f>
        <v>51.486104315453723</v>
      </c>
      <c r="E711" s="119">
        <f t="shared" si="43"/>
        <v>39.766775507626477</v>
      </c>
      <c r="F711" s="119">
        <f t="shared" si="43"/>
        <v>5.3685146935294252</v>
      </c>
      <c r="G711" s="119">
        <f t="shared" si="43"/>
        <v>75.833771708061207</v>
      </c>
      <c r="H711" s="119">
        <f t="shared" si="43"/>
        <v>38.584396284236128</v>
      </c>
      <c r="I711" s="119">
        <f t="shared" si="43"/>
        <v>22.351327297916651</v>
      </c>
      <c r="J711" s="119">
        <f t="shared" si="43"/>
        <v>4.0232389136250024</v>
      </c>
      <c r="K711" s="120">
        <f t="shared" si="43"/>
        <v>1.0965408902477891</v>
      </c>
      <c r="L711" s="102">
        <f t="shared" si="41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2"/>
        <v>65745</v>
      </c>
      <c r="B712" s="622" t="str">
        <f>+asset_level_drivers!$B$1</f>
        <v>Farmar</v>
      </c>
      <c r="C712" s="121">
        <f t="shared" si="39"/>
        <v>3</v>
      </c>
      <c r="D712" s="122">
        <f t="shared" si="43"/>
        <v>52.694101647133415</v>
      </c>
      <c r="E712" s="122">
        <f t="shared" si="43"/>
        <v>39.908842628075796</v>
      </c>
      <c r="F712" s="122">
        <f t="shared" si="43"/>
        <v>5.3876937547900816</v>
      </c>
      <c r="G712" s="122">
        <f t="shared" si="43"/>
        <v>77.699241059812096</v>
      </c>
      <c r="H712" s="122">
        <f t="shared" si="43"/>
        <v>39.489686136236813</v>
      </c>
      <c r="I712" s="122">
        <f t="shared" si="43"/>
        <v>22.431177591708419</v>
      </c>
      <c r="J712" s="122">
        <f t="shared" si="43"/>
        <v>4.0376119665075203</v>
      </c>
      <c r="K712" s="46">
        <f t="shared" si="43"/>
        <v>1.1272647138170491</v>
      </c>
      <c r="L712" s="94">
        <f t="shared" si="41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2"/>
        <v>65776</v>
      </c>
      <c r="B713" s="621" t="str">
        <f>+asset_level_drivers!$B$1</f>
        <v>Farmar</v>
      </c>
      <c r="C713" s="118">
        <f t="shared" si="39"/>
        <v>3</v>
      </c>
      <c r="D713" s="119">
        <f t="shared" si="43"/>
        <v>53.930441724350899</v>
      </c>
      <c r="E713" s="119">
        <f t="shared" si="43"/>
        <v>40.051417284438074</v>
      </c>
      <c r="F713" s="119">
        <f t="shared" si="43"/>
        <v>5.4069413333989873</v>
      </c>
      <c r="G713" s="119">
        <f t="shared" si="43"/>
        <v>79.610599938404917</v>
      </c>
      <c r="H713" s="119">
        <f t="shared" si="43"/>
        <v>40.416216432434112</v>
      </c>
      <c r="I713" s="119">
        <f t="shared" si="43"/>
        <v>22.511313151307164</v>
      </c>
      <c r="J713" s="119">
        <f t="shared" si="43"/>
        <v>4.0520363672352939</v>
      </c>
      <c r="K713" s="120">
        <f t="shared" si="43"/>
        <v>1.1588493838381926</v>
      </c>
      <c r="L713" s="102">
        <f t="shared" si="41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2"/>
        <v>65805</v>
      </c>
      <c r="B714" s="622" t="str">
        <f>+asset_level_drivers!$B$1</f>
        <v>Farmar</v>
      </c>
      <c r="C714" s="121">
        <f t="shared" si="39"/>
        <v>3</v>
      </c>
      <c r="D714" s="122">
        <f t="shared" si="43"/>
        <v>55.195789541310681</v>
      </c>
      <c r="E714" s="122">
        <f t="shared" si="43"/>
        <v>40.194501289889381</v>
      </c>
      <c r="F714" s="122">
        <f t="shared" si="43"/>
        <v>5.426257674134912</v>
      </c>
      <c r="G714" s="122">
        <f t="shared" si="43"/>
        <v>81.56897720112795</v>
      </c>
      <c r="H714" s="122">
        <f t="shared" si="43"/>
        <v>41.364485528651493</v>
      </c>
      <c r="I714" s="122">
        <f t="shared" si="43"/>
        <v>22.591734995827238</v>
      </c>
      <c r="J714" s="122">
        <f t="shared" si="43"/>
        <v>4.0665122992489078</v>
      </c>
      <c r="K714" s="46">
        <f t="shared" si="43"/>
        <v>1.1913190202457729</v>
      </c>
      <c r="L714" s="94">
        <f t="shared" si="41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2"/>
        <v>65836</v>
      </c>
      <c r="B715" s="621" t="str">
        <f>+asset_level_drivers!$B$1</f>
        <v>Farmar</v>
      </c>
      <c r="C715" s="118">
        <f t="shared" si="39"/>
        <v>3</v>
      </c>
      <c r="D715" s="119">
        <f t="shared" si="43"/>
        <v>56.490825694703311</v>
      </c>
      <c r="E715" s="119">
        <f t="shared" si="43"/>
        <v>40.338096464083371</v>
      </c>
      <c r="F715" s="119">
        <f t="shared" si="43"/>
        <v>5.4456430226510992</v>
      </c>
      <c r="G715" s="119">
        <f t="shared" si="43"/>
        <v>83.575529474541995</v>
      </c>
      <c r="H715" s="119">
        <f t="shared" si="43"/>
        <v>42.335003473430547</v>
      </c>
      <c r="I715" s="119">
        <f t="shared" si="43"/>
        <v>22.672444148023793</v>
      </c>
      <c r="J715" s="119">
        <f t="shared" si="43"/>
        <v>4.0810399466442879</v>
      </c>
      <c r="K715" s="120">
        <f t="shared" si="43"/>
        <v>1.2246984187873664</v>
      </c>
      <c r="L715" s="102">
        <f t="shared" si="41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2"/>
        <v>65866</v>
      </c>
      <c r="B716" s="622" t="str">
        <f>+asset_level_drivers!$B$1</f>
        <v>Farmar</v>
      </c>
      <c r="C716" s="121">
        <f t="shared" si="39"/>
        <v>3</v>
      </c>
      <c r="D716" s="122">
        <f t="shared" si="43"/>
        <v>57.816246749780134</v>
      </c>
      <c r="E716" s="122">
        <f t="shared" si="43"/>
        <v>40.482204633174426</v>
      </c>
      <c r="F716" s="122">
        <f t="shared" si="43"/>
        <v>5.4650976254783901</v>
      </c>
      <c r="G716" s="122">
        <f t="shared" si="43"/>
        <v>85.631441837589321</v>
      </c>
      <c r="H716" s="122">
        <f t="shared" si="43"/>
        <v>43.328292282372431</v>
      </c>
      <c r="I716" s="122">
        <f t="shared" si="43"/>
        <v>22.753441634305776</v>
      </c>
      <c r="J716" s="122">
        <f t="shared" si="43"/>
        <v>4.095619494175045</v>
      </c>
      <c r="K716" s="46">
        <f t="shared" si="43"/>
        <v>1.2590130699590814</v>
      </c>
      <c r="L716" s="94">
        <f t="shared" si="41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2"/>
        <v>65897</v>
      </c>
      <c r="B717" s="621" t="str">
        <f>+asset_level_drivers!$B$1</f>
        <v>Farmar</v>
      </c>
      <c r="C717" s="118">
        <f t="shared" si="39"/>
        <v>3</v>
      </c>
      <c r="D717" s="119">
        <f t="shared" si="43"/>
        <v>59.172765615017056</v>
      </c>
      <c r="E717" s="119">
        <f t="shared" si="43"/>
        <v>40.626827629840882</v>
      </c>
      <c r="F717" s="119">
        <f t="shared" si="43"/>
        <v>5.4846217300283593</v>
      </c>
      <c r="G717" s="119">
        <f t="shared" si="43"/>
        <v>87.737928521506703</v>
      </c>
      <c r="H717" s="119">
        <f t="shared" si="43"/>
        <v>44.344886218916074</v>
      </c>
      <c r="I717" s="119">
        <f t="shared" si="43"/>
        <v>22.834728484748993</v>
      </c>
      <c r="J717" s="119">
        <f t="shared" si="43"/>
        <v>4.1102511272548243</v>
      </c>
      <c r="K717" s="120">
        <f t="shared" si="43"/>
        <v>1.2942891784716186</v>
      </c>
      <c r="L717" s="102">
        <f t="shared" si="41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2"/>
        <v>65927</v>
      </c>
      <c r="B718" s="622" t="str">
        <f>+asset_level_drivers!$B$1</f>
        <v>Farmar</v>
      </c>
      <c r="C718" s="121">
        <f t="shared" si="39"/>
        <v>3</v>
      </c>
      <c r="D718" s="122">
        <f t="shared" si="43"/>
        <v>60.561111925568916</v>
      </c>
      <c r="E718" s="122">
        <f t="shared" si="43"/>
        <v>40.771967293308329</v>
      </c>
      <c r="F718" s="122">
        <f t="shared" si="43"/>
        <v>5.5042155845964622</v>
      </c>
      <c r="G718" s="122">
        <f t="shared" si="43"/>
        <v>89.896233626955947</v>
      </c>
      <c r="H718" s="122">
        <f t="shared" si="43"/>
        <v>45.385332081704171</v>
      </c>
      <c r="I718" s="122">
        <f t="shared" si="43"/>
        <v>22.916305733109201</v>
      </c>
      <c r="J718" s="122">
        <f t="shared" si="43"/>
        <v>4.1249350319596623</v>
      </c>
      <c r="K718" s="46">
        <f t="shared" si="43"/>
        <v>1.3305536832617486</v>
      </c>
      <c r="L718" s="94">
        <f t="shared" si="41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2"/>
        <v>65958</v>
      </c>
      <c r="B719" s="621" t="str">
        <f>+asset_level_drivers!$B$1</f>
        <v>Farmar</v>
      </c>
      <c r="C719" s="118">
        <f t="shared" ref="C719:C721" si="44">(+C717/C718*C718)</f>
        <v>3</v>
      </c>
      <c r="D719" s="119">
        <f t="shared" si="43"/>
        <v>61.982032435720697</v>
      </c>
      <c r="E719" s="119">
        <f t="shared" si="43"/>
        <v>40.917625469373</v>
      </c>
      <c r="F719" s="119">
        <f t="shared" si="43"/>
        <v>5.5238794383651912</v>
      </c>
      <c r="G719" s="119">
        <f t="shared" si="43"/>
        <v>92.107631858795415</v>
      </c>
      <c r="H719" s="119">
        <f t="shared" si="43"/>
        <v>46.450189498691522</v>
      </c>
      <c r="I719" s="119">
        <f t="shared" si="43"/>
        <v>22.998174416835258</v>
      </c>
      <c r="J719" s="119">
        <f t="shared" si="43"/>
        <v>4.1396713950303523</v>
      </c>
      <c r="K719" s="120">
        <f t="shared" si="43"/>
        <v>1.3678342780644879</v>
      </c>
      <c r="L719" s="102">
        <f t="shared" si="41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2"/>
        <v>65989</v>
      </c>
      <c r="B720" s="622" t="str">
        <f>+asset_level_drivers!$B$1</f>
        <v>Farmar</v>
      </c>
      <c r="C720" s="121">
        <f t="shared" si="44"/>
        <v>3</v>
      </c>
      <c r="D720" s="122">
        <f t="shared" si="43"/>
        <v>63.436291420546645</v>
      </c>
      <c r="E720" s="122">
        <f t="shared" si="43"/>
        <v>41.063804010425258</v>
      </c>
      <c r="F720" s="122">
        <f t="shared" si="43"/>
        <v>5.543613541407244</v>
      </c>
      <c r="G720" s="122">
        <f t="shared" si="43"/>
        <v>94.373429278926523</v>
      </c>
      <c r="H720" s="122">
        <f t="shared" si="43"/>
        <v>47.540031228153914</v>
      </c>
      <c r="I720" s="122">
        <f t="shared" si="43"/>
        <v>23.08033557708232</v>
      </c>
      <c r="J720" s="122">
        <f t="shared" si="43"/>
        <v>4.1544604038748227</v>
      </c>
      <c r="K720" s="46">
        <f t="shared" si="43"/>
        <v>1.406159432561684</v>
      </c>
      <c r="L720" s="94">
        <f t="shared" si="41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2"/>
        <v>66019</v>
      </c>
      <c r="B721" s="621" t="str">
        <f>+asset_level_drivers!$B$1</f>
        <v>Farmar</v>
      </c>
      <c r="C721" s="118">
        <f t="shared" si="44"/>
        <v>3</v>
      </c>
      <c r="D721" s="119">
        <f t="shared" si="43"/>
        <v>64.924671086993357</v>
      </c>
      <c r="E721" s="119">
        <f t="shared" si="43"/>
        <v>41.21050477547314</v>
      </c>
      <c r="F721" s="119">
        <f t="shared" si="43"/>
        <v>5.5634181446887068</v>
      </c>
      <c r="G721" s="119">
        <f t="shared" si="43"/>
        <v>96.694964077659918</v>
      </c>
      <c r="H721" s="119">
        <f t="shared" si="43"/>
        <v>48.655443466759465</v>
      </c>
      <c r="I721" s="119">
        <f t="shared" si="43"/>
        <v>23.162790258725067</v>
      </c>
      <c r="J721" s="119">
        <f t="shared" si="43"/>
        <v>4.1693022465705178</v>
      </c>
      <c r="K721" s="120">
        <f t="shared" si="43"/>
        <v>1.4455584141231588</v>
      </c>
      <c r="L721" s="102">
        <f t="shared" si="41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72" priority="1">
      <formula>_xlfn.ISFORMULA(A2)</formula>
    </cfRule>
    <cfRule type="expression" dxfId="7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topLeftCell="A571" workbookViewId="0">
      <selection activeCell="A571" sqref="A571"/>
    </sheetView>
  </sheetViews>
  <sheetFormatPr defaultRowHeight="15" x14ac:dyDescent="0.25"/>
  <cols>
    <col min="2" max="2" width="8.140625" style="627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24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25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699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697">
        <f t="shared" si="1"/>
        <v>44227</v>
      </c>
      <c r="B5" s="700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699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697">
        <f t="shared" si="1"/>
        <v>44286</v>
      </c>
      <c r="B7" s="700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26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25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26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25" t="str">
        <f t="shared" si="2"/>
        <v>Munson</v>
      </c>
      <c r="C11" s="121">
        <v>10</v>
      </c>
      <c r="D11" s="122">
        <v>27.215442674323395</v>
      </c>
      <c r="E11" s="122">
        <v>206.81676125854671</v>
      </c>
      <c r="F11" s="122">
        <v>26.472545441093978</v>
      </c>
      <c r="G11" s="122">
        <v>37.273036320548258</v>
      </c>
      <c r="H11" s="122">
        <v>19.124819070178937</v>
      </c>
      <c r="I11" s="122">
        <v>107.63331240994901</v>
      </c>
      <c r="J11" s="122">
        <v>16.444772120154909</v>
      </c>
      <c r="K11" s="46">
        <v>107.83480892783717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26" t="str">
        <f t="shared" si="2"/>
        <v>Munson</v>
      </c>
      <c r="C12" s="118">
        <v>10</v>
      </c>
      <c r="D12" s="119">
        <v>25.232933267612243</v>
      </c>
      <c r="E12" s="119">
        <v>197.9041063855546</v>
      </c>
      <c r="F12" s="119">
        <v>25.33172561735099</v>
      </c>
      <c r="G12" s="119">
        <v>33.754145598318829</v>
      </c>
      <c r="H12" s="119">
        <v>17.721952865891019</v>
      </c>
      <c r="I12" s="119">
        <v>102.91831198639578</v>
      </c>
      <c r="J12" s="119">
        <v>15.724389856960217</v>
      </c>
      <c r="K12" s="120">
        <v>102.73000343322754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25" t="str">
        <f t="shared" si="2"/>
        <v>Munson</v>
      </c>
      <c r="C13" s="121">
        <v>10</v>
      </c>
      <c r="D13" s="122">
        <v>22.944591108102461</v>
      </c>
      <c r="E13" s="122">
        <v>184.92105379285616</v>
      </c>
      <c r="F13" s="122">
        <v>23.66989488548559</v>
      </c>
      <c r="G13" s="122">
        <v>30.007270079607792</v>
      </c>
      <c r="H13" s="122">
        <v>16.10782282850332</v>
      </c>
      <c r="I13" s="122">
        <v>96.117239720910092</v>
      </c>
      <c r="J13" s="122">
        <v>14.685286773694779</v>
      </c>
      <c r="K13" s="46">
        <v>95.490940535695927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26" t="str">
        <f t="shared" si="2"/>
        <v>Munson</v>
      </c>
      <c r="C14" s="118">
        <v>10</v>
      </c>
      <c r="D14" s="119">
        <v>22.484293589651671</v>
      </c>
      <c r="E14" s="119">
        <v>185.62959488518808</v>
      </c>
      <c r="F14" s="119">
        <v>23.760588145304077</v>
      </c>
      <c r="G14" s="119">
        <v>28.757958458291348</v>
      </c>
      <c r="H14" s="119">
        <v>15.779437304589713</v>
      </c>
      <c r="I14" s="119">
        <v>96.453663286225421</v>
      </c>
      <c r="J14" s="119">
        <v>14.736687536716621</v>
      </c>
      <c r="K14" s="120">
        <v>95.360568052593038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25" t="str">
        <f t="shared" si="2"/>
        <v>Munson</v>
      </c>
      <c r="C15" s="121">
        <v>10</v>
      </c>
      <c r="D15" s="122">
        <v>20.734395308487926</v>
      </c>
      <c r="E15" s="122">
        <v>175.01220838914443</v>
      </c>
      <c r="F15" s="122">
        <v>22.401562673810488</v>
      </c>
      <c r="G15" s="122">
        <v>25.93554227659132</v>
      </c>
      <c r="H15" s="122">
        <v>14.546920429529036</v>
      </c>
      <c r="I15" s="122">
        <v>90.912609609308703</v>
      </c>
      <c r="J15" s="122">
        <v>13.890097218544616</v>
      </c>
      <c r="K15" s="46">
        <v>89.498054183156867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26" t="str">
        <f t="shared" si="2"/>
        <v>Munson</v>
      </c>
      <c r="C16" s="118">
        <v>10</v>
      </c>
      <c r="D16" s="119">
        <v>20.498635947662105</v>
      </c>
      <c r="E16" s="119">
        <v>176.60779089136469</v>
      </c>
      <c r="F16" s="119">
        <v>22.60579723409468</v>
      </c>
      <c r="G16" s="119">
        <v>25.079353635119666</v>
      </c>
      <c r="H16" s="119">
        <v>14.377458536080924</v>
      </c>
      <c r="I16" s="119">
        <v>91.721834464108312</v>
      </c>
      <c r="J16" s="119">
        <v>14.013734114919441</v>
      </c>
      <c r="K16" s="120">
        <v>89.950891739694697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25" t="str">
        <f t="shared" si="2"/>
        <v>Munson</v>
      </c>
      <c r="C17" s="121">
        <v>10</v>
      </c>
      <c r="D17" s="122">
        <v>19.663849806530855</v>
      </c>
      <c r="E17" s="122">
        <v>172.75516421840013</v>
      </c>
      <c r="F17" s="122">
        <v>22.112661019955219</v>
      </c>
      <c r="G17" s="122">
        <v>23.528028420152815</v>
      </c>
      <c r="H17" s="122">
        <v>13.788337621259597</v>
      </c>
      <c r="I17" s="122">
        <v>89.705726278638792</v>
      </c>
      <c r="J17" s="122">
        <v>13.705702437330107</v>
      </c>
      <c r="K17" s="46">
        <v>87.706473356548116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26" t="str">
        <f t="shared" si="2"/>
        <v>Munson</v>
      </c>
      <c r="C18" s="118">
        <v>10</v>
      </c>
      <c r="D18" s="119">
        <v>17.117393418099272</v>
      </c>
      <c r="E18" s="119">
        <v>153.0469702874033</v>
      </c>
      <c r="F18" s="119">
        <v>19.590012196787622</v>
      </c>
      <c r="G18" s="119">
        <v>20.056758598170045</v>
      </c>
      <c r="H18" s="119">
        <v>11.999823699979695</v>
      </c>
      <c r="I18" s="119">
        <v>79.461441688545136</v>
      </c>
      <c r="J18" s="119">
        <v>12.140528196679243</v>
      </c>
      <c r="K18" s="120">
        <v>77.40691300241572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25" t="str">
        <f t="shared" si="2"/>
        <v>Munson</v>
      </c>
      <c r="C19" s="121">
        <v>10</v>
      </c>
      <c r="D19" s="122">
        <v>18.307135939765164</v>
      </c>
      <c r="E19" s="122">
        <v>166.43803405165491</v>
      </c>
      <c r="F19" s="122">
        <v>21.304068358611829</v>
      </c>
      <c r="G19" s="122">
        <v>21.013739098635391</v>
      </c>
      <c r="H19" s="122">
        <v>12.830934695136516</v>
      </c>
      <c r="I19" s="122">
        <v>86.405415407303934</v>
      </c>
      <c r="J19" s="122">
        <v>13.201464193241081</v>
      </c>
      <c r="K19" s="46">
        <v>83.896102851064583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26" t="str">
        <f t="shared" si="2"/>
        <v>Munson</v>
      </c>
      <c r="C20" s="118">
        <v>10</v>
      </c>
      <c r="D20" s="119">
        <v>17.128960161376732</v>
      </c>
      <c r="E20" s="119">
        <v>158.32052225829614</v>
      </c>
      <c r="F20" s="119">
        <v>20.265026849061904</v>
      </c>
      <c r="G20" s="119">
        <v>19.293095790437892</v>
      </c>
      <c r="H20" s="119">
        <v>12.002608210941704</v>
      </c>
      <c r="I20" s="119">
        <v>82.185386793309021</v>
      </c>
      <c r="J20" s="119">
        <v>12.556707022271009</v>
      </c>
      <c r="K20" s="120">
        <v>79.667933554398388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25" t="str">
        <f t="shared" si="2"/>
        <v>Munson</v>
      </c>
      <c r="C21" s="121">
        <v>10</v>
      </c>
      <c r="D21" s="122">
        <v>17.14475458077689</v>
      </c>
      <c r="E21" s="122">
        <v>161.00094817484415</v>
      </c>
      <c r="F21" s="122">
        <v>20.60812136638005</v>
      </c>
      <c r="G21" s="122">
        <v>18.994553343652594</v>
      </c>
      <c r="H21" s="122">
        <v>12.011247386042289</v>
      </c>
      <c r="I21" s="122">
        <v>83.572950857318062</v>
      </c>
      <c r="J21" s="122">
        <v>12.768705634930273</v>
      </c>
      <c r="K21" s="46">
        <v>80.949978489122913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26" t="str">
        <f t="shared" si="2"/>
        <v>Munson</v>
      </c>
      <c r="C22" s="118">
        <v>10</v>
      </c>
      <c r="D22" s="119">
        <v>16.097334646545875</v>
      </c>
      <c r="E22" s="119">
        <v>153.49985920121296</v>
      </c>
      <c r="F22" s="119">
        <v>19.647981977755258</v>
      </c>
      <c r="G22" s="119">
        <v>17.548501587548667</v>
      </c>
      <c r="H22" s="119">
        <v>11.275295906460254</v>
      </c>
      <c r="I22" s="119">
        <v>79.677347728664174</v>
      </c>
      <c r="J22" s="119">
        <v>12.173515332880038</v>
      </c>
      <c r="K22" s="120">
        <v>74.094770652369448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25" t="str">
        <f t="shared" si="2"/>
        <v>Munson</v>
      </c>
      <c r="C23" s="121">
        <v>10</v>
      </c>
      <c r="D23" s="122">
        <v>16.162025032077718</v>
      </c>
      <c r="E23" s="122">
        <v>156.42365568873672</v>
      </c>
      <c r="F23" s="122">
        <v>20.022227928158301</v>
      </c>
      <c r="G23" s="122">
        <v>17.388360298739041</v>
      </c>
      <c r="H23" s="122">
        <v>11.318565253845968</v>
      </c>
      <c r="I23" s="122">
        <v>81.194688006167226</v>
      </c>
      <c r="J23" s="122">
        <v>12.405342779513886</v>
      </c>
      <c r="K23" s="46">
        <v>75.472682806316172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26" t="str">
        <f t="shared" si="2"/>
        <v>Munson</v>
      </c>
      <c r="C24" s="118">
        <v>10</v>
      </c>
      <c r="D24" s="119">
        <v>15.71705969269747</v>
      </c>
      <c r="E24" s="119">
        <v>154.36976847952849</v>
      </c>
      <c r="F24" s="119">
        <v>19.759330365379647</v>
      </c>
      <c r="G24" s="119">
        <v>16.729440431117251</v>
      </c>
      <c r="H24" s="119">
        <v>11.005065338964455</v>
      </c>
      <c r="I24" s="119">
        <v>80.129717912255302</v>
      </c>
      <c r="J24" s="119">
        <v>12.242630800724578</v>
      </c>
      <c r="K24" s="120">
        <v>74.521942016200015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25" t="str">
        <f t="shared" si="2"/>
        <v>Munson</v>
      </c>
      <c r="C25" s="121">
        <v>10</v>
      </c>
      <c r="D25" s="122">
        <v>14.815518392336314</v>
      </c>
      <c r="E25" s="122">
        <v>147.58543075456254</v>
      </c>
      <c r="F25" s="122">
        <v>18.890935136584009</v>
      </c>
      <c r="G25" s="122">
        <v>15.607802073066795</v>
      </c>
      <c r="H25" s="122">
        <v>10.372122681912805</v>
      </c>
      <c r="I25" s="122">
        <v>76.610479680225694</v>
      </c>
      <c r="J25" s="122">
        <v>11.70494366912351</v>
      </c>
      <c r="K25" s="46">
        <v>71.264471716629842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26" t="str">
        <f t="shared" si="2"/>
        <v>Munson</v>
      </c>
      <c r="C26" s="118">
        <v>10</v>
      </c>
      <c r="D26" s="119">
        <v>14.928391005298668</v>
      </c>
      <c r="E26" s="119">
        <v>150.78227253278752</v>
      </c>
      <c r="F26" s="119">
        <v>19.3001308841968</v>
      </c>
      <c r="G26" s="119">
        <v>15.568411087290778</v>
      </c>
      <c r="H26" s="119">
        <v>10.449528937795</v>
      </c>
      <c r="I26" s="119">
        <v>78.273526543185341</v>
      </c>
      <c r="J26" s="119">
        <v>11.95903223175047</v>
      </c>
      <c r="K26" s="120">
        <v>72.819149786296634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25" t="str">
        <f t="shared" si="2"/>
        <v>Munson</v>
      </c>
      <c r="C27" s="121">
        <v>10</v>
      </c>
      <c r="D27" s="122">
        <v>14.100990699557567</v>
      </c>
      <c r="E27" s="122">
        <v>144.37613776098391</v>
      </c>
      <c r="F27" s="122">
        <v>18.48014563340594</v>
      </c>
      <c r="G27" s="122">
        <v>14.611780323505871</v>
      </c>
      <c r="H27" s="122">
        <v>9.8689157279950805</v>
      </c>
      <c r="I27" s="122">
        <v>74.952477502443486</v>
      </c>
      <c r="J27" s="122">
        <v>11.451625263019846</v>
      </c>
      <c r="K27" s="46">
        <v>69.804948927226832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26" t="str">
        <f t="shared" si="2"/>
        <v>Munson</v>
      </c>
      <c r="C28" s="118">
        <v>10</v>
      </c>
      <c r="D28" s="119">
        <v>14.235100409218422</v>
      </c>
      <c r="E28" s="119">
        <v>147.71556383141569</v>
      </c>
      <c r="F28" s="119">
        <v>18.907592170421207</v>
      </c>
      <c r="G28" s="119">
        <v>14.708204055540021</v>
      </c>
      <c r="H28" s="119">
        <v>9.9613773419411142</v>
      </c>
      <c r="I28" s="119">
        <v>76.69170231136961</v>
      </c>
      <c r="J28" s="119">
        <v>11.717353419380427</v>
      </c>
      <c r="K28" s="120">
        <v>71.562177740398198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25" t="str">
        <f t="shared" si="2"/>
        <v>Munson</v>
      </c>
      <c r="C29" s="121">
        <v>10</v>
      </c>
      <c r="D29" s="122">
        <v>13.913327792604646</v>
      </c>
      <c r="E29" s="122">
        <v>146.33189956255919</v>
      </c>
      <c r="F29" s="122">
        <v>18.730483144007575</v>
      </c>
      <c r="G29" s="122">
        <v>14.333570304093517</v>
      </c>
      <c r="H29" s="122">
        <v>9.7349033593467524</v>
      </c>
      <c r="I29" s="122">
        <v>75.97975390443807</v>
      </c>
      <c r="J29" s="122">
        <v>11.608578162848552</v>
      </c>
      <c r="K29" s="46">
        <v>54.949186200593651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26" t="str">
        <f t="shared" si="2"/>
        <v>Munson</v>
      </c>
      <c r="C30" s="118">
        <v>10</v>
      </c>
      <c r="D30" s="119">
        <v>12.305314445821075</v>
      </c>
      <c r="E30" s="119">
        <v>131.0706474283171</v>
      </c>
      <c r="F30" s="119">
        <v>16.777042870824587</v>
      </c>
      <c r="G30" s="119">
        <v>12.641638971240374</v>
      </c>
      <c r="H30" s="119">
        <v>8.6087013427811829</v>
      </c>
      <c r="I30" s="119">
        <v>68.062189775370086</v>
      </c>
      <c r="J30" s="119">
        <v>10.398892005682633</v>
      </c>
      <c r="K30" s="120">
        <v>49.172523378071034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25" t="str">
        <f t="shared" si="2"/>
        <v>Munson</v>
      </c>
      <c r="C31" s="121">
        <v>10</v>
      </c>
      <c r="D31" s="122">
        <v>13.349289308020781</v>
      </c>
      <c r="E31" s="122">
        <v>143.98852866807093</v>
      </c>
      <c r="F31" s="122">
        <v>18.430531669513083</v>
      </c>
      <c r="G31" s="122">
        <v>13.676055278237465</v>
      </c>
      <c r="H31" s="122">
        <v>9.3379113310342952</v>
      </c>
      <c r="I31" s="122">
        <v>74.77811711784905</v>
      </c>
      <c r="J31" s="122">
        <v>11.424985677096162</v>
      </c>
      <c r="K31" s="46">
        <v>53.959597445036238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26" t="str">
        <f t="shared" si="2"/>
        <v>Munson</v>
      </c>
      <c r="C32" s="118">
        <v>10</v>
      </c>
      <c r="D32" s="119">
        <v>12.65776561211141</v>
      </c>
      <c r="E32" s="119">
        <v>138.30398374920105</v>
      </c>
      <c r="F32" s="119">
        <v>17.702909919897735</v>
      </c>
      <c r="G32" s="119">
        <v>12.942616260490691</v>
      </c>
      <c r="H32" s="119">
        <v>8.8531440439935309</v>
      </c>
      <c r="I32" s="119">
        <v>71.834280292762571</v>
      </c>
      <c r="J32" s="119">
        <v>10.975211043276554</v>
      </c>
      <c r="K32" s="120">
        <v>51.792867760909232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25" t="str">
        <f t="shared" si="2"/>
        <v>Munson</v>
      </c>
      <c r="C33" s="121">
        <v>10</v>
      </c>
      <c r="D33" s="122">
        <v>12.823526379548516</v>
      </c>
      <c r="E33" s="122">
        <v>141.92683719458518</v>
      </c>
      <c r="F33" s="122">
        <v>18.166635160906903</v>
      </c>
      <c r="G33" s="122">
        <v>13.098830244259799</v>
      </c>
      <c r="H33" s="122">
        <v>8.9680679461514448</v>
      </c>
      <c r="I33" s="122">
        <v>73.725212135450775</v>
      </c>
      <c r="J33" s="122">
        <v>11.264117329037781</v>
      </c>
      <c r="K33" s="46">
        <v>53.116827205858733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26" t="str">
        <f t="shared" si="2"/>
        <v>Munson</v>
      </c>
      <c r="C34" s="118">
        <v>10</v>
      </c>
      <c r="D34" s="119">
        <v>12.173785575870948</v>
      </c>
      <c r="E34" s="119">
        <v>136.47221146657412</v>
      </c>
      <c r="F34" s="119">
        <v>17.468443067721488</v>
      </c>
      <c r="G34" s="119">
        <v>12.42253715390237</v>
      </c>
      <c r="H34" s="119">
        <v>8.5127515988780278</v>
      </c>
      <c r="I34" s="119">
        <v>70.901264424064081</v>
      </c>
      <c r="J34" s="119">
        <v>10.832660254504818</v>
      </c>
      <c r="K34" s="120">
        <v>51.032450264378603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25" t="str">
        <f t="shared" si="2"/>
        <v>Munson</v>
      </c>
      <c r="C35" s="121">
        <v>10</v>
      </c>
      <c r="D35" s="122">
        <v>12.347019997094646</v>
      </c>
      <c r="E35" s="122">
        <v>140.19437134923567</v>
      </c>
      <c r="F35" s="122">
        <v>17.944879532702167</v>
      </c>
      <c r="G35" s="122">
        <v>12.586554395348323</v>
      </c>
      <c r="H35" s="122">
        <v>8.0396932175801208</v>
      </c>
      <c r="I35" s="122">
        <v>68.504270281297721</v>
      </c>
      <c r="J35" s="122">
        <v>10.466435431956024</v>
      </c>
      <c r="K35" s="46">
        <v>48.005906962344525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26" t="str">
        <f t="shared" si="2"/>
        <v>Munson</v>
      </c>
      <c r="C36" s="118">
        <v>10</v>
      </c>
      <c r="D36" s="119">
        <v>12.121346380239835</v>
      </c>
      <c r="E36" s="119">
        <v>139.43020725947636</v>
      </c>
      <c r="F36" s="119">
        <v>17.847066529212974</v>
      </c>
      <c r="G36" s="119">
        <v>12.343812093707461</v>
      </c>
      <c r="H36" s="119">
        <v>7.8953691035216167</v>
      </c>
      <c r="I36" s="119">
        <v>68.09079052515817</v>
      </c>
      <c r="J36" s="119">
        <v>10.403261554383397</v>
      </c>
      <c r="K36" s="120">
        <v>47.688423684772694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25" t="str">
        <f t="shared" si="2"/>
        <v>Munson</v>
      </c>
      <c r="C37" s="121">
        <v>10</v>
      </c>
      <c r="D37" s="122">
        <v>11.524905702152678</v>
      </c>
      <c r="E37" s="122">
        <v>134.27449004934917</v>
      </c>
      <c r="F37" s="122">
        <v>17.187134726316692</v>
      </c>
      <c r="G37" s="122">
        <v>11.724603230893226</v>
      </c>
      <c r="H37" s="122">
        <v>7.5092348165406486</v>
      </c>
      <c r="I37" s="122">
        <v>65.533085169024105</v>
      </c>
      <c r="J37" s="122">
        <v>10.012482558819979</v>
      </c>
      <c r="K37" s="46">
        <v>45.855953196475376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26" t="str">
        <f t="shared" si="2"/>
        <v>Munson</v>
      </c>
      <c r="C38" s="118">
        <v>10</v>
      </c>
      <c r="D38" s="119">
        <v>11.70585258023698</v>
      </c>
      <c r="E38" s="119">
        <v>138.13953377707003</v>
      </c>
      <c r="F38" s="119">
        <v>17.681860323464964</v>
      </c>
      <c r="G38" s="119">
        <v>11.896744853612319</v>
      </c>
      <c r="H38" s="119">
        <v>7.6294132354218043</v>
      </c>
      <c r="I38" s="119">
        <v>67.377088676017721</v>
      </c>
      <c r="J38" s="119">
        <v>10.294218678876375</v>
      </c>
      <c r="K38" s="120">
        <v>47.093169294658466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25" t="str">
        <f t="shared" si="2"/>
        <v>Munson</v>
      </c>
      <c r="C39" s="121">
        <v>10</v>
      </c>
      <c r="D39" s="122">
        <v>11.139660132261254</v>
      </c>
      <c r="E39" s="122">
        <v>133.1561501977616</v>
      </c>
      <c r="F39" s="122">
        <v>17.043987225313487</v>
      </c>
      <c r="G39" s="122">
        <v>11.310024833946468</v>
      </c>
      <c r="H39" s="122">
        <v>7.262453533900759</v>
      </c>
      <c r="I39" s="122">
        <v>64.904453859743398</v>
      </c>
      <c r="J39" s="122">
        <v>9.9164368525289159</v>
      </c>
      <c r="K39" s="46">
        <v>45.30352622584293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26" t="str">
        <f t="shared" si="2"/>
        <v>Munson</v>
      </c>
      <c r="C40" s="118">
        <v>10</v>
      </c>
      <c r="D40" s="119">
        <v>11.323986365332575</v>
      </c>
      <c r="E40" s="119">
        <v>137.11429528206756</v>
      </c>
      <c r="F40" s="119">
        <v>17.550629796104648</v>
      </c>
      <c r="G40" s="119">
        <v>11.48577273859811</v>
      </c>
      <c r="H40" s="119">
        <v>7.384619873518858</v>
      </c>
      <c r="I40" s="119">
        <v>66.789341387298578</v>
      </c>
      <c r="J40" s="119">
        <v>10.20441948415642</v>
      </c>
      <c r="K40" s="120">
        <v>46.5451496204577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25" t="str">
        <f t="shared" si="2"/>
        <v>Munson</v>
      </c>
      <c r="C41" s="121">
        <v>10</v>
      </c>
      <c r="D41" s="122">
        <v>11.141405126282651</v>
      </c>
      <c r="E41" s="122">
        <v>135.86815120303172</v>
      </c>
      <c r="F41" s="122">
        <v>17.391123353988061</v>
      </c>
      <c r="G41" s="122">
        <v>11.289274609017996</v>
      </c>
      <c r="H41" s="122">
        <v>7.267425939457584</v>
      </c>
      <c r="I41" s="122">
        <v>66.17036476238637</v>
      </c>
      <c r="J41" s="122">
        <v>10.109848967064165</v>
      </c>
      <c r="K41" s="46">
        <v>46.286999728554179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26" t="str">
        <f t="shared" si="2"/>
        <v>Munson</v>
      </c>
      <c r="C42" s="118">
        <v>10</v>
      </c>
      <c r="D42" s="119">
        <v>10.263590810130809</v>
      </c>
      <c r="E42" s="119">
        <v>125.34052544369911</v>
      </c>
      <c r="F42" s="119">
        <v>16.043587256793487</v>
      </c>
      <c r="G42" s="119">
        <v>10.389812517007252</v>
      </c>
      <c r="H42" s="119">
        <v>6.6964811618191744</v>
      </c>
      <c r="I42" s="119">
        <v>61.061956100560373</v>
      </c>
      <c r="J42" s="119">
        <v>9.3293598251354997</v>
      </c>
      <c r="K42" s="120">
        <v>43.068332352889215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25" t="str">
        <f t="shared" si="2"/>
        <v>Munson</v>
      </c>
      <c r="C43" s="121">
        <v>10</v>
      </c>
      <c r="D43" s="122">
        <v>10.807741976015761</v>
      </c>
      <c r="E43" s="122">
        <v>132.16947810057886</v>
      </c>
      <c r="F43" s="122">
        <v>16.917693196874094</v>
      </c>
      <c r="G43" s="122">
        <v>10.930227749407596</v>
      </c>
      <c r="H43" s="122">
        <v>7.0531667354773671</v>
      </c>
      <c r="I43" s="122">
        <v>64.407810498259522</v>
      </c>
      <c r="J43" s="122">
        <v>9.8405569715583177</v>
      </c>
      <c r="K43" s="46">
        <v>45.799261787816093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26" t="str">
        <f t="shared" si="2"/>
        <v>Munson</v>
      </c>
      <c r="C44" s="118">
        <v>10</v>
      </c>
      <c r="D44" s="119">
        <v>10.303825638557321</v>
      </c>
      <c r="E44" s="119">
        <v>126.18246448032906</v>
      </c>
      <c r="F44" s="119">
        <v>16.151355453482118</v>
      </c>
      <c r="G44" s="119">
        <v>10.410587297412023</v>
      </c>
      <c r="H44" s="119">
        <v>6.7258170427378392</v>
      </c>
      <c r="I44" s="119">
        <v>61.507726918790361</v>
      </c>
      <c r="J44" s="119">
        <v>9.3974672123041287</v>
      </c>
      <c r="K44" s="120">
        <v>44.09861357839484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25" t="str">
        <f t="shared" si="2"/>
        <v>Munson</v>
      </c>
      <c r="C45" s="121">
        <v>10</v>
      </c>
      <c r="D45" s="122">
        <v>10.492564968764894</v>
      </c>
      <c r="E45" s="122">
        <v>128.66978681524728</v>
      </c>
      <c r="F45" s="122">
        <v>16.46973271235165</v>
      </c>
      <c r="G45" s="122">
        <v>10.591192340745062</v>
      </c>
      <c r="H45" s="122">
        <v>6.8504859618727973</v>
      </c>
      <c r="I45" s="122">
        <v>62.737327833465201</v>
      </c>
      <c r="J45" s="122">
        <v>9.585331956212249</v>
      </c>
      <c r="K45" s="46">
        <v>45.345994549801482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26" t="str">
        <f t="shared" si="2"/>
        <v>Munson</v>
      </c>
      <c r="C46" s="118">
        <v>10</v>
      </c>
      <c r="D46" s="119">
        <v>10.009539376319209</v>
      </c>
      <c r="E46" s="119">
        <v>122.91196686212801</v>
      </c>
      <c r="F46" s="119">
        <v>15.732731758352385</v>
      </c>
      <c r="G46" s="119">
        <v>10.094102200098328</v>
      </c>
      <c r="H46" s="119">
        <v>6.5364664460982436</v>
      </c>
      <c r="I46" s="119">
        <v>59.945706351656746</v>
      </c>
      <c r="J46" s="119">
        <v>9.1588136837961169</v>
      </c>
      <c r="K46" s="120">
        <v>43.675251990870429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25" t="str">
        <f t="shared" si="2"/>
        <v>Munson</v>
      </c>
      <c r="C47" s="121">
        <v>10</v>
      </c>
      <c r="D47" s="122">
        <v>10.198920467207529</v>
      </c>
      <c r="E47" s="122">
        <v>125.40367282777993</v>
      </c>
      <c r="F47" s="122">
        <v>16.05167012195583</v>
      </c>
      <c r="G47" s="122">
        <v>10.275489203337678</v>
      </c>
      <c r="H47" s="122">
        <v>6.6614487466352212</v>
      </c>
      <c r="I47" s="122">
        <v>61.176496137774464</v>
      </c>
      <c r="J47" s="122">
        <v>9.3468603699244106</v>
      </c>
      <c r="K47" s="46">
        <v>44.923450743022727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26" t="str">
        <f t="shared" si="2"/>
        <v>Munson</v>
      </c>
      <c r="C48" s="118">
        <v>10</v>
      </c>
      <c r="D48" s="119">
        <v>10.057187433872162</v>
      </c>
      <c r="E48" s="119">
        <v>123.82522878303425</v>
      </c>
      <c r="F48" s="119">
        <v>15.849629284228385</v>
      </c>
      <c r="G48" s="119">
        <v>10.123187435080002</v>
      </c>
      <c r="H48" s="119">
        <v>6.5701170490890828</v>
      </c>
      <c r="I48" s="119">
        <v>60.421307596985798</v>
      </c>
      <c r="J48" s="119">
        <v>9.2314787120165054</v>
      </c>
      <c r="K48" s="120">
        <v>44.722681961059571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25" t="str">
        <f t="shared" si="2"/>
        <v>Munson</v>
      </c>
      <c r="C49" s="121">
        <v>10</v>
      </c>
      <c r="D49" s="122">
        <v>9.6022317420376311</v>
      </c>
      <c r="E49" s="122">
        <v>118.37598300128568</v>
      </c>
      <c r="F49" s="122">
        <v>15.152125824164566</v>
      </c>
      <c r="G49" s="122">
        <v>9.6564243392832267</v>
      </c>
      <c r="H49" s="122">
        <v>6.2740439487770319</v>
      </c>
      <c r="I49" s="122">
        <v>57.776021648610886</v>
      </c>
      <c r="J49" s="122">
        <v>8.827317952075699</v>
      </c>
      <c r="K49" s="46">
        <v>43.09203011362176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26" t="str">
        <f t="shared" si="2"/>
        <v>Munson</v>
      </c>
      <c r="C50" s="118">
        <v>10</v>
      </c>
      <c r="D50" s="119">
        <v>9.791750152926447</v>
      </c>
      <c r="E50" s="119">
        <v>120.86549033884737</v>
      </c>
      <c r="F50" s="119">
        <v>15.470782763372462</v>
      </c>
      <c r="G50" s="119">
        <v>9.8381289154043206</v>
      </c>
      <c r="H50" s="119">
        <v>6.3989899378585697</v>
      </c>
      <c r="I50" s="119">
        <v>59.004617389842537</v>
      </c>
      <c r="J50" s="119">
        <v>9.0150294159191589</v>
      </c>
      <c r="K50" s="120">
        <v>44.340369150262134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25" t="str">
        <f t="shared" si="2"/>
        <v>Munson</v>
      </c>
      <c r="C51" s="121">
        <v>10</v>
      </c>
      <c r="D51" s="122">
        <v>9.3534713217588603</v>
      </c>
      <c r="E51" s="122">
        <v>115.59995737043468</v>
      </c>
      <c r="F51" s="122">
        <v>14.79679454341564</v>
      </c>
      <c r="G51" s="122">
        <v>9.3893935722027315</v>
      </c>
      <c r="H51" s="122">
        <v>6.1135965078137948</v>
      </c>
      <c r="I51" s="122">
        <v>56.446601022632642</v>
      </c>
      <c r="J51" s="122">
        <v>8.6242026202165132</v>
      </c>
      <c r="K51" s="46">
        <v>42.73373210304662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26" t="str">
        <f t="shared" si="2"/>
        <v>Munson</v>
      </c>
      <c r="C52" s="118">
        <v>10</v>
      </c>
      <c r="D52" s="119">
        <v>9.5426558647850239</v>
      </c>
      <c r="E52" s="119">
        <v>118.08352165186945</v>
      </c>
      <c r="F52" s="119">
        <v>15.114690771439289</v>
      </c>
      <c r="G52" s="119">
        <v>9.5708666946527927</v>
      </c>
      <c r="H52" s="119">
        <v>6.2382579856715203</v>
      </c>
      <c r="I52" s="119">
        <v>57.671707871373997</v>
      </c>
      <c r="J52" s="119">
        <v>8.8113806329495894</v>
      </c>
      <c r="K52" s="120">
        <v>43.981605264764092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25" t="str">
        <f t="shared" si="2"/>
        <v>Munson</v>
      </c>
      <c r="C53" s="121">
        <v>10</v>
      </c>
      <c r="D53" s="122">
        <v>9.4218147647321651</v>
      </c>
      <c r="E53" s="122">
        <v>116.73232061387681</v>
      </c>
      <c r="F53" s="122">
        <v>14.941737038576234</v>
      </c>
      <c r="G53" s="122">
        <v>9.4413122614573428</v>
      </c>
      <c r="H53" s="122">
        <v>6.1602191092973211</v>
      </c>
      <c r="I53" s="122">
        <v>57.023667980137176</v>
      </c>
      <c r="J53" s="122">
        <v>8.7123694257814606</v>
      </c>
      <c r="K53" s="46">
        <v>43.810349412215388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26" t="str">
        <f t="shared" si="2"/>
        <v>Munson</v>
      </c>
      <c r="C54" s="118">
        <v>10</v>
      </c>
      <c r="D54" s="119">
        <v>8.4091777850552898</v>
      </c>
      <c r="E54" s="119">
        <v>104.30713817578507</v>
      </c>
      <c r="F54" s="119">
        <v>13.351313686500491</v>
      </c>
      <c r="G54" s="119">
        <v>8.4195750007482761</v>
      </c>
      <c r="H54" s="119">
        <v>5.4989557446147463</v>
      </c>
      <c r="I54" s="119">
        <v>50.964271599765731</v>
      </c>
      <c r="J54" s="119">
        <v>7.7865840762124785</v>
      </c>
      <c r="K54" s="120">
        <v>39.4205428033126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25" t="str">
        <f t="shared" si="2"/>
        <v>Munson</v>
      </c>
      <c r="C55" s="121">
        <v>10</v>
      </c>
      <c r="D55" s="122">
        <v>9.2016913485343181</v>
      </c>
      <c r="E55" s="122">
        <v>114.26820585730445</v>
      </c>
      <c r="F55" s="122">
        <v>14.626330349734969</v>
      </c>
      <c r="G55" s="122">
        <v>9.2055096482198611</v>
      </c>
      <c r="H55" s="122">
        <v>6.0180685029425156</v>
      </c>
      <c r="I55" s="122">
        <v>55.84218017638284</v>
      </c>
      <c r="J55" s="122">
        <v>8.5318556241060044</v>
      </c>
      <c r="K55" s="46">
        <v>43.482841606140134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26" t="str">
        <f t="shared" si="2"/>
        <v>Munson</v>
      </c>
      <c r="C56" s="118">
        <v>10</v>
      </c>
      <c r="D56" s="119">
        <v>8.7993401451222955</v>
      </c>
      <c r="E56" s="119">
        <v>109.39958252979848</v>
      </c>
      <c r="F56" s="119">
        <v>14.003146563814207</v>
      </c>
      <c r="G56" s="119">
        <v>8.7993401451223168</v>
      </c>
      <c r="H56" s="119">
        <v>5.7557267433070072</v>
      </c>
      <c r="I56" s="119">
        <v>53.473092800478632</v>
      </c>
      <c r="J56" s="119">
        <v>8.169894733606835</v>
      </c>
      <c r="K56" s="120">
        <v>41.933439114219269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25" t="str">
        <f t="shared" si="2"/>
        <v>Munson</v>
      </c>
      <c r="C57" s="121">
        <v>10</v>
      </c>
      <c r="D57" s="122">
        <v>8.9866795130110848</v>
      </c>
      <c r="E57" s="122">
        <v>111.85776460616304</v>
      </c>
      <c r="F57" s="122">
        <v>14.317793869588872</v>
      </c>
      <c r="G57" s="122">
        <v>8.9866795130110813</v>
      </c>
      <c r="H57" s="122">
        <v>5.879059098142104</v>
      </c>
      <c r="I57" s="122">
        <v>54.684734358736158</v>
      </c>
      <c r="J57" s="122">
        <v>8.3550152578203924</v>
      </c>
      <c r="K57" s="46">
        <v>43.188821985345143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26" t="str">
        <f t="shared" si="2"/>
        <v>Munson</v>
      </c>
      <c r="C58" s="118">
        <v>10</v>
      </c>
      <c r="D58" s="119">
        <v>8.5970385693164051</v>
      </c>
      <c r="E58" s="119">
        <v>107.12997192404455</v>
      </c>
      <c r="F58" s="119">
        <v>13.712636406277703</v>
      </c>
      <c r="G58" s="119">
        <v>8.5970385693164211</v>
      </c>
      <c r="H58" s="119">
        <v>5.6248894268183909</v>
      </c>
      <c r="I58" s="119">
        <v>52.38283971741938</v>
      </c>
      <c r="J58" s="119">
        <v>8.003320105171273</v>
      </c>
      <c r="K58" s="120">
        <v>41.661566463269686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25" t="str">
        <f t="shared" si="2"/>
        <v>Munson</v>
      </c>
      <c r="C59" s="121">
        <v>10</v>
      </c>
      <c r="D59" s="122">
        <v>8.7833357734619728</v>
      </c>
      <c r="E59" s="122">
        <v>109.57481852184975</v>
      </c>
      <c r="F59" s="122">
        <v>14.025576770796768</v>
      </c>
      <c r="G59" s="122">
        <v>8.7833357734619906</v>
      </c>
      <c r="H59" s="122">
        <v>5.7475037060913641</v>
      </c>
      <c r="I59" s="122">
        <v>53.587653796805014</v>
      </c>
      <c r="J59" s="122">
        <v>8.1873975100958827</v>
      </c>
      <c r="K59" s="46">
        <v>42.915445469304132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26" t="str">
        <f t="shared" si="2"/>
        <v>Munson</v>
      </c>
      <c r="C60" s="118">
        <v>10</v>
      </c>
      <c r="D60" s="119">
        <v>8.6841456442798943</v>
      </c>
      <c r="E60" s="119">
        <v>108.46001541545675</v>
      </c>
      <c r="F60" s="119">
        <v>13.882881973178467</v>
      </c>
      <c r="G60" s="119">
        <v>8.6841456442798659</v>
      </c>
      <c r="H60" s="119">
        <v>5.6832890104339606</v>
      </c>
      <c r="I60" s="119">
        <v>53.051481718132358</v>
      </c>
      <c r="J60" s="119">
        <v>8.1054786344581142</v>
      </c>
      <c r="K60" s="120">
        <v>42.784143832357302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25" t="str">
        <f t="shared" si="2"/>
        <v>Munson</v>
      </c>
      <c r="C61" s="121">
        <v>10</v>
      </c>
      <c r="D61" s="122">
        <v>8.3120537623354629</v>
      </c>
      <c r="E61" s="122">
        <v>103.92706426322405</v>
      </c>
      <c r="F61" s="122">
        <v>13.302664225692679</v>
      </c>
      <c r="G61" s="122">
        <v>8.3120537623354718</v>
      </c>
      <c r="H61" s="122">
        <v>5.4404168188679449</v>
      </c>
      <c r="I61" s="122">
        <v>50.842682408152108</v>
      </c>
      <c r="J61" s="122">
        <v>7.7680069597851631</v>
      </c>
      <c r="K61" s="46">
        <v>41.280223545275234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26" t="str">
        <f t="shared" si="2"/>
        <v>Munson</v>
      </c>
      <c r="C62" s="118">
        <v>10</v>
      </c>
      <c r="D62" s="119">
        <v>8.4965578432835009</v>
      </c>
      <c r="E62" s="119">
        <v>106.34952927209787</v>
      </c>
      <c r="F62" s="119">
        <v>13.612739746828527</v>
      </c>
      <c r="G62" s="119">
        <v>8.4965578432835027</v>
      </c>
      <c r="H62" s="119">
        <v>5.5618133431157837</v>
      </c>
      <c r="I62" s="119">
        <v>52.036183785901436</v>
      </c>
      <c r="J62" s="119">
        <v>7.9503560686990244</v>
      </c>
      <c r="K62" s="120">
        <v>42.531569817191674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25" t="str">
        <f t="shared" si="2"/>
        <v>Munson</v>
      </c>
      <c r="C63" s="121">
        <v>10</v>
      </c>
      <c r="D63" s="122">
        <v>8.1351542820337848</v>
      </c>
      <c r="E63" s="122">
        <v>101.93548721995319</v>
      </c>
      <c r="F63" s="122">
        <v>13.047742364154008</v>
      </c>
      <c r="G63" s="122">
        <v>8.1351542820338008</v>
      </c>
      <c r="H63" s="122">
        <v>5.3258289149758182</v>
      </c>
      <c r="I63" s="122">
        <v>49.884260524007956</v>
      </c>
      <c r="J63" s="122">
        <v>7.621574376904138</v>
      </c>
      <c r="K63" s="46">
        <v>41.041962312397203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26" t="str">
        <f t="shared" si="2"/>
        <v>Munson</v>
      </c>
      <c r="C64" s="118">
        <v>10</v>
      </c>
      <c r="D64" s="119">
        <v>8.3183575173505737</v>
      </c>
      <c r="E64" s="119">
        <v>104.34197832272787</v>
      </c>
      <c r="F64" s="119">
        <v>13.355773225309168</v>
      </c>
      <c r="G64" s="119">
        <v>8.3183575173505631</v>
      </c>
      <c r="H64" s="119">
        <v>5.4463500792222117</v>
      </c>
      <c r="I64" s="119">
        <v>51.069755955998225</v>
      </c>
      <c r="J64" s="119">
        <v>7.8027002498074047</v>
      </c>
      <c r="K64" s="120">
        <v>42.291480794203913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25" t="str">
        <f t="shared" si="2"/>
        <v>Munson</v>
      </c>
      <c r="C65" s="121">
        <v>10</v>
      </c>
      <c r="D65" s="122">
        <v>8.2311551059560024</v>
      </c>
      <c r="E65" s="122">
        <v>103.35861686598147</v>
      </c>
      <c r="F65" s="122">
        <v>13.22990295884563</v>
      </c>
      <c r="G65" s="122">
        <v>8.2311551059559704</v>
      </c>
      <c r="H65" s="122">
        <v>5.3898154895539738</v>
      </c>
      <c r="I65" s="122">
        <v>50.596016903353082</v>
      </c>
      <c r="J65" s="122">
        <v>7.7303198203633112</v>
      </c>
      <c r="K65" s="46">
        <v>42.175811398154806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26" t="str">
        <f t="shared" si="2"/>
        <v>Munson</v>
      </c>
      <c r="C66" s="118">
        <v>10</v>
      </c>
      <c r="D66" s="119">
        <v>7.3614247760648448</v>
      </c>
      <c r="E66" s="119">
        <v>92.53056887503169</v>
      </c>
      <c r="F66" s="119">
        <v>11.843912816004057</v>
      </c>
      <c r="G66" s="119">
        <v>7.3614247760648759</v>
      </c>
      <c r="H66" s="119">
        <v>4.8207964698611478</v>
      </c>
      <c r="I66" s="119">
        <v>45.302088437987265</v>
      </c>
      <c r="J66" s="119">
        <v>6.9214863548421182</v>
      </c>
      <c r="K66" s="120">
        <v>37.992304338154042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25" t="str">
        <f t="shared" ref="B67:C130" si="6">+B66</f>
        <v>Munson</v>
      </c>
      <c r="C67" s="121">
        <v>10</v>
      </c>
      <c r="D67" s="122">
        <v>8.0710438482151101</v>
      </c>
      <c r="E67" s="122">
        <v>101.55140640100439</v>
      </c>
      <c r="F67" s="122">
        <v>12.998580019328561</v>
      </c>
      <c r="G67" s="122">
        <v>8.0710438482151616</v>
      </c>
      <c r="H67" s="122">
        <v>5.2860241856273351</v>
      </c>
      <c r="I67" s="122">
        <v>49.725683904523251</v>
      </c>
      <c r="J67" s="122">
        <v>7.5973461120073367</v>
      </c>
      <c r="K67" s="46">
        <v>41.952667689072463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26" t="str">
        <f t="shared" si="6"/>
        <v>Munson</v>
      </c>
      <c r="C68" s="118">
        <v>10</v>
      </c>
      <c r="D68" s="119">
        <v>7.7333503119629823</v>
      </c>
      <c r="E68" s="119">
        <v>97.401842067447717</v>
      </c>
      <c r="F68" s="119">
        <v>12.467435784633309</v>
      </c>
      <c r="G68" s="119">
        <v>7.7333503119629787</v>
      </c>
      <c r="H68" s="119">
        <v>5.0653378013204069</v>
      </c>
      <c r="I68" s="119">
        <v>47.700442298276904</v>
      </c>
      <c r="J68" s="119">
        <v>7.2879192946423501</v>
      </c>
      <c r="K68" s="120">
        <v>40.495149602388082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25" t="str">
        <f t="shared" si="6"/>
        <v>Munson</v>
      </c>
      <c r="C69" s="121">
        <v>10</v>
      </c>
      <c r="D69" s="122">
        <v>7.9130768124087778</v>
      </c>
      <c r="E69" s="122">
        <v>99.766252167372073</v>
      </c>
      <c r="F69" s="122">
        <v>12.770080277423626</v>
      </c>
      <c r="G69" s="122">
        <v>7.9130768124087743</v>
      </c>
      <c r="H69" s="122">
        <v>5.1835373196458727</v>
      </c>
      <c r="I69" s="122">
        <v>48.864997978477213</v>
      </c>
      <c r="J69" s="122">
        <v>7.4658461778228906</v>
      </c>
      <c r="K69" s="46">
        <v>41.739775310315586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26" t="str">
        <f t="shared" si="6"/>
        <v>Munson</v>
      </c>
      <c r="C70" s="118">
        <v>10</v>
      </c>
      <c r="D70" s="119">
        <v>7.5840001959794945</v>
      </c>
      <c r="E70" s="119">
        <v>95.713060585618749</v>
      </c>
      <c r="F70" s="119">
        <v>12.2512717549592</v>
      </c>
      <c r="G70" s="119">
        <v>7.5840001959794829</v>
      </c>
      <c r="H70" s="119">
        <v>4.9684187047548045</v>
      </c>
      <c r="I70" s="119">
        <v>46.88599063473788</v>
      </c>
      <c r="J70" s="119">
        <v>7.1634833722500115</v>
      </c>
      <c r="K70" s="120">
        <v>40.293814026682007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25" t="str">
        <f t="shared" si="6"/>
        <v>Munson</v>
      </c>
      <c r="C71" s="121">
        <v>10</v>
      </c>
      <c r="D71" s="122">
        <v>7.7622532093984837</v>
      </c>
      <c r="E71" s="122">
        <v>98.059812126880047</v>
      </c>
      <c r="F71" s="122">
        <v>12.551655952240646</v>
      </c>
      <c r="G71" s="122">
        <v>7.7622532093984455</v>
      </c>
      <c r="H71" s="122">
        <v>5.0856393696652731</v>
      </c>
      <c r="I71" s="122">
        <v>48.041808497440876</v>
      </c>
      <c r="J71" s="122">
        <v>7.3400749606149756</v>
      </c>
      <c r="K71" s="46">
        <v>41.536398338518644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26" t="str">
        <f t="shared" si="6"/>
        <v>Munson</v>
      </c>
      <c r="C72" s="118">
        <v>10</v>
      </c>
      <c r="D72" s="119">
        <v>7.688178708922619</v>
      </c>
      <c r="E72" s="119">
        <v>97.220996569892094</v>
      </c>
      <c r="F72" s="119">
        <v>12.44428756094619</v>
      </c>
      <c r="G72" s="119">
        <v>7.6881787089226092</v>
      </c>
      <c r="H72" s="119">
        <v>5.0375353659283215</v>
      </c>
      <c r="I72" s="119">
        <v>47.636901220402144</v>
      </c>
      <c r="J72" s="119">
        <v>7.2782111765887194</v>
      </c>
      <c r="K72" s="120">
        <v>41.438067269576223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25" t="str">
        <f t="shared" si="6"/>
        <v>Munson</v>
      </c>
      <c r="C73" s="121">
        <v>10</v>
      </c>
      <c r="D73" s="122">
        <v>7.3712006951543687</v>
      </c>
      <c r="E73" s="122">
        <v>93.303359154644184</v>
      </c>
      <c r="F73" s="122">
        <v>11.942829971794458</v>
      </c>
      <c r="G73" s="122">
        <v>7.3712006951543598</v>
      </c>
      <c r="H73" s="122">
        <v>4.8302404000608332</v>
      </c>
      <c r="I73" s="122">
        <v>45.722995156579707</v>
      </c>
      <c r="J73" s="122">
        <v>6.9857946600236751</v>
      </c>
      <c r="K73" s="46">
        <v>40.008260325381627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26" t="str">
        <f t="shared" si="6"/>
        <v>Munson</v>
      </c>
      <c r="C74" s="118">
        <v>10</v>
      </c>
      <c r="D74" s="119">
        <v>7.5471880719368158</v>
      </c>
      <c r="E74" s="119">
        <v>95.623095474141323</v>
      </c>
      <c r="F74" s="119">
        <v>12.239756220690092</v>
      </c>
      <c r="G74" s="119">
        <v>7.5471880719368016</v>
      </c>
      <c r="H74" s="119">
        <v>4.9459602074107201</v>
      </c>
      <c r="I74" s="119">
        <v>46.865472029895308</v>
      </c>
      <c r="J74" s="119">
        <v>7.1603483484715422</v>
      </c>
      <c r="K74" s="120">
        <v>41.247733394221257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25" t="str">
        <f t="shared" si="6"/>
        <v>Munson</v>
      </c>
      <c r="C75" s="121">
        <v>10</v>
      </c>
      <c r="D75" s="122">
        <v>7.2376947144824264</v>
      </c>
      <c r="E75" s="122">
        <v>91.789463379443845</v>
      </c>
      <c r="F75" s="122">
        <v>11.749051312568811</v>
      </c>
      <c r="G75" s="122">
        <v>7.2376947144824717</v>
      </c>
      <c r="H75" s="122">
        <v>4.7435089742101999</v>
      </c>
      <c r="I75" s="122">
        <v>44.991941213653746</v>
      </c>
      <c r="J75" s="122">
        <v>6.8741005350167592</v>
      </c>
      <c r="K75" s="46">
        <v>39.827986546566613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26" t="str">
        <f t="shared" si="6"/>
        <v>Munson</v>
      </c>
      <c r="C76" s="118">
        <v>10</v>
      </c>
      <c r="D76" s="119">
        <v>7.412162319385561</v>
      </c>
      <c r="E76" s="119">
        <v>94.091150998965915</v>
      </c>
      <c r="F76" s="119">
        <v>12.043667327867636</v>
      </c>
      <c r="G76" s="119">
        <v>7.4121623193855486</v>
      </c>
      <c r="H76" s="119">
        <v>4.8582239012447124</v>
      </c>
      <c r="I76" s="119">
        <v>46.125525484760317</v>
      </c>
      <c r="J76" s="119">
        <v>7.0472951781483522</v>
      </c>
      <c r="K76" s="120">
        <v>41.065364719190093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25" t="str">
        <f t="shared" si="6"/>
        <v>Munson</v>
      </c>
      <c r="C77" s="121">
        <v>10</v>
      </c>
      <c r="D77" s="122">
        <v>7.3457006682128192</v>
      </c>
      <c r="E77" s="122">
        <v>93.33651114510576</v>
      </c>
      <c r="F77" s="122">
        <v>11.947073426573537</v>
      </c>
      <c r="G77" s="122">
        <v>7.3457006682127179</v>
      </c>
      <c r="H77" s="122">
        <v>4.815020098954423</v>
      </c>
      <c r="I77" s="122">
        <v>45.760810187199716</v>
      </c>
      <c r="J77" s="122">
        <v>6.9915725007246454</v>
      </c>
      <c r="K77" s="46">
        <v>40.977002816451225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26" t="str">
        <f t="shared" si="6"/>
        <v>Munson</v>
      </c>
      <c r="C78" s="118">
        <v>10</v>
      </c>
      <c r="D78" s="119">
        <v>6.5788581579729062</v>
      </c>
      <c r="E78" s="119">
        <v>83.668135620917056</v>
      </c>
      <c r="F78" s="119">
        <v>10.709521359477385</v>
      </c>
      <c r="G78" s="119">
        <v>6.5788581579729328</v>
      </c>
      <c r="H78" s="119">
        <v>4.312676513871522</v>
      </c>
      <c r="I78" s="119">
        <v>41.025213842957612</v>
      </c>
      <c r="J78" s="119">
        <v>6.2680434380548524</v>
      </c>
      <c r="K78" s="120">
        <v>36.933302206742141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25" t="str">
        <f t="shared" si="6"/>
        <v>Munson</v>
      </c>
      <c r="C79" s="121">
        <v>10</v>
      </c>
      <c r="D79" s="122">
        <v>7.2230104807603741</v>
      </c>
      <c r="E79" s="122">
        <v>91.942389278258048</v>
      </c>
      <c r="F79" s="122">
        <v>11.768625827617031</v>
      </c>
      <c r="G79" s="122">
        <v>7.2230104807604336</v>
      </c>
      <c r="H79" s="122">
        <v>4.7352759128261273</v>
      </c>
      <c r="I79" s="122">
        <v>45.087297415389095</v>
      </c>
      <c r="J79" s="122">
        <v>6.8886694202691041</v>
      </c>
      <c r="K79" s="46">
        <v>40.805622608787132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26" t="str">
        <f t="shared" si="6"/>
        <v>Munson</v>
      </c>
      <c r="C80" s="118">
        <v>10</v>
      </c>
      <c r="D80" s="119">
        <v>6.9304391897893138</v>
      </c>
      <c r="E80" s="119">
        <v>88.299114768329247</v>
      </c>
      <c r="F80" s="119">
        <v>11.302286690346143</v>
      </c>
      <c r="G80" s="119">
        <v>6.930439189789273</v>
      </c>
      <c r="H80" s="119">
        <v>4.543784669621572</v>
      </c>
      <c r="I80" s="119">
        <v>43.305344229382861</v>
      </c>
      <c r="J80" s="119">
        <v>6.6164134394762506</v>
      </c>
      <c r="K80" s="120">
        <v>39.408859363355134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25" t="str">
        <f t="shared" si="6"/>
        <v>Munson</v>
      </c>
      <c r="C81" s="121">
        <v>10</v>
      </c>
      <c r="D81" s="122">
        <v>7.1011260557863407</v>
      </c>
      <c r="E81" s="122">
        <v>90.556090669671306</v>
      </c>
      <c r="F81" s="122">
        <v>11.591179605717928</v>
      </c>
      <c r="G81" s="122">
        <v>7.1011260557862226</v>
      </c>
      <c r="H81" s="122">
        <v>4.65600469036458</v>
      </c>
      <c r="I81" s="122">
        <v>44.41694112870448</v>
      </c>
      <c r="J81" s="122">
        <v>6.7862489387357599</v>
      </c>
      <c r="K81" s="46">
        <v>40.640988012615011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26" t="str">
        <f t="shared" si="6"/>
        <v>Munson</v>
      </c>
      <c r="C82" s="118">
        <v>10</v>
      </c>
      <c r="D82" s="119">
        <v>6.8148151265643468</v>
      </c>
      <c r="E82" s="119">
        <v>86.983395458568111</v>
      </c>
      <c r="F82" s="119">
        <v>11.133874618696717</v>
      </c>
      <c r="G82" s="119">
        <v>6.8148151265642234</v>
      </c>
      <c r="H82" s="119">
        <v>4.4685720493045098</v>
      </c>
      <c r="I82" s="119">
        <v>42.668984034070881</v>
      </c>
      <c r="J82" s="119">
        <v>6.5191871182453527</v>
      </c>
      <c r="K82" s="120">
        <v>39.252647660907947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25" t="str">
        <f t="shared" si="6"/>
        <v>Munson</v>
      </c>
      <c r="C83" s="121">
        <v>10</v>
      </c>
      <c r="D83" s="122">
        <v>6.9839785683986912</v>
      </c>
      <c r="E83" s="122">
        <v>89.222414337887813</v>
      </c>
      <c r="F83" s="122">
        <v>11.42046903524964</v>
      </c>
      <c r="G83" s="122">
        <v>6.9839785683988085</v>
      </c>
      <c r="H83" s="122">
        <v>4.5797884321207007</v>
      </c>
      <c r="I83" s="122">
        <v>43.771763608559226</v>
      </c>
      <c r="J83" s="122">
        <v>6.6876754518691328</v>
      </c>
      <c r="K83" s="46">
        <v>40.482685631199885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26" t="str">
        <f t="shared" si="6"/>
        <v>Munson</v>
      </c>
      <c r="C84" s="118">
        <v>10</v>
      </c>
      <c r="D84" s="119">
        <v>6.9261667821984378</v>
      </c>
      <c r="E84" s="119">
        <v>88.563796773786535</v>
      </c>
      <c r="F84" s="119">
        <v>11.336165987044676</v>
      </c>
      <c r="G84" s="119">
        <v>6.9261667821984991</v>
      </c>
      <c r="H84" s="119">
        <v>4.5421621149854836</v>
      </c>
      <c r="I84" s="119">
        <v>43.452985338491821</v>
      </c>
      <c r="J84" s="119">
        <v>6.6389710245603029</v>
      </c>
      <c r="K84" s="120">
        <v>40.405788548118188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25" t="str">
        <f t="shared" si="6"/>
        <v>Munson</v>
      </c>
      <c r="C85" s="121">
        <v>10</v>
      </c>
      <c r="D85" s="122">
        <v>6.6487464292390515</v>
      </c>
      <c r="E85" s="122">
        <v>85.091483283025383</v>
      </c>
      <c r="F85" s="122">
        <v>10.891709860227248</v>
      </c>
      <c r="G85" s="122">
        <v>6.6487464292391341</v>
      </c>
      <c r="H85" s="122">
        <v>4.3604970862120753</v>
      </c>
      <c r="I85" s="122">
        <v>41.753415978559538</v>
      </c>
      <c r="J85" s="122">
        <v>6.3793021780354007</v>
      </c>
      <c r="K85" s="46">
        <v>39.029356173465125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26" t="str">
        <f t="shared" si="6"/>
        <v>Munson</v>
      </c>
      <c r="C86" s="118">
        <v>10</v>
      </c>
      <c r="D86" s="119">
        <v>6.8156269902290765</v>
      </c>
      <c r="E86" s="119">
        <v>87.303642643551086</v>
      </c>
      <c r="F86" s="119">
        <v>11.174866258374539</v>
      </c>
      <c r="G86" s="119">
        <v>6.8156269902290889</v>
      </c>
      <c r="H86" s="119">
        <v>4.4702105468643536</v>
      </c>
      <c r="I86" s="119">
        <v>42.843019704272315</v>
      </c>
      <c r="J86" s="119">
        <v>6.5457770196356488</v>
      </c>
      <c r="K86" s="120">
        <v>40.256281303606535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25" t="str">
        <f t="shared" si="6"/>
        <v>Munson</v>
      </c>
      <c r="C87" s="121">
        <v>10</v>
      </c>
      <c r="D87" s="122">
        <v>6.5437660863573921</v>
      </c>
      <c r="E87" s="122">
        <v>83.894190527967453</v>
      </c>
      <c r="F87" s="122">
        <v>10.738456387579834</v>
      </c>
      <c r="G87" s="122">
        <v>6.5437660863572615</v>
      </c>
      <c r="H87" s="122">
        <v>4.2921538344728214</v>
      </c>
      <c r="I87" s="122">
        <v>41.173769421366671</v>
      </c>
      <c r="J87" s="122">
        <v>6.2907404744197581</v>
      </c>
      <c r="K87" s="46">
        <v>38.887341710140831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26" t="str">
        <f t="shared" si="6"/>
        <v>Munson</v>
      </c>
      <c r="C88" s="118">
        <v>10</v>
      </c>
      <c r="D88" s="119">
        <v>6.7091464481043683</v>
      </c>
      <c r="E88" s="119">
        <v>86.088726532522699</v>
      </c>
      <c r="F88" s="119">
        <v>11.019356996162907</v>
      </c>
      <c r="G88" s="119">
        <v>6.7091464481044305</v>
      </c>
      <c r="H88" s="119">
        <v>4.4008802657158217</v>
      </c>
      <c r="I88" s="119">
        <v>42.25473123460656</v>
      </c>
      <c r="J88" s="119">
        <v>6.4558954655715048</v>
      </c>
      <c r="K88" s="120">
        <v>40.112211794602246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25" t="str">
        <f t="shared" si="6"/>
        <v>Munson</v>
      </c>
      <c r="C89" s="121">
        <v>10</v>
      </c>
      <c r="D89" s="122">
        <v>6.6565136699304466</v>
      </c>
      <c r="E89" s="122">
        <v>85.487824190522161</v>
      </c>
      <c r="F89" s="122">
        <v>10.942441496386836</v>
      </c>
      <c r="G89" s="122">
        <v>6.6565136699303542</v>
      </c>
      <c r="H89" s="122">
        <v>4.3665993218243697</v>
      </c>
      <c r="I89" s="122">
        <v>41.963621420757981</v>
      </c>
      <c r="J89" s="122">
        <v>6.4114182316863815</v>
      </c>
      <c r="K89" s="46">
        <v>40.042118019304773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26" t="str">
        <f t="shared" si="6"/>
        <v>Munson</v>
      </c>
      <c r="C90" s="118">
        <v>10</v>
      </c>
      <c r="D90" s="119">
        <v>6.1802624519831602</v>
      </c>
      <c r="E90" s="119">
        <v>79.437971007320286</v>
      </c>
      <c r="F90" s="119">
        <v>10.168060288936996</v>
      </c>
      <c r="G90" s="119">
        <v>6.1802624519831335</v>
      </c>
      <c r="H90" s="119">
        <v>4.0544050156030229</v>
      </c>
      <c r="I90" s="119">
        <v>38.997412552015241</v>
      </c>
      <c r="J90" s="119">
        <v>5.9582254309579454</v>
      </c>
      <c r="K90" s="120">
        <v>37.394350087015248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25" t="str">
        <f t="shared" si="6"/>
        <v>Munson</v>
      </c>
      <c r="C91" s="121">
        <v>10</v>
      </c>
      <c r="D91" s="122">
        <v>6.5573442294235527</v>
      </c>
      <c r="E91" s="122">
        <v>84.354944039859888</v>
      </c>
      <c r="F91" s="122">
        <v>10.797432837102066</v>
      </c>
      <c r="G91" s="122">
        <v>6.5573442294235944</v>
      </c>
      <c r="H91" s="122">
        <v>4.3020096563615136</v>
      </c>
      <c r="I91" s="122">
        <v>41.414888021830443</v>
      </c>
      <c r="J91" s="122">
        <v>6.3275799321372856</v>
      </c>
      <c r="K91" s="46">
        <v>39.905633674420812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26" t="str">
        <f t="shared" si="6"/>
        <v>Munson</v>
      </c>
      <c r="C92" s="118">
        <v>10</v>
      </c>
      <c r="D92" s="119">
        <v>6.2983017568944906</v>
      </c>
      <c r="E92" s="119">
        <v>81.090703484193426</v>
      </c>
      <c r="F92" s="119">
        <v>10.379610045976758</v>
      </c>
      <c r="G92" s="119">
        <v>6.2983017568945092</v>
      </c>
      <c r="H92" s="119">
        <v>4.1322780943251454</v>
      </c>
      <c r="I92" s="119">
        <v>39.815730647094867</v>
      </c>
      <c r="J92" s="119">
        <v>6.0832523107862881</v>
      </c>
      <c r="K92" s="120">
        <v>38.554039011503519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25" t="str">
        <f t="shared" si="6"/>
        <v>Munson</v>
      </c>
      <c r="C93" s="121">
        <v>10</v>
      </c>
      <c r="D93" s="122">
        <v>6.4600041964582164</v>
      </c>
      <c r="E93" s="122">
        <v>83.242107910038229</v>
      </c>
      <c r="F93" s="122">
        <v>10.654989812484894</v>
      </c>
      <c r="G93" s="122">
        <v>6.4600041964582164</v>
      </c>
      <c r="H93" s="122">
        <v>4.238586785000674</v>
      </c>
      <c r="I93" s="122">
        <v>40.875563468675921</v>
      </c>
      <c r="J93" s="122">
        <v>6.2451792053854467</v>
      </c>
      <c r="K93" s="46">
        <v>39.773858019176288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26" t="str">
        <f t="shared" si="6"/>
        <v>Munson</v>
      </c>
      <c r="C94" s="118">
        <v>10</v>
      </c>
      <c r="D94" s="119">
        <v>6.2057310701807609</v>
      </c>
      <c r="E94" s="119">
        <v>80.031994578674698</v>
      </c>
      <c r="F94" s="119">
        <v>10.244095306070362</v>
      </c>
      <c r="G94" s="119">
        <v>6.2057310701806694</v>
      </c>
      <c r="H94" s="119">
        <v>4.0719549885654294</v>
      </c>
      <c r="I94" s="119">
        <v>39.30255503567993</v>
      </c>
      <c r="J94" s="119">
        <v>6.0048467481777346</v>
      </c>
      <c r="K94" s="120">
        <v>38.428700065612794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25" t="str">
        <f t="shared" si="6"/>
        <v>Munson</v>
      </c>
      <c r="C95" s="121">
        <v>10</v>
      </c>
      <c r="D95" s="122">
        <v>6.3659853063719876</v>
      </c>
      <c r="E95" s="122">
        <v>82.166439771447273</v>
      </c>
      <c r="F95" s="122">
        <v>10.517304290745251</v>
      </c>
      <c r="G95" s="122">
        <v>6.365985306371976</v>
      </c>
      <c r="H95" s="122">
        <v>4.1773122284886526</v>
      </c>
      <c r="I95" s="122">
        <v>40.354084297636412</v>
      </c>
      <c r="J95" s="122">
        <v>6.1655047932364875</v>
      </c>
      <c r="K95" s="46">
        <v>39.646538359993386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26" t="str">
        <f t="shared" si="6"/>
        <v>Munson</v>
      </c>
      <c r="C96" s="118">
        <v>10</v>
      </c>
      <c r="D96" s="119">
        <v>6.3194207796139059</v>
      </c>
      <c r="E96" s="119">
        <v>81.633405701734546</v>
      </c>
      <c r="F96" s="119">
        <v>10.449075929822023</v>
      </c>
      <c r="G96" s="119">
        <v>6.3194207796138997</v>
      </c>
      <c r="H96" s="119">
        <v>4.1469560633509195</v>
      </c>
      <c r="I96" s="119">
        <v>40.095557323255903</v>
      </c>
      <c r="J96" s="119">
        <v>6.1260057439009747</v>
      </c>
      <c r="K96" s="120">
        <v>39.584476194883656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25" t="str">
        <f t="shared" si="6"/>
        <v>Munson</v>
      </c>
      <c r="C97" s="121">
        <v>10</v>
      </c>
      <c r="D97" s="122">
        <v>6.0719770436126614</v>
      </c>
      <c r="E97" s="122">
        <v>78.500893359253268</v>
      </c>
      <c r="F97" s="122">
        <v>10.048114349984418</v>
      </c>
      <c r="G97" s="122">
        <v>6.0719770436126979</v>
      </c>
      <c r="H97" s="122">
        <v>3.9847648721745124</v>
      </c>
      <c r="I97" s="122">
        <v>38.560059352495678</v>
      </c>
      <c r="J97" s="122">
        <v>5.8914047138625403</v>
      </c>
      <c r="K97" s="46">
        <v>38.248489681043125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26" t="str">
        <f t="shared" si="6"/>
        <v>Munson</v>
      </c>
      <c r="C98" s="118">
        <v>10</v>
      </c>
      <c r="D98" s="119">
        <v>6.2300803667208378</v>
      </c>
      <c r="E98" s="119">
        <v>80.610170847988741</v>
      </c>
      <c r="F98" s="119">
        <v>10.318101868542559</v>
      </c>
      <c r="G98" s="119">
        <v>6.2300803667208378</v>
      </c>
      <c r="H98" s="119">
        <v>4.0887093215179009</v>
      </c>
      <c r="I98" s="119">
        <v>39.599270178541417</v>
      </c>
      <c r="J98" s="119">
        <v>6.0501803985524187</v>
      </c>
      <c r="K98" s="120">
        <v>39.463403886493886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25" t="str">
        <f t="shared" si="6"/>
        <v>Munson</v>
      </c>
      <c r="C99" s="121">
        <v>10</v>
      </c>
      <c r="D99" s="122">
        <v>5.9869409233460607</v>
      </c>
      <c r="E99" s="122">
        <v>77.526624870804739</v>
      </c>
      <c r="F99" s="122">
        <v>9.9234079834630062</v>
      </c>
      <c r="G99" s="122">
        <v>5.9869409233460607</v>
      </c>
      <c r="H99" s="122">
        <v>3.9293178673605413</v>
      </c>
      <c r="I99" s="122">
        <v>38.087453050911144</v>
      </c>
      <c r="J99" s="122">
        <v>5.8191973785630635</v>
      </c>
      <c r="K99" s="46">
        <v>38.133234726755248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26" t="str">
        <f t="shared" si="6"/>
        <v>Munson</v>
      </c>
      <c r="C100" s="118">
        <v>10</v>
      </c>
      <c r="D100" s="119">
        <v>6.1436411636061399</v>
      </c>
      <c r="E100" s="119">
        <v>79.61949665298512</v>
      </c>
      <c r="F100" s="119">
        <v>10.191295571582096</v>
      </c>
      <c r="G100" s="119">
        <v>6.1436411636061399</v>
      </c>
      <c r="H100" s="119">
        <v>4.0323410885067439</v>
      </c>
      <c r="I100" s="119">
        <v>39.118635222733978</v>
      </c>
      <c r="J100" s="119">
        <v>5.9767466452006337</v>
      </c>
      <c r="K100" s="120">
        <v>39.346231399335359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25" t="str">
        <f t="shared" si="6"/>
        <v>Munson</v>
      </c>
      <c r="C101" s="121">
        <v>10</v>
      </c>
      <c r="D101" s="122">
        <v>6.1007773581960993</v>
      </c>
      <c r="E101" s="122">
        <v>79.127995179124312</v>
      </c>
      <c r="F101" s="122">
        <v>10.128383382927911</v>
      </c>
      <c r="G101" s="122">
        <v>6.1007773581960993</v>
      </c>
      <c r="H101" s="122">
        <v>4.0043815008528396</v>
      </c>
      <c r="I101" s="122">
        <v>38.880080012754377</v>
      </c>
      <c r="J101" s="122">
        <v>5.9402988761917488</v>
      </c>
      <c r="K101" s="46">
        <v>39.289043979644774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26" t="str">
        <f t="shared" si="6"/>
        <v>Munson</v>
      </c>
      <c r="C102" s="118">
        <v>10</v>
      </c>
      <c r="D102" s="119">
        <v>5.4741138760939894</v>
      </c>
      <c r="E102" s="119">
        <v>71.054473994582224</v>
      </c>
      <c r="F102" s="119">
        <v>9.0949726713065253</v>
      </c>
      <c r="G102" s="119">
        <v>5.4741138760939894</v>
      </c>
      <c r="H102" s="119">
        <v>3.5932098246160917</v>
      </c>
      <c r="I102" s="119">
        <v>34.915691562112791</v>
      </c>
      <c r="J102" s="119">
        <v>5.3345993211413187</v>
      </c>
      <c r="K102" s="120">
        <v>35.436042725412463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25" t="str">
        <f t="shared" si="6"/>
        <v>Munson</v>
      </c>
      <c r="C103" s="121">
        <v>10</v>
      </c>
      <c r="D103" s="122">
        <v>6.0210973970329462</v>
      </c>
      <c r="E103" s="122">
        <v>78.213914142029253</v>
      </c>
      <c r="F103" s="122">
        <v>10.011381010179745</v>
      </c>
      <c r="G103" s="122">
        <v>6.0210973970329462</v>
      </c>
      <c r="H103" s="122">
        <v>3.9524148974540423</v>
      </c>
      <c r="I103" s="122">
        <v>38.436604903222182</v>
      </c>
      <c r="J103" s="122">
        <v>5.8725424564411934</v>
      </c>
      <c r="K103" s="46">
        <v>39.177356841438694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26" t="str">
        <f t="shared" si="6"/>
        <v>Munson</v>
      </c>
      <c r="C104" s="118">
        <v>10</v>
      </c>
      <c r="D104" s="119">
        <v>5.7879191339846843</v>
      </c>
      <c r="E104" s="119">
        <v>75.24386037460313</v>
      </c>
      <c r="F104" s="119">
        <v>9.6312141279492014</v>
      </c>
      <c r="G104" s="119">
        <v>5.7879191339846843</v>
      </c>
      <c r="H104" s="119">
        <v>3.7995058437308504</v>
      </c>
      <c r="I104" s="119">
        <v>36.979699976098111</v>
      </c>
      <c r="J104" s="119">
        <v>5.6499490372389145</v>
      </c>
      <c r="K104" s="120">
        <v>37.860785715203534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25" t="str">
        <f t="shared" si="6"/>
        <v>Munson</v>
      </c>
      <c r="C105" s="121">
        <v>10</v>
      </c>
      <c r="D105" s="122">
        <v>5.9412285617732357</v>
      </c>
      <c r="E105" s="122">
        <v>77.297116721198222</v>
      </c>
      <c r="F105" s="122">
        <v>9.8940309403133728</v>
      </c>
      <c r="G105" s="122">
        <v>5.9412285617732357</v>
      </c>
      <c r="H105" s="122">
        <v>3.9003031403802559</v>
      </c>
      <c r="I105" s="122">
        <v>37.9915048830605</v>
      </c>
      <c r="J105" s="122">
        <v>5.804537658900446</v>
      </c>
      <c r="K105" s="46">
        <v>39.069103939658717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26" t="str">
        <f t="shared" si="6"/>
        <v>Munson</v>
      </c>
      <c r="C106" s="118">
        <v>10</v>
      </c>
      <c r="D106" s="119">
        <v>5.711837418961875</v>
      </c>
      <c r="E106" s="119">
        <v>74.370565149184401</v>
      </c>
      <c r="F106" s="119">
        <v>9.5194323390956033</v>
      </c>
      <c r="G106" s="119">
        <v>5.711837418961875</v>
      </c>
      <c r="H106" s="119">
        <v>3.7498600767378751</v>
      </c>
      <c r="I106" s="119">
        <v>36.555668176384941</v>
      </c>
      <c r="J106" s="119">
        <v>5.5851630436418525</v>
      </c>
      <c r="K106" s="120">
        <v>37.757624545850256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25" t="str">
        <f t="shared" si="6"/>
        <v>Munson</v>
      </c>
      <c r="C107" s="121">
        <v>10</v>
      </c>
      <c r="D107" s="122">
        <v>5.8638720052080568</v>
      </c>
      <c r="E107" s="122">
        <v>76.409830035277295</v>
      </c>
      <c r="F107" s="122">
        <v>9.7804582445154935</v>
      </c>
      <c r="G107" s="122">
        <v>5.8638720052080568</v>
      </c>
      <c r="H107" s="122">
        <v>3.8498206845913603</v>
      </c>
      <c r="I107" s="122">
        <v>37.560630462381788</v>
      </c>
      <c r="J107" s="122">
        <v>5.7387064820469247</v>
      </c>
      <c r="K107" s="46">
        <v>38.964110971751971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26" t="str">
        <f t="shared" si="6"/>
        <v>Munson</v>
      </c>
      <c r="C108" s="118">
        <v>10</v>
      </c>
      <c r="D108" s="119">
        <v>5.8253906269559979</v>
      </c>
      <c r="E108" s="119">
        <v>75.967324656880947</v>
      </c>
      <c r="F108" s="119">
        <v>9.7238175560807605</v>
      </c>
      <c r="G108" s="119">
        <v>5.8253906269559979</v>
      </c>
      <c r="H108" s="119">
        <v>3.8247012695581013</v>
      </c>
      <c r="I108" s="119">
        <v>37.345644504316361</v>
      </c>
      <c r="J108" s="119">
        <v>5.7058597098455213</v>
      </c>
      <c r="K108" s="120">
        <v>38.912765535053452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25" t="str">
        <f t="shared" si="6"/>
        <v>Munson</v>
      </c>
      <c r="C109" s="121">
        <v>10</v>
      </c>
      <c r="D109" s="122">
        <v>5.6013688946916949</v>
      </c>
      <c r="E109" s="122">
        <v>73.101213987678932</v>
      </c>
      <c r="F109" s="122">
        <v>9.3569553904229039</v>
      </c>
      <c r="G109" s="122">
        <v>5.6013688946916949</v>
      </c>
      <c r="H109" s="122">
        <v>3.6777546214943073</v>
      </c>
      <c r="I109" s="122">
        <v>35.939058057390568</v>
      </c>
      <c r="J109" s="122">
        <v>5.4909543802322238</v>
      </c>
      <c r="K109" s="46">
        <v>37.608538356580233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26" t="str">
        <f t="shared" si="6"/>
        <v>Munson</v>
      </c>
      <c r="C110" s="118">
        <v>10</v>
      </c>
      <c r="D110" s="119">
        <v>5.7513100596161912</v>
      </c>
      <c r="E110" s="119">
        <v>75.114346349414134</v>
      </c>
      <c r="F110" s="119">
        <v>9.6146363327250093</v>
      </c>
      <c r="G110" s="119">
        <v>5.7513100596161912</v>
      </c>
      <c r="H110" s="119">
        <v>3.7763403576551386</v>
      </c>
      <c r="I110" s="119">
        <v>36.931205756876579</v>
      </c>
      <c r="J110" s="119">
        <v>5.6425399028346215</v>
      </c>
      <c r="K110" s="120">
        <v>38.812267743160852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25" t="str">
        <f t="shared" si="6"/>
        <v>Munson</v>
      </c>
      <c r="C111" s="121">
        <v>10</v>
      </c>
      <c r="D111" s="122">
        <v>5.5307023235987334</v>
      </c>
      <c r="E111" s="122">
        <v>72.286846395630846</v>
      </c>
      <c r="F111" s="122">
        <v>9.2527163386407487</v>
      </c>
      <c r="G111" s="122">
        <v>5.5307023235987334</v>
      </c>
      <c r="H111" s="122">
        <v>3.6316173543611816</v>
      </c>
      <c r="I111" s="122">
        <v>35.543312053689661</v>
      </c>
      <c r="J111" s="122">
        <v>5.4304902810855333</v>
      </c>
      <c r="K111" s="46">
        <v>37.512660327710606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26" t="str">
        <f t="shared" si="6"/>
        <v>Munson</v>
      </c>
      <c r="C112" s="118">
        <v>10</v>
      </c>
      <c r="D112" s="119">
        <v>5.6793218821061648</v>
      </c>
      <c r="E112" s="119">
        <v>74.284041521213055</v>
      </c>
      <c r="F112" s="119">
        <v>9.5083573147152727</v>
      </c>
      <c r="G112" s="119">
        <v>5.6793218821061648</v>
      </c>
      <c r="H112" s="119">
        <v>3.7293351586847048</v>
      </c>
      <c r="I112" s="119">
        <v>36.527646718584379</v>
      </c>
      <c r="J112" s="119">
        <v>5.5808818665596851</v>
      </c>
      <c r="K112" s="120">
        <v>38.714583843632745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25" t="str">
        <f t="shared" si="6"/>
        <v>Munson</v>
      </c>
      <c r="C113" s="121">
        <v>10</v>
      </c>
      <c r="D113" s="122">
        <v>5.6435091158830266</v>
      </c>
      <c r="E113" s="122">
        <v>73.870452963141034</v>
      </c>
      <c r="F113" s="122">
        <v>9.4554179792820534</v>
      </c>
      <c r="G113" s="122">
        <v>5.6435091158830266</v>
      </c>
      <c r="H113" s="122">
        <v>3.7059451208766969</v>
      </c>
      <c r="I113" s="122">
        <v>36.326539449999956</v>
      </c>
      <c r="J113" s="122">
        <v>5.5501556485323889</v>
      </c>
      <c r="K113" s="46">
        <v>38.666756511487456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26" t="str">
        <f t="shared" si="6"/>
        <v>Munson</v>
      </c>
      <c r="C114" s="118">
        <v>10</v>
      </c>
      <c r="D114" s="119">
        <v>5.0670083717826282</v>
      </c>
      <c r="E114" s="119">
        <v>66.370967582106474</v>
      </c>
      <c r="F114" s="119">
        <v>8.4954838505096291</v>
      </c>
      <c r="G114" s="119">
        <v>5.0670083717826282</v>
      </c>
      <c r="H114" s="119">
        <v>3.3274834835021756</v>
      </c>
      <c r="I114" s="119">
        <v>32.640594093814123</v>
      </c>
      <c r="J114" s="119">
        <v>4.9869980871257891</v>
      </c>
      <c r="K114" s="120">
        <v>34.8822078022204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25" t="str">
        <f t="shared" si="6"/>
        <v>Munson</v>
      </c>
      <c r="C115" s="121">
        <v>10</v>
      </c>
      <c r="D115" s="122">
        <v>5.5767879425766314</v>
      </c>
      <c r="E115" s="122">
        <v>73.099784820661114</v>
      </c>
      <c r="F115" s="122">
        <v>9.356772457044622</v>
      </c>
      <c r="G115" s="122">
        <v>5.5767879425766314</v>
      </c>
      <c r="H115" s="122">
        <v>3.6623737118734923</v>
      </c>
      <c r="I115" s="122">
        <v>35.951930720767209</v>
      </c>
      <c r="J115" s="122">
        <v>5.49292121980218</v>
      </c>
      <c r="K115" s="46">
        <v>38.573056145718226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26" t="str">
        <f t="shared" si="6"/>
        <v>Munson</v>
      </c>
      <c r="C116" s="118">
        <v>10</v>
      </c>
      <c r="D116" s="119">
        <v>5.364138144079897</v>
      </c>
      <c r="E116" s="119">
        <v>70.362343409390974</v>
      </c>
      <c r="F116" s="119">
        <v>9.0063799564020446</v>
      </c>
      <c r="G116" s="119">
        <v>5.364138144079897</v>
      </c>
      <c r="H116" s="119">
        <v>3.5228362307314067</v>
      </c>
      <c r="I116" s="119">
        <v>34.607659159813409</v>
      </c>
      <c r="J116" s="119">
        <v>5.2875363065513898</v>
      </c>
      <c r="K116" s="120">
        <v>37.284326332493833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25" t="str">
        <f t="shared" si="6"/>
        <v>Munson</v>
      </c>
      <c r="C117" s="121">
        <v>10</v>
      </c>
      <c r="D117" s="122">
        <v>5.5095454988675456</v>
      </c>
      <c r="E117" s="122">
        <v>72.320423090003118</v>
      </c>
      <c r="F117" s="122">
        <v>9.2570141555203982</v>
      </c>
      <c r="G117" s="122">
        <v>5.5095454988675456</v>
      </c>
      <c r="H117" s="122">
        <v>3.6184450391272152</v>
      </c>
      <c r="I117" s="122">
        <v>35.572820041917865</v>
      </c>
      <c r="J117" s="122">
        <v>5.4349985038539037</v>
      </c>
      <c r="K117" s="46">
        <v>38.481818639855639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26" t="str">
        <f t="shared" si="6"/>
        <v>Munson</v>
      </c>
      <c r="C118" s="118">
        <v>10</v>
      </c>
      <c r="D118" s="119">
        <v>5.2999178408537757</v>
      </c>
      <c r="E118" s="119">
        <v>69.617074117219616</v>
      </c>
      <c r="F118" s="119">
        <v>8.9109854870041101</v>
      </c>
      <c r="G118" s="119">
        <v>5.2999178408537757</v>
      </c>
      <c r="H118" s="119">
        <v>3.4808779832987415</v>
      </c>
      <c r="I118" s="119">
        <v>34.245074185419121</v>
      </c>
      <c r="J118" s="119">
        <v>5.23213878568213</v>
      </c>
      <c r="K118" s="120">
        <v>37.197179663808726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25" t="str">
        <f t="shared" si="6"/>
        <v>Munson</v>
      </c>
      <c r="C119" s="121">
        <v>10</v>
      </c>
      <c r="D119" s="122">
        <v>5.4440469558115634</v>
      </c>
      <c r="E119" s="122">
        <v>71.559372020033194</v>
      </c>
      <c r="F119" s="122">
        <v>9.1595996185642488</v>
      </c>
      <c r="G119" s="122">
        <v>5.4440469558115572</v>
      </c>
      <c r="H119" s="122">
        <v>3.5756477251203629</v>
      </c>
      <c r="I119" s="122">
        <v>35.202499684115999</v>
      </c>
      <c r="J119" s="122">
        <v>5.3784191828403776</v>
      </c>
      <c r="K119" s="46">
        <v>38.3929274809988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26" t="str">
        <f t="shared" si="6"/>
        <v>Munson</v>
      </c>
      <c r="C120" s="118">
        <v>10</v>
      </c>
      <c r="D120" s="119">
        <v>5.4114054230787403</v>
      </c>
      <c r="E120" s="119">
        <v>71.179389322477846</v>
      </c>
      <c r="F120" s="119">
        <v>9.1109618332771642</v>
      </c>
      <c r="G120" s="119">
        <v>5.4114054230787403</v>
      </c>
      <c r="H120" s="119">
        <v>3.5543147068945866</v>
      </c>
      <c r="I120" s="119">
        <v>35.017528866024222</v>
      </c>
      <c r="J120" s="119">
        <v>5.3501583709224327</v>
      </c>
      <c r="K120" s="120">
        <v>38.349329529812465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25" t="str">
        <f t="shared" si="6"/>
        <v>Munson</v>
      </c>
      <c r="C121" s="121">
        <v>10</v>
      </c>
      <c r="D121" s="122">
        <v>5.2061971316350135</v>
      </c>
      <c r="E121" s="122">
        <v>68.52607593487707</v>
      </c>
      <c r="F121" s="122">
        <v>8.771337719664265</v>
      </c>
      <c r="G121" s="122">
        <v>5.2061971316350135</v>
      </c>
      <c r="H121" s="122">
        <v>3.4196300964465594</v>
      </c>
      <c r="I121" s="122">
        <v>33.714055504516644</v>
      </c>
      <c r="J121" s="122">
        <v>5.1510068545052929</v>
      </c>
      <c r="K121" s="46">
        <v>37.070597829316796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26" t="str">
        <f t="shared" si="6"/>
        <v>Munson</v>
      </c>
      <c r="C122" s="118">
        <v>10</v>
      </c>
      <c r="D122" s="119">
        <v>5.3484628033780979</v>
      </c>
      <c r="E122" s="119">
        <v>70.445316479272151</v>
      </c>
      <c r="F122" s="119">
        <v>9.0170005093468362</v>
      </c>
      <c r="G122" s="119">
        <v>5.3484628033780979</v>
      </c>
      <c r="H122" s="119">
        <v>3.5131767883860254</v>
      </c>
      <c r="I122" s="119">
        <v>34.660178692910122</v>
      </c>
      <c r="J122" s="119">
        <v>5.2955606028626816</v>
      </c>
      <c r="K122" s="120">
        <v>38.263766364047406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25" t="str">
        <f t="shared" si="6"/>
        <v>Munson</v>
      </c>
      <c r="C123" s="121">
        <v>10</v>
      </c>
      <c r="D123" s="122">
        <v>5.1460297458986872</v>
      </c>
      <c r="E123" s="122">
        <v>67.823851602353244</v>
      </c>
      <c r="F123" s="122">
        <v>8.6814530051012149</v>
      </c>
      <c r="G123" s="122">
        <v>5.1460297458986872</v>
      </c>
      <c r="H123" s="122">
        <v>3.3803027511335713</v>
      </c>
      <c r="I123" s="122">
        <v>33.372159181978297</v>
      </c>
      <c r="J123" s="122">
        <v>5.0987704151504776</v>
      </c>
      <c r="K123" s="46">
        <v>36.988795431036699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26" t="str">
        <f t="shared" si="6"/>
        <v>Munson</v>
      </c>
      <c r="C124" s="118">
        <v>10</v>
      </c>
      <c r="D124" s="119">
        <v>5.286999031373468</v>
      </c>
      <c r="E124" s="119">
        <v>69.7270898256956</v>
      </c>
      <c r="F124" s="119">
        <v>8.925067497689037</v>
      </c>
      <c r="G124" s="119">
        <v>5.286999031373468</v>
      </c>
      <c r="H124" s="119">
        <v>3.4729987598926999</v>
      </c>
      <c r="I124" s="119">
        <v>34.310440481752693</v>
      </c>
      <c r="J124" s="119">
        <v>5.2421255446982622</v>
      </c>
      <c r="K124" s="120">
        <v>38.180234082874499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25" t="str">
        <f t="shared" si="6"/>
        <v>Munson</v>
      </c>
      <c r="C125" s="121">
        <v>10</v>
      </c>
      <c r="D125" s="122">
        <v>5.2562888957261276</v>
      </c>
      <c r="E125" s="122">
        <v>69.367274194606566</v>
      </c>
      <c r="F125" s="122">
        <v>8.8790110969096396</v>
      </c>
      <c r="G125" s="122">
        <v>5.2562888957261276</v>
      </c>
      <c r="H125" s="122">
        <v>3.4529200960501449</v>
      </c>
      <c r="I125" s="122">
        <v>34.135159059293933</v>
      </c>
      <c r="J125" s="122">
        <v>5.2153454054541388</v>
      </c>
      <c r="K125" s="46">
        <v>38.13918973721956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26" t="str">
        <f t="shared" si="6"/>
        <v>Munson</v>
      </c>
      <c r="C126" s="118">
        <v>10</v>
      </c>
      <c r="D126" s="119">
        <v>4.7215180887156443</v>
      </c>
      <c r="E126" s="119">
        <v>62.348119299579288</v>
      </c>
      <c r="F126" s="119">
        <v>7.9805592703461485</v>
      </c>
      <c r="G126" s="119">
        <v>4.7215180887156443</v>
      </c>
      <c r="H126" s="119">
        <v>3.1017063386097004</v>
      </c>
      <c r="I126" s="119">
        <v>30.682652946202364</v>
      </c>
      <c r="J126" s="119">
        <v>4.6878538322050742</v>
      </c>
      <c r="K126" s="120">
        <v>34.411651322214226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25" t="str">
        <f t="shared" si="6"/>
        <v>Munson</v>
      </c>
      <c r="C127" s="121">
        <v>10</v>
      </c>
      <c r="D127" s="122">
        <v>5.1988250863417589</v>
      </c>
      <c r="E127" s="122">
        <v>68.692621077488894</v>
      </c>
      <c r="F127" s="122">
        <v>8.7926554979185791</v>
      </c>
      <c r="G127" s="122">
        <v>5.1988250863417589</v>
      </c>
      <c r="H127" s="122">
        <v>3.4153543430304558</v>
      </c>
      <c r="I127" s="122">
        <v>33.806607734051596</v>
      </c>
      <c r="J127" s="122">
        <v>5.1651476275525887</v>
      </c>
      <c r="K127" s="46">
        <v>38.058496586649042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26" t="str">
        <f t="shared" si="6"/>
        <v>Munson</v>
      </c>
      <c r="C128" s="118">
        <v>10</v>
      </c>
      <c r="D128" s="119">
        <v>5.0028499239034661</v>
      </c>
      <c r="E128" s="119">
        <v>66.144144950429151</v>
      </c>
      <c r="F128" s="119">
        <v>8.4664505536549317</v>
      </c>
      <c r="G128" s="119">
        <v>5.0028499239034661</v>
      </c>
      <c r="H128" s="119">
        <v>3.2866949440774915</v>
      </c>
      <c r="I128" s="119">
        <v>32.554016422536471</v>
      </c>
      <c r="J128" s="119">
        <v>4.9737701054166177</v>
      </c>
      <c r="K128" s="120">
        <v>36.792416020443568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25" t="str">
        <f t="shared" si="6"/>
        <v>Munson</v>
      </c>
      <c r="C129" s="121">
        <v>10</v>
      </c>
      <c r="D129" s="122">
        <v>5.140747167288171</v>
      </c>
      <c r="E129" s="122">
        <v>68.008842858071091</v>
      </c>
      <c r="F129" s="122">
        <v>8.705131885833099</v>
      </c>
      <c r="G129" s="122">
        <v>5.140747167288171</v>
      </c>
      <c r="H129" s="122">
        <v>3.3773756171577465</v>
      </c>
      <c r="I129" s="122">
        <v>33.473406870713148</v>
      </c>
      <c r="J129" s="122">
        <v>5.1142395582490563</v>
      </c>
      <c r="K129" s="46">
        <v>37.979604157899558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26" t="str">
        <f t="shared" si="6"/>
        <v>Munson</v>
      </c>
      <c r="C130" s="118">
        <v>10</v>
      </c>
      <c r="D130" s="119">
        <v>4.9473654799373552</v>
      </c>
      <c r="E130" s="119">
        <v>65.489645004284839</v>
      </c>
      <c r="F130" s="119">
        <v>8.3826745605484589</v>
      </c>
      <c r="G130" s="119">
        <v>4.9473654799373552</v>
      </c>
      <c r="H130" s="119">
        <v>3.2504096369041364</v>
      </c>
      <c r="I130" s="119">
        <v>32.235040193873971</v>
      </c>
      <c r="J130" s="119">
        <v>4.9250356843037455</v>
      </c>
      <c r="K130" s="120">
        <v>36.716905252557055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25" t="str">
        <f t="shared" ref="B131:C194" si="9">+B130</f>
        <v>Munson</v>
      </c>
      <c r="C131" s="121">
        <v>10</v>
      </c>
      <c r="D131" s="122">
        <v>5.0840013801886199</v>
      </c>
      <c r="E131" s="122">
        <v>67.338763948580208</v>
      </c>
      <c r="F131" s="122">
        <v>8.6193617854182669</v>
      </c>
      <c r="G131" s="122">
        <v>5.0840013801886199</v>
      </c>
      <c r="H131" s="122">
        <v>3.3402610578678087</v>
      </c>
      <c r="I131" s="122">
        <v>33.146783548736963</v>
      </c>
      <c r="J131" s="122">
        <v>5.0643363487144111</v>
      </c>
      <c r="K131" s="46">
        <v>37.902392110322651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26" t="str">
        <f t="shared" si="9"/>
        <v>Munson</v>
      </c>
      <c r="C132" s="118">
        <v>10</v>
      </c>
      <c r="D132" s="119">
        <v>5.0555538009788386</v>
      </c>
      <c r="E132" s="119">
        <v>67.002527995126158</v>
      </c>
      <c r="F132" s="119">
        <v>8.5763235833761478</v>
      </c>
      <c r="G132" s="119">
        <v>5.0555538009788386</v>
      </c>
      <c r="H132" s="119">
        <v>3.3216493456492708</v>
      </c>
      <c r="I132" s="119">
        <v>32.982816543342466</v>
      </c>
      <c r="J132" s="119">
        <v>5.0392844565055848</v>
      </c>
      <c r="K132" s="120">
        <v>37.864364527652143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25" t="str">
        <f t="shared" si="9"/>
        <v>Munson</v>
      </c>
      <c r="C133" s="121">
        <v>10</v>
      </c>
      <c r="D133" s="122">
        <v>4.8656588987272826</v>
      </c>
      <c r="E133" s="122">
        <v>64.523924485341112</v>
      </c>
      <c r="F133" s="122">
        <v>8.2590623341236622</v>
      </c>
      <c r="G133" s="122">
        <v>4.8656588987272826</v>
      </c>
      <c r="H133" s="122">
        <v>3.1969561037838319</v>
      </c>
      <c r="I133" s="122">
        <v>31.764147366850437</v>
      </c>
      <c r="J133" s="122">
        <v>4.8530901028335496</v>
      </c>
      <c r="K133" s="46">
        <v>36.606495034067258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26" t="str">
        <f t="shared" si="9"/>
        <v>Munson</v>
      </c>
      <c r="C134" s="118">
        <v>10</v>
      </c>
      <c r="D134" s="119">
        <v>5.0004187662990258</v>
      </c>
      <c r="E134" s="119">
        <v>66.349873955280231</v>
      </c>
      <c r="F134" s="119">
        <v>8.4927838662758699</v>
      </c>
      <c r="G134" s="119">
        <v>5.0004187662990187</v>
      </c>
      <c r="H134" s="119">
        <v>3.2855723226881302</v>
      </c>
      <c r="I134" s="119">
        <v>32.664502602730302</v>
      </c>
      <c r="J134" s="119">
        <v>4.9906509721134755</v>
      </c>
      <c r="K134" s="120">
        <v>37.78942955418637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25" t="str">
        <f t="shared" si="9"/>
        <v>Munson</v>
      </c>
      <c r="C135" s="121">
        <v>10</v>
      </c>
      <c r="D135" s="122">
        <v>4.8128320214377442</v>
      </c>
      <c r="E135" s="122">
        <v>63.89797279583793</v>
      </c>
      <c r="F135" s="122">
        <v>8.1789405178672556</v>
      </c>
      <c r="G135" s="122">
        <v>4.8128320214377238</v>
      </c>
      <c r="H135" s="122">
        <v>3.1623843862597782</v>
      </c>
      <c r="I135" s="122">
        <v>31.458802758759195</v>
      </c>
      <c r="J135" s="122">
        <v>4.8064378271070467</v>
      </c>
      <c r="K135" s="46">
        <v>36.534686219064817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26" t="str">
        <f t="shared" si="9"/>
        <v>Munson</v>
      </c>
      <c r="C136" s="118">
        <v>10</v>
      </c>
      <c r="D136" s="119">
        <v>4.9463687926505839</v>
      </c>
      <c r="E136" s="119">
        <v>65.708801533934249</v>
      </c>
      <c r="F136" s="119">
        <v>8.4107265963435847</v>
      </c>
      <c r="G136" s="119">
        <v>4.9463687926505555</v>
      </c>
      <c r="H136" s="119">
        <v>3.2501951371770059</v>
      </c>
      <c r="I136" s="119">
        <v>32.351724862832093</v>
      </c>
      <c r="J136" s="119">
        <v>4.9428631415059057</v>
      </c>
      <c r="K136" s="120">
        <v>37.71594663519609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25" t="str">
        <f t="shared" si="9"/>
        <v>Munson</v>
      </c>
      <c r="C137" s="121">
        <v>10</v>
      </c>
      <c r="D137" s="122">
        <v>4.9193047780441708</v>
      </c>
      <c r="E137" s="122">
        <v>65.387332843989341</v>
      </c>
      <c r="F137" s="122">
        <v>8.3695786040306359</v>
      </c>
      <c r="G137" s="122">
        <v>4.919304778044185</v>
      </c>
      <c r="H137" s="122">
        <v>3.2324763179062797</v>
      </c>
      <c r="I137" s="122">
        <v>32.194816424882717</v>
      </c>
      <c r="J137" s="122">
        <v>4.9188899562869626</v>
      </c>
      <c r="K137" s="46">
        <v>37.679735832214355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26" t="str">
        <f t="shared" si="9"/>
        <v>Munson</v>
      </c>
      <c r="C138" s="118">
        <v>10</v>
      </c>
      <c r="D138" s="119">
        <v>4.5776648282704766</v>
      </c>
      <c r="E138" s="119">
        <v>60.88029465444734</v>
      </c>
      <c r="F138" s="119">
        <v>7.7926777157692593</v>
      </c>
      <c r="G138" s="119">
        <v>4.5776648282705246</v>
      </c>
      <c r="H138" s="119">
        <v>3.0080425853766126</v>
      </c>
      <c r="I138" s="119">
        <v>29.976930558490807</v>
      </c>
      <c r="J138" s="119">
        <v>4.5800297807397774</v>
      </c>
      <c r="K138" s="120">
        <v>35.215231385481985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25" t="str">
        <f t="shared" si="9"/>
        <v>Munson</v>
      </c>
      <c r="C139" s="121">
        <v>10</v>
      </c>
      <c r="D139" s="122">
        <v>4.8677873375813796</v>
      </c>
      <c r="E139" s="122">
        <v>64.774321348690208</v>
      </c>
      <c r="F139" s="122">
        <v>8.2911131326323471</v>
      </c>
      <c r="G139" s="122">
        <v>4.8677873375813867</v>
      </c>
      <c r="H139" s="122">
        <v>3.1987453000139348</v>
      </c>
      <c r="I139" s="122">
        <v>31.895619069229234</v>
      </c>
      <c r="J139" s="122">
        <v>4.8731770328344695</v>
      </c>
      <c r="K139" s="46">
        <v>37.608341369628903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26" t="str">
        <f t="shared" si="9"/>
        <v>Munson</v>
      </c>
      <c r="C140" s="118">
        <v>10</v>
      </c>
      <c r="D140" s="119">
        <v>4.6857832344344876</v>
      </c>
      <c r="E140" s="119">
        <v>62.387163508327184</v>
      </c>
      <c r="F140" s="119">
        <v>7.9855569290658792</v>
      </c>
      <c r="G140" s="119">
        <v>4.6857832344344397</v>
      </c>
      <c r="H140" s="119">
        <v>3.0791994131456129</v>
      </c>
      <c r="I140" s="119">
        <v>30.721376280373118</v>
      </c>
      <c r="J140" s="119">
        <v>4.6937701668262584</v>
      </c>
      <c r="K140" s="120">
        <v>36.361074046084752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25" t="str">
        <f t="shared" si="9"/>
        <v>Munson</v>
      </c>
      <c r="C141" s="121">
        <v>10</v>
      </c>
      <c r="D141" s="122">
        <v>4.816282037145708</v>
      </c>
      <c r="E141" s="122">
        <v>64.160534248915155</v>
      </c>
      <c r="F141" s="122">
        <v>8.2125483838611402</v>
      </c>
      <c r="G141" s="122">
        <v>4.8162820371457009</v>
      </c>
      <c r="H141" s="122">
        <v>3.1650054181681115</v>
      </c>
      <c r="I141" s="122">
        <v>31.59585149921649</v>
      </c>
      <c r="J141" s="122">
        <v>4.8273769621672056</v>
      </c>
      <c r="K141" s="46">
        <v>37.53814791729576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26" t="str">
        <f t="shared" si="9"/>
        <v>Munson</v>
      </c>
      <c r="C142" s="118">
        <v>10</v>
      </c>
      <c r="D142" s="119">
        <v>4.6362473328990674</v>
      </c>
      <c r="E142" s="119">
        <v>61.796637701432473</v>
      </c>
      <c r="F142" s="119">
        <v>7.9099696257833569</v>
      </c>
      <c r="G142" s="119">
        <v>4.6362473328990879</v>
      </c>
      <c r="H142" s="119">
        <v>3.0467404980154105</v>
      </c>
      <c r="I142" s="119">
        <v>30.432878407123688</v>
      </c>
      <c r="J142" s="119">
        <v>4.6496920075403363</v>
      </c>
      <c r="K142" s="120">
        <v>36.293660003260563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25" t="str">
        <f t="shared" si="9"/>
        <v>Munson</v>
      </c>
      <c r="C143" s="121">
        <v>10</v>
      </c>
      <c r="D143" s="122">
        <v>4.7654960641610993</v>
      </c>
      <c r="E143" s="122">
        <v>63.554703363882886</v>
      </c>
      <c r="F143" s="122">
        <v>8.1350020305770094</v>
      </c>
      <c r="G143" s="122">
        <v>4.7654960641610931</v>
      </c>
      <c r="H143" s="122">
        <v>3.1317183445338328</v>
      </c>
      <c r="I143" s="122">
        <v>31.299789687664195</v>
      </c>
      <c r="J143" s="122">
        <v>4.7821430355799572</v>
      </c>
      <c r="K143" s="46">
        <v>37.469011950241899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26" t="str">
        <f t="shared" si="9"/>
        <v>Munson</v>
      </c>
      <c r="C144" s="118">
        <v>10</v>
      </c>
      <c r="D144" s="119">
        <v>4.739989369920913</v>
      </c>
      <c r="E144" s="119">
        <v>63.250124922904348</v>
      </c>
      <c r="F144" s="119">
        <v>8.0960159901317574</v>
      </c>
      <c r="G144" s="119">
        <v>4.7399893699209414</v>
      </c>
      <c r="H144" s="119">
        <v>3.1149929406899965</v>
      </c>
      <c r="I144" s="119">
        <v>31.150863756474276</v>
      </c>
      <c r="J144" s="119">
        <v>4.7593892585991018</v>
      </c>
      <c r="K144" s="120">
        <v>37.434833587847258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25" t="str">
        <f t="shared" si="9"/>
        <v>Munson</v>
      </c>
      <c r="C145" s="121">
        <v>10</v>
      </c>
      <c r="D145" s="122">
        <v>4.5629893357885845</v>
      </c>
      <c r="E145" s="122">
        <v>60.921857792561362</v>
      </c>
      <c r="F145" s="122">
        <v>7.7979977974478549</v>
      </c>
      <c r="G145" s="122">
        <v>4.5629893357885978</v>
      </c>
      <c r="H145" s="122">
        <v>2.998704490621547</v>
      </c>
      <c r="I145" s="122">
        <v>30.005181344883237</v>
      </c>
      <c r="J145" s="122">
        <v>4.5843461548172284</v>
      </c>
      <c r="K145" s="46">
        <v>36.194429216886817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26" t="str">
        <f t="shared" si="9"/>
        <v>Munson</v>
      </c>
      <c r="C146" s="118">
        <v>10</v>
      </c>
      <c r="D146" s="119">
        <v>4.6903808926193928</v>
      </c>
      <c r="E146" s="119">
        <v>62.657146630031413</v>
      </c>
      <c r="F146" s="119">
        <v>8.0201147686440208</v>
      </c>
      <c r="G146" s="119">
        <v>4.6903808926193928</v>
      </c>
      <c r="H146" s="119">
        <v>3.0824517495823907</v>
      </c>
      <c r="I146" s="119">
        <v>30.860830299890644</v>
      </c>
      <c r="J146" s="119">
        <v>4.71507675293135</v>
      </c>
      <c r="K146" s="120">
        <v>37.367238802658889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25" t="str">
        <f t="shared" si="9"/>
        <v>Munson</v>
      </c>
      <c r="C147" s="121">
        <v>10</v>
      </c>
      <c r="D147" s="122">
        <v>4.5153488901003795</v>
      </c>
      <c r="E147" s="122">
        <v>60.352021432044054</v>
      </c>
      <c r="F147" s="122">
        <v>7.7250587433016396</v>
      </c>
      <c r="G147" s="122">
        <v>4.5153488901004337</v>
      </c>
      <c r="H147" s="122">
        <v>2.9674462146113525</v>
      </c>
      <c r="I147" s="122">
        <v>29.726389748226744</v>
      </c>
      <c r="J147" s="122">
        <v>4.5417509329474646</v>
      </c>
      <c r="K147" s="46">
        <v>36.129498270938271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26" t="str">
        <f t="shared" si="9"/>
        <v>Munson</v>
      </c>
      <c r="C148" s="118">
        <v>10</v>
      </c>
      <c r="D148" s="119">
        <v>4.6415274573973475</v>
      </c>
      <c r="E148" s="119">
        <v>62.072408431210917</v>
      </c>
      <c r="F148" s="119">
        <v>7.9452682791949973</v>
      </c>
      <c r="G148" s="119">
        <v>4.64152745739732</v>
      </c>
      <c r="H148" s="119">
        <v>3.0503893431838822</v>
      </c>
      <c r="I148" s="119">
        <v>30.574668538407163</v>
      </c>
      <c r="J148" s="119">
        <v>4.671355420940742</v>
      </c>
      <c r="K148" s="120">
        <v>37.300637426878282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25" t="str">
        <f t="shared" si="9"/>
        <v>Munson</v>
      </c>
      <c r="C149" s="121">
        <v>10</v>
      </c>
      <c r="D149" s="122">
        <v>4.6169834019643554</v>
      </c>
      <c r="E149" s="122">
        <v>61.778335772040307</v>
      </c>
      <c r="F149" s="122">
        <v>7.9076269788211597</v>
      </c>
      <c r="G149" s="122">
        <v>4.6169834019643705</v>
      </c>
      <c r="H149" s="122">
        <v>3.0342748904806993</v>
      </c>
      <c r="I149" s="122">
        <v>30.430680793376119</v>
      </c>
      <c r="J149" s="122">
        <v>4.6493561200365621</v>
      </c>
      <c r="K149" s="46">
        <v>37.267702024359451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26" t="str">
        <f t="shared" si="9"/>
        <v>Munson</v>
      </c>
      <c r="C150" s="118">
        <v>10</v>
      </c>
      <c r="D150" s="119">
        <v>4.149238435518944</v>
      </c>
      <c r="E150" s="119">
        <v>55.548727940333379</v>
      </c>
      <c r="F150" s="119">
        <v>7.1102371763626735</v>
      </c>
      <c r="G150" s="119">
        <v>4.1492384355189644</v>
      </c>
      <c r="H150" s="119">
        <v>2.7268843015345787</v>
      </c>
      <c r="I150" s="119">
        <v>27.362852649902461</v>
      </c>
      <c r="J150" s="119">
        <v>4.1806375729022722</v>
      </c>
      <c r="K150" s="120">
        <v>33.631618347167972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25" t="str">
        <f t="shared" si="9"/>
        <v>Munson</v>
      </c>
      <c r="C151" s="121">
        <v>10</v>
      </c>
      <c r="D151" s="122">
        <v>4.5707865595504238</v>
      </c>
      <c r="E151" s="122">
        <v>61.224280223822021</v>
      </c>
      <c r="F151" s="122">
        <v>7.8367078686492189</v>
      </c>
      <c r="G151" s="122">
        <v>4.5707865595504238</v>
      </c>
      <c r="H151" s="122">
        <v>3.0039342641921452</v>
      </c>
      <c r="I151" s="122">
        <v>30.159366381531179</v>
      </c>
      <c r="J151" s="122">
        <v>4.6079033456728222</v>
      </c>
      <c r="K151" s="46">
        <v>37.202546261235284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26" t="str">
        <f t="shared" si="9"/>
        <v>Munson</v>
      </c>
      <c r="C152" s="118">
        <v>10</v>
      </c>
      <c r="D152" s="119">
        <v>4.4005329467214409</v>
      </c>
      <c r="E152" s="119">
        <v>58.975454911279087</v>
      </c>
      <c r="F152" s="119">
        <v>7.5488582286437227</v>
      </c>
      <c r="G152" s="119">
        <v>4.4005329467214276</v>
      </c>
      <c r="H152" s="119">
        <v>2.8920473342701984</v>
      </c>
      <c r="I152" s="119">
        <v>29.052306343184501</v>
      </c>
      <c r="J152" s="119">
        <v>4.4387608526982074</v>
      </c>
      <c r="K152" s="120">
        <v>35.971277768988358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25" t="str">
        <f t="shared" si="9"/>
        <v>Munson</v>
      </c>
      <c r="C153" s="121">
        <v>10</v>
      </c>
      <c r="D153" s="122">
        <v>4.5238793781689575</v>
      </c>
      <c r="E153" s="122">
        <v>60.660886167330453</v>
      </c>
      <c r="F153" s="122">
        <v>7.7645934294182988</v>
      </c>
      <c r="G153" s="122">
        <v>4.5238793781689575</v>
      </c>
      <c r="H153" s="122">
        <v>2.9731126142604096</v>
      </c>
      <c r="I153" s="122">
        <v>29.883291434924526</v>
      </c>
      <c r="J153" s="122">
        <v>4.5657232936463714</v>
      </c>
      <c r="K153" s="46">
        <v>37.138310682397147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26" t="str">
        <f t="shared" si="9"/>
        <v>Munson</v>
      </c>
      <c r="C154" s="118">
        <v>10</v>
      </c>
      <c r="D154" s="119">
        <v>4.3554263561014706</v>
      </c>
      <c r="E154" s="119">
        <v>58.433338986076954</v>
      </c>
      <c r="F154" s="119">
        <v>7.4794673902178506</v>
      </c>
      <c r="G154" s="119">
        <v>4.3554263561014777</v>
      </c>
      <c r="H154" s="119">
        <v>2.8624050235617533</v>
      </c>
      <c r="I154" s="119">
        <v>28.786613150856102</v>
      </c>
      <c r="J154" s="119">
        <v>4.3981670590442548</v>
      </c>
      <c r="K154" s="120">
        <v>35.909503314369609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25" t="str">
        <f t="shared" si="9"/>
        <v>Munson</v>
      </c>
      <c r="C155" s="121">
        <v>10</v>
      </c>
      <c r="D155" s="122">
        <v>4.477446096705231</v>
      </c>
      <c r="E155" s="122">
        <v>60.102518748183982</v>
      </c>
      <c r="F155" s="122">
        <v>7.6931223997675495</v>
      </c>
      <c r="G155" s="122">
        <v>4.4774460967052434</v>
      </c>
      <c r="H155" s="122">
        <v>2.942596942542747</v>
      </c>
      <c r="I155" s="122">
        <v>29.609605198726953</v>
      </c>
      <c r="J155" s="122">
        <v>4.5239079483201881</v>
      </c>
      <c r="K155" s="46">
        <v>37.074832810853657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26" t="str">
        <f t="shared" si="9"/>
        <v>Munson</v>
      </c>
      <c r="C156" s="118">
        <v>10</v>
      </c>
      <c r="D156" s="119">
        <v>4.4539940897047998</v>
      </c>
      <c r="E156" s="119">
        <v>59.820267120617373</v>
      </c>
      <c r="F156" s="119">
        <v>7.6569941914390247</v>
      </c>
      <c r="G156" s="119">
        <v>4.4539940897047519</v>
      </c>
      <c r="H156" s="119">
        <v>2.9271841305735391</v>
      </c>
      <c r="I156" s="119">
        <v>29.471233271249972</v>
      </c>
      <c r="J156" s="119">
        <v>4.5027667555268769</v>
      </c>
      <c r="K156" s="120">
        <v>37.043342678672389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25" t="str">
        <f t="shared" si="9"/>
        <v>Munson</v>
      </c>
      <c r="C157" s="121">
        <v>10</v>
      </c>
      <c r="D157" s="122">
        <v>4.288103131256551</v>
      </c>
      <c r="E157" s="122">
        <v>57.6230718615423</v>
      </c>
      <c r="F157" s="122">
        <v>7.3757531982774154</v>
      </c>
      <c r="G157" s="122">
        <v>4.2881031312565634</v>
      </c>
      <c r="H157" s="122">
        <v>2.8181598729290869</v>
      </c>
      <c r="I157" s="122">
        <v>28.389407468283778</v>
      </c>
      <c r="J157" s="122">
        <v>4.3374799280429137</v>
      </c>
      <c r="K157" s="46">
        <v>35.81807760941355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26" t="str">
        <f t="shared" si="9"/>
        <v>Munson</v>
      </c>
      <c r="C158" s="118">
        <v>10</v>
      </c>
      <c r="D158" s="119">
        <v>4.4082046551035976</v>
      </c>
      <c r="E158" s="119">
        <v>59.26868195978517</v>
      </c>
      <c r="F158" s="119">
        <v>7.586391290852502</v>
      </c>
      <c r="G158" s="119">
        <v>4.408204655103563</v>
      </c>
      <c r="H158" s="119">
        <v>2.8970911494445382</v>
      </c>
      <c r="I158" s="119">
        <v>29.200823995016368</v>
      </c>
      <c r="J158" s="119">
        <v>4.4614521939854805</v>
      </c>
      <c r="K158" s="120">
        <v>36.98084676441394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25" t="str">
        <f t="shared" si="9"/>
        <v>Munson</v>
      </c>
      <c r="C159" s="121">
        <v>10</v>
      </c>
      <c r="D159" s="122">
        <v>4.2440191441793225</v>
      </c>
      <c r="E159" s="122">
        <v>57.091713712993723</v>
      </c>
      <c r="F159" s="122">
        <v>7.3077393552631973</v>
      </c>
      <c r="G159" s="122">
        <v>4.2440191441792816</v>
      </c>
      <c r="H159" s="122">
        <v>2.7891877079077823</v>
      </c>
      <c r="I159" s="122">
        <v>28.128900616256594</v>
      </c>
      <c r="J159" s="122">
        <v>4.2976782595791079</v>
      </c>
      <c r="K159" s="46">
        <v>35.757908851221991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26" t="str">
        <f t="shared" si="9"/>
        <v>Munson</v>
      </c>
      <c r="C160" s="118">
        <v>10</v>
      </c>
      <c r="D160" s="119">
        <v>4.3628859603098569</v>
      </c>
      <c r="E160" s="119">
        <v>58.722115612134651</v>
      </c>
      <c r="F160" s="119">
        <v>7.5164307983532357</v>
      </c>
      <c r="G160" s="119">
        <v>4.3628859603099128</v>
      </c>
      <c r="H160" s="119">
        <v>2.8673074982331359</v>
      </c>
      <c r="I160" s="119">
        <v>28.93284653988183</v>
      </c>
      <c r="J160" s="119">
        <v>4.4205093225532304</v>
      </c>
      <c r="K160" s="120">
        <v>36.918990986472679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25" t="str">
        <f t="shared" si="9"/>
        <v>Munson</v>
      </c>
      <c r="C161" s="121">
        <v>10</v>
      </c>
      <c r="D161" s="122">
        <v>4.3400339974110445</v>
      </c>
      <c r="E161" s="122">
        <v>58.446261347366594</v>
      </c>
      <c r="F161" s="122">
        <v>7.4811214524629239</v>
      </c>
      <c r="G161" s="122">
        <v>4.3400339974110658</v>
      </c>
      <c r="H161" s="122">
        <v>2.8522890996992736</v>
      </c>
      <c r="I161" s="122">
        <v>28.797577239716226</v>
      </c>
      <c r="J161" s="122">
        <v>4.3998422209565904</v>
      </c>
      <c r="K161" s="46">
        <v>36.888302378403516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26" t="str">
        <f t="shared" si="9"/>
        <v>Munson</v>
      </c>
      <c r="C162" s="118">
        <v>10</v>
      </c>
      <c r="D162" s="119">
        <v>3.9004885314112228</v>
      </c>
      <c r="E162" s="119">
        <v>52.554132667573001</v>
      </c>
      <c r="F162" s="119">
        <v>6.726928981449344</v>
      </c>
      <c r="G162" s="119">
        <v>3.9004885314112152</v>
      </c>
      <c r="H162" s="119">
        <v>2.5634179024786556</v>
      </c>
      <c r="I162" s="119">
        <v>25.894992040918371</v>
      </c>
      <c r="J162" s="119">
        <v>3.9563702589975556</v>
      </c>
      <c r="K162" s="120">
        <v>33.290890514976098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25" t="str">
        <f t="shared" si="9"/>
        <v>Munson</v>
      </c>
      <c r="C163" s="121">
        <v>10</v>
      </c>
      <c r="D163" s="122">
        <v>4.2968717151945359</v>
      </c>
      <c r="E163" s="122">
        <v>57.924776334094723</v>
      </c>
      <c r="F163" s="122">
        <v>7.4143713707641243</v>
      </c>
      <c r="G163" s="122">
        <v>4.2968717151945226</v>
      </c>
      <c r="H163" s="122">
        <v>2.8239227044131421</v>
      </c>
      <c r="I163" s="122">
        <v>28.541901145083425</v>
      </c>
      <c r="J163" s="122">
        <v>4.3607786859428179</v>
      </c>
      <c r="K163" s="46">
        <v>36.827397188889357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26" t="str">
        <f t="shared" si="9"/>
        <v>Munson</v>
      </c>
      <c r="C164" s="118">
        <v>10</v>
      </c>
      <c r="D164" s="119">
        <v>4.1368328483243344</v>
      </c>
      <c r="E164" s="119">
        <v>55.79709163835593</v>
      </c>
      <c r="F164" s="119">
        <v>7.1420277297095591</v>
      </c>
      <c r="G164" s="119">
        <v>4.1368328483243122</v>
      </c>
      <c r="H164" s="119">
        <v>2.7187444693304998</v>
      </c>
      <c r="I164" s="119">
        <v>27.494110224325489</v>
      </c>
      <c r="J164" s="119">
        <v>4.2006917727106821</v>
      </c>
      <c r="K164" s="120">
        <v>35.610172914203844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25" t="str">
        <f t="shared" si="9"/>
        <v>Munson</v>
      </c>
      <c r="C165" s="121">
        <v>10</v>
      </c>
      <c r="D165" s="122">
        <v>4.2526975823982651</v>
      </c>
      <c r="E165" s="122">
        <v>57.390441316535664</v>
      </c>
      <c r="F165" s="122">
        <v>7.3459764885165661</v>
      </c>
      <c r="G165" s="122">
        <v>4.2526975823982305</v>
      </c>
      <c r="H165" s="122">
        <v>2.794891239519794</v>
      </c>
      <c r="I165" s="122">
        <v>28.27985613865145</v>
      </c>
      <c r="J165" s="122">
        <v>4.3207421369994137</v>
      </c>
      <c r="K165" s="46">
        <v>36.767117011421604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26" t="str">
        <f t="shared" si="9"/>
        <v>Munson</v>
      </c>
      <c r="C166" s="118">
        <v>10</v>
      </c>
      <c r="D166" s="119">
        <v>4.0943040004299034</v>
      </c>
      <c r="E166" s="119">
        <v>55.282352327315671</v>
      </c>
      <c r="F166" s="119">
        <v>7.0761410978964054</v>
      </c>
      <c r="G166" s="119">
        <v>4.0943040004298483</v>
      </c>
      <c r="H166" s="119">
        <v>2.6907942979501649</v>
      </c>
      <c r="I166" s="119">
        <v>27.241662158188383</v>
      </c>
      <c r="J166" s="119">
        <v>4.1621216301741271</v>
      </c>
      <c r="K166" s="120">
        <v>35.552137033562914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25" t="str">
        <f t="shared" si="9"/>
        <v>Munson</v>
      </c>
      <c r="C167" s="121">
        <v>10</v>
      </c>
      <c r="D167" s="122">
        <v>4.2089775832455647</v>
      </c>
      <c r="E167" s="122">
        <v>56.860970764029247</v>
      </c>
      <c r="F167" s="122">
        <v>7.2782042577957435</v>
      </c>
      <c r="G167" s="122">
        <v>4.2089775832455647</v>
      </c>
      <c r="H167" s="122">
        <v>2.766158288966666</v>
      </c>
      <c r="I167" s="122">
        <v>28.020170765104044</v>
      </c>
      <c r="J167" s="122">
        <v>4.2810661743726399</v>
      </c>
      <c r="K167" s="46">
        <v>36.707455404181232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26" t="str">
        <f t="shared" si="9"/>
        <v>Munson</v>
      </c>
      <c r="C168" s="118">
        <v>10</v>
      </c>
      <c r="D168" s="119">
        <v>4.1869317630131979</v>
      </c>
      <c r="E168" s="119">
        <v>56.59374580855058</v>
      </c>
      <c r="F168" s="119">
        <v>7.2439994634944744</v>
      </c>
      <c r="G168" s="119">
        <v>4.186931763013213</v>
      </c>
      <c r="H168" s="119">
        <v>2.751669624255022</v>
      </c>
      <c r="I168" s="119">
        <v>27.889088515035688</v>
      </c>
      <c r="J168" s="119">
        <v>4.2610386202147854</v>
      </c>
      <c r="K168" s="120">
        <v>36.677854156494142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25" t="str">
        <f t="shared" si="9"/>
        <v>Munson</v>
      </c>
      <c r="C169" s="121">
        <v>10</v>
      </c>
      <c r="D169" s="122">
        <v>4.0309876577596269</v>
      </c>
      <c r="E169" s="122">
        <v>54.514874769324976</v>
      </c>
      <c r="F169" s="122">
        <v>6.977903970473597</v>
      </c>
      <c r="G169" s="122">
        <v>4.0309876577596473</v>
      </c>
      <c r="H169" s="122">
        <v>2.6491825011391623</v>
      </c>
      <c r="I169" s="122">
        <v>26.865208406538024</v>
      </c>
      <c r="J169" s="122">
        <v>4.1046048637297856</v>
      </c>
      <c r="K169" s="46">
        <v>35.466197716562377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26" t="str">
        <f t="shared" si="9"/>
        <v>Munson</v>
      </c>
      <c r="C170" s="118">
        <v>10</v>
      </c>
      <c r="D170" s="119">
        <v>4.1438878715576486</v>
      </c>
      <c r="E170" s="119">
        <v>56.07152958625668</v>
      </c>
      <c r="F170" s="119">
        <v>7.1771557870408547</v>
      </c>
      <c r="G170" s="119">
        <v>4.1438878715575864</v>
      </c>
      <c r="H170" s="119">
        <v>2.7233810109921501</v>
      </c>
      <c r="I170" s="119">
        <v>27.632924648106876</v>
      </c>
      <c r="J170" s="119">
        <v>4.2219006203114953</v>
      </c>
      <c r="K170" s="120">
        <v>36.619107069718218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25" t="str">
        <f t="shared" si="9"/>
        <v>Munson</v>
      </c>
      <c r="C171" s="121">
        <v>10</v>
      </c>
      <c r="D171" s="122">
        <v>3.9895469548724174</v>
      </c>
      <c r="E171" s="122">
        <v>54.011810708831838</v>
      </c>
      <c r="F171" s="122">
        <v>6.9135117707304756</v>
      </c>
      <c r="G171" s="122">
        <v>3.9895469548724174</v>
      </c>
      <c r="H171" s="122">
        <v>2.6219475039495554</v>
      </c>
      <c r="I171" s="122">
        <v>26.618427462325311</v>
      </c>
      <c r="J171" s="122">
        <v>4.0669003585157615</v>
      </c>
      <c r="K171" s="46">
        <v>35.40963999095716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26" t="str">
        <f t="shared" si="9"/>
        <v>Munson</v>
      </c>
      <c r="C172" s="118">
        <v>10</v>
      </c>
      <c r="D172" s="119">
        <v>4.1012864942613332</v>
      </c>
      <c r="E172" s="119">
        <v>55.554069329434618</v>
      </c>
      <c r="F172" s="119">
        <v>7.1109208741676309</v>
      </c>
      <c r="G172" s="119">
        <v>4.1012864942613048</v>
      </c>
      <c r="H172" s="119">
        <v>2.6953832464327823</v>
      </c>
      <c r="I172" s="119">
        <v>27.379070187530683</v>
      </c>
      <c r="J172" s="119">
        <v>4.1831152966907323</v>
      </c>
      <c r="K172" s="120">
        <v>36.56096336665906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25" t="str">
        <f t="shared" si="9"/>
        <v>Munson</v>
      </c>
      <c r="C173" s="121">
        <v>10</v>
      </c>
      <c r="D173" s="122">
        <v>4.0798047393732251</v>
      </c>
      <c r="E173" s="122">
        <v>55.292906691231231</v>
      </c>
      <c r="F173" s="122">
        <v>7.077492056477598</v>
      </c>
      <c r="G173" s="122">
        <v>4.0798047393732384</v>
      </c>
      <c r="H173" s="122">
        <v>2.6812652970876028</v>
      </c>
      <c r="I173" s="122">
        <v>27.25093144527445</v>
      </c>
      <c r="J173" s="122">
        <v>4.1635375768284488</v>
      </c>
      <c r="K173" s="46">
        <v>36.53211634083798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26" t="str">
        <f t="shared" si="9"/>
        <v>Munson</v>
      </c>
      <c r="C174" s="118">
        <v>10</v>
      </c>
      <c r="D174" s="119">
        <v>3.6666145025165808</v>
      </c>
      <c r="E174" s="119">
        <v>49.718513404031007</v>
      </c>
      <c r="F174" s="119">
        <v>6.3639697157159691</v>
      </c>
      <c r="G174" s="119">
        <v>3.6666145025166075</v>
      </c>
      <c r="H174" s="119">
        <v>2.4097148750470319</v>
      </c>
      <c r="I174" s="119">
        <v>24.504120405154431</v>
      </c>
      <c r="J174" s="119">
        <v>3.7438656007471294</v>
      </c>
      <c r="K174" s="120">
        <v>32.970827564440285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25" t="str">
        <f t="shared" si="9"/>
        <v>Munson</v>
      </c>
      <c r="C175" s="121">
        <v>10</v>
      </c>
      <c r="D175" s="122">
        <v>4.0392304757492168</v>
      </c>
      <c r="E175" s="122">
        <v>54.799198333795374</v>
      </c>
      <c r="F175" s="122">
        <v>7.0142973867258078</v>
      </c>
      <c r="G175" s="122">
        <v>4.0392304757492035</v>
      </c>
      <c r="H175" s="122">
        <v>2.6545997472957374</v>
      </c>
      <c r="I175" s="122">
        <v>27.008731299005479</v>
      </c>
      <c r="J175" s="122">
        <v>4.1265330107110092</v>
      </c>
      <c r="K175" s="46">
        <v>36.474865218714669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26" t="str">
        <f t="shared" si="9"/>
        <v>Munson</v>
      </c>
      <c r="C176" s="118">
        <v>10</v>
      </c>
      <c r="D176" s="119">
        <v>3.8887875695575667</v>
      </c>
      <c r="E176" s="119">
        <v>52.786143406005884</v>
      </c>
      <c r="F176" s="119">
        <v>6.7566263559687529</v>
      </c>
      <c r="G176" s="119">
        <v>3.8887875695575667</v>
      </c>
      <c r="H176" s="119">
        <v>2.5557279947510838</v>
      </c>
      <c r="I176" s="119">
        <v>26.01709805723128</v>
      </c>
      <c r="J176" s="119">
        <v>3.9750263527028684</v>
      </c>
      <c r="K176" s="120">
        <v>35.270767879486087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25" t="str">
        <f t="shared" si="9"/>
        <v>Munson</v>
      </c>
      <c r="C177" s="121">
        <v>10</v>
      </c>
      <c r="D177" s="122">
        <v>3.9977050322970471</v>
      </c>
      <c r="E177" s="122">
        <v>54.293328605435391</v>
      </c>
      <c r="F177" s="122">
        <v>6.9495460614957301</v>
      </c>
      <c r="G177" s="122">
        <v>3.9977050322970258</v>
      </c>
      <c r="H177" s="122">
        <v>2.6273090501269896</v>
      </c>
      <c r="I177" s="122">
        <v>26.760505072801973</v>
      </c>
      <c r="J177" s="122">
        <v>4.0886077751310843</v>
      </c>
      <c r="K177" s="46">
        <v>36.418201142361291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26" t="str">
        <f t="shared" si="9"/>
        <v>Munson</v>
      </c>
      <c r="C178" s="118">
        <v>10</v>
      </c>
      <c r="D178" s="119">
        <v>3.8488087594138283</v>
      </c>
      <c r="E178" s="119">
        <v>52.298827519938754</v>
      </c>
      <c r="F178" s="119">
        <v>6.6942499225521619</v>
      </c>
      <c r="G178" s="119">
        <v>3.8488087594138554</v>
      </c>
      <c r="H178" s="119">
        <v>2.5294537499052341</v>
      </c>
      <c r="I178" s="119">
        <v>25.777965909182523</v>
      </c>
      <c r="J178" s="119">
        <v>3.9384903388585424</v>
      </c>
      <c r="K178" s="120">
        <v>35.216213908948397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25" t="str">
        <f t="shared" si="9"/>
        <v>Munson</v>
      </c>
      <c r="C179" s="121">
        <v>10</v>
      </c>
      <c r="D179" s="122">
        <v>3.9566064925490489</v>
      </c>
      <c r="E179" s="122">
        <v>53.786881883569357</v>
      </c>
      <c r="F179" s="122">
        <v>6.8847208810968787</v>
      </c>
      <c r="G179" s="122">
        <v>3.9566064925490574</v>
      </c>
      <c r="H179" s="122">
        <v>2.6002989125675273</v>
      </c>
      <c r="I179" s="122">
        <v>26.511960764923529</v>
      </c>
      <c r="J179" s="122">
        <v>4.0506340191831711</v>
      </c>
      <c r="K179" s="46">
        <v>36.362119085914209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26" t="str">
        <f t="shared" si="9"/>
        <v>Munson</v>
      </c>
      <c r="C180" s="118">
        <v>10</v>
      </c>
      <c r="D180" s="119">
        <v>3.9358825438613856</v>
      </c>
      <c r="E180" s="119">
        <v>53.52325120803674</v>
      </c>
      <c r="F180" s="119">
        <v>6.8509761546287029</v>
      </c>
      <c r="G180" s="119">
        <v>3.9358825438614073</v>
      </c>
      <c r="H180" s="119">
        <v>2.5866790549638616</v>
      </c>
      <c r="I180" s="119">
        <v>26.382547626848929</v>
      </c>
      <c r="J180" s="119">
        <v>4.0308616288135992</v>
      </c>
      <c r="K180" s="120">
        <v>36.334294022007988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25" t="str">
        <f t="shared" si="9"/>
        <v>Munson</v>
      </c>
      <c r="C181" s="121">
        <v>10</v>
      </c>
      <c r="D181" s="122">
        <v>3.7892888766063053</v>
      </c>
      <c r="E181" s="122">
        <v>51.546894591105143</v>
      </c>
      <c r="F181" s="122">
        <v>6.5980025076614588</v>
      </c>
      <c r="G181" s="122">
        <v>3.7892888766063666</v>
      </c>
      <c r="H181" s="122">
        <v>2.4903370445155746</v>
      </c>
      <c r="I181" s="122">
        <v>25.408876193870928</v>
      </c>
      <c r="J181" s="122">
        <v>3.8820990444877155</v>
      </c>
      <c r="K181" s="46">
        <v>35.13543075762297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26" t="str">
        <f t="shared" si="9"/>
        <v>Munson</v>
      </c>
      <c r="C182" s="118">
        <v>10</v>
      </c>
      <c r="D182" s="119">
        <v>3.8954195722651779</v>
      </c>
      <c r="E182" s="119">
        <v>53.008243359692827</v>
      </c>
      <c r="F182" s="119">
        <v>6.7850551500406819</v>
      </c>
      <c r="G182" s="119">
        <v>3.8954195722651779</v>
      </c>
      <c r="H182" s="119">
        <v>2.5600865717865386</v>
      </c>
      <c r="I182" s="119">
        <v>26.129735175391325</v>
      </c>
      <c r="J182" s="119">
        <v>3.9922355828782905</v>
      </c>
      <c r="K182" s="120">
        <v>36.279072757520176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25" t="str">
        <f t="shared" si="9"/>
        <v>Munson</v>
      </c>
      <c r="C183" s="121">
        <v>10</v>
      </c>
      <c r="D183" s="122">
        <v>3.7503329660896445</v>
      </c>
      <c r="E183" s="122">
        <v>51.050892224056618</v>
      </c>
      <c r="F183" s="122">
        <v>6.5345142046792475</v>
      </c>
      <c r="G183" s="122">
        <v>3.7503329660896512</v>
      </c>
      <c r="H183" s="122">
        <v>2.4647350082613362</v>
      </c>
      <c r="I183" s="122">
        <v>25.16538314614403</v>
      </c>
      <c r="J183" s="122">
        <v>3.8448969150459757</v>
      </c>
      <c r="K183" s="46">
        <v>35.082266310641636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26" t="str">
        <f t="shared" si="9"/>
        <v>Munson</v>
      </c>
      <c r="C184" s="118">
        <v>10</v>
      </c>
      <c r="D184" s="119">
        <v>3.8553725815964297</v>
      </c>
      <c r="E184" s="119">
        <v>52.498167783588372</v>
      </c>
      <c r="F184" s="119">
        <v>6.7197654762993126</v>
      </c>
      <c r="G184" s="119">
        <v>3.8553725815964297</v>
      </c>
      <c r="H184" s="119">
        <v>2.5337675360016196</v>
      </c>
      <c r="I184" s="119">
        <v>25.879324135582578</v>
      </c>
      <c r="J184" s="119">
        <v>3.9539763920219109</v>
      </c>
      <c r="K184" s="120">
        <v>36.224417346151249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25" t="str">
        <f t="shared" si="9"/>
        <v>Munson</v>
      </c>
      <c r="C185" s="121">
        <v>10</v>
      </c>
      <c r="D185" s="122">
        <v>3.8351788767880701</v>
      </c>
      <c r="E185" s="122">
        <v>52.240824173589189</v>
      </c>
      <c r="F185" s="122">
        <v>6.6868254942194163</v>
      </c>
      <c r="G185" s="122">
        <v>3.8351788767880826</v>
      </c>
      <c r="H185" s="122">
        <v>2.5204961238828365</v>
      </c>
      <c r="I185" s="122">
        <v>25.752969437085255</v>
      </c>
      <c r="J185" s="122">
        <v>3.9346712637192502</v>
      </c>
      <c r="K185" s="46">
        <v>36.19730066450019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26" t="str">
        <f t="shared" si="9"/>
        <v>Munson</v>
      </c>
      <c r="C186" s="118">
        <v>10</v>
      </c>
      <c r="D186" s="119">
        <v>3.5695601834487096</v>
      </c>
      <c r="E186" s="119">
        <v>48.638585770356535</v>
      </c>
      <c r="F186" s="119">
        <v>6.2257389786056363</v>
      </c>
      <c r="G186" s="119">
        <v>3.5695601834487372</v>
      </c>
      <c r="H186" s="119">
        <v>2.3459303954591104</v>
      </c>
      <c r="I186" s="119">
        <v>23.977654233241569</v>
      </c>
      <c r="J186" s="119">
        <v>3.6634295091466464</v>
      </c>
      <c r="K186" s="120">
        <v>33.836754483172768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25" t="str">
        <f t="shared" si="9"/>
        <v>Munson</v>
      </c>
      <c r="C187" s="121">
        <v>10</v>
      </c>
      <c r="D187" s="122">
        <v>3.7963942686592138</v>
      </c>
      <c r="E187" s="122">
        <v>51.746301166736238</v>
      </c>
      <c r="F187" s="122">
        <v>6.6235265493422384</v>
      </c>
      <c r="G187" s="122">
        <v>3.796394268659228</v>
      </c>
      <c r="H187" s="122">
        <v>2.4950067434324863</v>
      </c>
      <c r="I187" s="122">
        <v>25.510177557374373</v>
      </c>
      <c r="J187" s="122">
        <v>3.8975764380393465</v>
      </c>
      <c r="K187" s="46">
        <v>36.143485163638474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26" t="str">
        <f t="shared" si="9"/>
        <v>Munson</v>
      </c>
      <c r="C188" s="118">
        <v>10</v>
      </c>
      <c r="D188" s="119">
        <v>3.6549959032390178</v>
      </c>
      <c r="E188" s="119">
        <v>49.835520377003078</v>
      </c>
      <c r="F188" s="119">
        <v>6.3789466082563937</v>
      </c>
      <c r="G188" s="119">
        <v>3.6549959032390591</v>
      </c>
      <c r="H188" s="119">
        <v>2.4020790957949769</v>
      </c>
      <c r="I188" s="119">
        <v>24.56866454149268</v>
      </c>
      <c r="J188" s="119">
        <v>3.7537270317469331</v>
      </c>
      <c r="K188" s="120">
        <v>34.951727410366665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25" t="str">
        <f t="shared" si="9"/>
        <v>Munson</v>
      </c>
      <c r="C189" s="121">
        <v>10</v>
      </c>
      <c r="D189" s="122">
        <v>3.7573653109227134</v>
      </c>
      <c r="E189" s="122">
        <v>51.248312411505573</v>
      </c>
      <c r="F189" s="122">
        <v>6.5597839886727138</v>
      </c>
      <c r="G189" s="122">
        <v>3.7573653109227134</v>
      </c>
      <c r="H189" s="122">
        <v>2.4693567634185514</v>
      </c>
      <c r="I189" s="122">
        <v>25.265648023400495</v>
      </c>
      <c r="J189" s="122">
        <v>3.8602157647811213</v>
      </c>
      <c r="K189" s="46">
        <v>36.090221091822578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26" t="str">
        <f t="shared" si="9"/>
        <v>Munson</v>
      </c>
      <c r="C190" s="118">
        <v>10</v>
      </c>
      <c r="D190" s="119">
        <v>3.6174205961083379</v>
      </c>
      <c r="E190" s="119">
        <v>49.355909464454683</v>
      </c>
      <c r="F190" s="119">
        <v>6.3175564114502007</v>
      </c>
      <c r="G190" s="119">
        <v>3.6174205961083303</v>
      </c>
      <c r="H190" s="119">
        <v>2.3773844797241592</v>
      </c>
      <c r="I190" s="119">
        <v>24.333148943468231</v>
      </c>
      <c r="J190" s="119">
        <v>3.7177437921914147</v>
      </c>
      <c r="K190" s="120">
        <v>34.900446028458447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25" t="str">
        <f t="shared" si="9"/>
        <v>Munson</v>
      </c>
      <c r="C191" s="121">
        <v>10</v>
      </c>
      <c r="D191" s="122">
        <v>3.7187375916864118</v>
      </c>
      <c r="E191" s="122">
        <v>50.755093802526083</v>
      </c>
      <c r="F191" s="122">
        <v>6.4966520067233384</v>
      </c>
      <c r="G191" s="122">
        <v>3.7187375916864189</v>
      </c>
      <c r="H191" s="122">
        <v>2.4439704129661886</v>
      </c>
      <c r="I191" s="122">
        <v>25.023440469626127</v>
      </c>
      <c r="J191" s="122">
        <v>3.8232100761431882</v>
      </c>
      <c r="K191" s="46">
        <v>36.037503796627654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26" t="str">
        <f t="shared" si="9"/>
        <v>Munson</v>
      </c>
      <c r="C192" s="118">
        <v>10</v>
      </c>
      <c r="D192" s="119">
        <v>3.6992595548434877</v>
      </c>
      <c r="E192" s="119">
        <v>50.506255208672805</v>
      </c>
      <c r="F192" s="119">
        <v>6.4648006667101194</v>
      </c>
      <c r="G192" s="119">
        <v>3.6992595548435152</v>
      </c>
      <c r="H192" s="119">
        <v>2.4311693548884246</v>
      </c>
      <c r="I192" s="119">
        <v>24.901226422920054</v>
      </c>
      <c r="J192" s="119">
        <v>3.8045376137845817</v>
      </c>
      <c r="K192" s="120">
        <v>36.011348113009809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25" t="str">
        <f t="shared" si="9"/>
        <v>Munson</v>
      </c>
      <c r="C193" s="121">
        <v>10</v>
      </c>
      <c r="D193" s="122">
        <v>3.5614790143347892</v>
      </c>
      <c r="E193" s="122">
        <v>48.641237463275736</v>
      </c>
      <c r="F193" s="122">
        <v>6.226078395299294</v>
      </c>
      <c r="G193" s="122">
        <v>3.5614790143347692</v>
      </c>
      <c r="H193" s="122">
        <v>2.340619395333059</v>
      </c>
      <c r="I193" s="122">
        <v>23.982161871924596</v>
      </c>
      <c r="J193" s="122">
        <v>3.6641181654922486</v>
      </c>
      <c r="K193" s="46">
        <v>34.824509931865499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26" t="str">
        <f t="shared" si="9"/>
        <v>Munson</v>
      </c>
      <c r="C194" s="118">
        <v>10</v>
      </c>
      <c r="D194" s="119">
        <v>3.6612291937679462</v>
      </c>
      <c r="E194" s="119">
        <v>50.020145096635396</v>
      </c>
      <c r="F194" s="119">
        <v>6.4025785723693307</v>
      </c>
      <c r="G194" s="119">
        <v>3.6612291937679662</v>
      </c>
      <c r="H194" s="119">
        <v>2.4061756791006048</v>
      </c>
      <c r="I194" s="119">
        <v>24.66248049591535</v>
      </c>
      <c r="J194" s="119">
        <v>3.7680608762325303</v>
      </c>
      <c r="K194" s="120">
        <v>35.95943904826516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25" t="str">
        <f t="shared" ref="B195:C258" si="12">+B194</f>
        <v>Munson</v>
      </c>
      <c r="C195" s="121">
        <v>10</v>
      </c>
      <c r="D195" s="122">
        <v>3.5248651106956381</v>
      </c>
      <c r="E195" s="122">
        <v>48.17306711742836</v>
      </c>
      <c r="F195" s="122">
        <v>6.1661525910308308</v>
      </c>
      <c r="G195" s="122">
        <v>3.5248651106956519</v>
      </c>
      <c r="H195" s="122">
        <v>2.3165565907727879</v>
      </c>
      <c r="I195" s="122">
        <v>23.752217589796238</v>
      </c>
      <c r="J195" s="122">
        <v>3.6289861310833551</v>
      </c>
      <c r="K195" s="46">
        <v>34.774533688394648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26" t="str">
        <f t="shared" si="12"/>
        <v>Munson</v>
      </c>
      <c r="C196" s="118">
        <v>10</v>
      </c>
      <c r="D196" s="119">
        <v>3.6235898050864592</v>
      </c>
      <c r="E196" s="119">
        <v>49.538691952947012</v>
      </c>
      <c r="F196" s="119">
        <v>6.3409525699772171</v>
      </c>
      <c r="G196" s="119">
        <v>3.6235898050864734</v>
      </c>
      <c r="H196" s="119">
        <v>2.3814388867821052</v>
      </c>
      <c r="I196" s="119">
        <v>24.426002407087047</v>
      </c>
      <c r="J196" s="119">
        <v>3.7319305209008187</v>
      </c>
      <c r="K196" s="120">
        <v>35.908063954303145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25" t="str">
        <f t="shared" si="12"/>
        <v>Munson</v>
      </c>
      <c r="C197" s="121">
        <v>10</v>
      </c>
      <c r="D197" s="122">
        <v>3.6046101341665668</v>
      </c>
      <c r="E197" s="122">
        <v>49.29578950052295</v>
      </c>
      <c r="F197" s="122">
        <v>6.3098610560669375</v>
      </c>
      <c r="G197" s="122">
        <v>3.6046101341665873</v>
      </c>
      <c r="H197" s="122">
        <v>2.3689653510721063</v>
      </c>
      <c r="I197" s="122">
        <v>24.306681136841107</v>
      </c>
      <c r="J197" s="122">
        <v>3.7136998816703395</v>
      </c>
      <c r="K197" s="46">
        <v>35.882573878639626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26" t="str">
        <f t="shared" si="12"/>
        <v>Munson</v>
      </c>
      <c r="C198" s="118">
        <v>10</v>
      </c>
      <c r="D198" s="119">
        <v>3.2395461641345311</v>
      </c>
      <c r="E198" s="119">
        <v>44.317435576390551</v>
      </c>
      <c r="F198" s="119">
        <v>5.6726317537779902</v>
      </c>
      <c r="G198" s="119">
        <v>3.2395461641345795</v>
      </c>
      <c r="H198" s="119">
        <v>2.1290437502790538</v>
      </c>
      <c r="I198" s="119">
        <v>21.852361769842688</v>
      </c>
      <c r="J198" s="119">
        <v>3.3387162898487377</v>
      </c>
      <c r="K198" s="120">
        <v>32.38716233303672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25" t="str">
        <f t="shared" si="12"/>
        <v>Munson</v>
      </c>
      <c r="C199" s="121">
        <v>10</v>
      </c>
      <c r="D199" s="122">
        <v>3.5687617514160479</v>
      </c>
      <c r="E199" s="122">
        <v>48.836761670470771</v>
      </c>
      <c r="F199" s="122">
        <v>6.2511054938202584</v>
      </c>
      <c r="G199" s="122">
        <v>3.5687617514160417</v>
      </c>
      <c r="H199" s="122">
        <v>2.3454056495511404</v>
      </c>
      <c r="I199" s="122">
        <v>24.081219823700636</v>
      </c>
      <c r="J199" s="122">
        <v>3.6792528516211975</v>
      </c>
      <c r="K199" s="46">
        <v>35.831986787193699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26" t="str">
        <f t="shared" si="12"/>
        <v>Munson</v>
      </c>
      <c r="C200" s="118">
        <v>10</v>
      </c>
      <c r="D200" s="119">
        <v>3.4358416586874965</v>
      </c>
      <c r="E200" s="119">
        <v>47.033356640215224</v>
      </c>
      <c r="F200" s="119">
        <v>6.020269649947549</v>
      </c>
      <c r="G200" s="119">
        <v>3.4358416586874831</v>
      </c>
      <c r="H200" s="119">
        <v>2.258049983824137</v>
      </c>
      <c r="I200" s="119">
        <v>23.192385903349894</v>
      </c>
      <c r="J200" s="119">
        <v>3.5434522062885772</v>
      </c>
      <c r="K200" s="120">
        <v>34.651827982852332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25" t="str">
        <f t="shared" si="12"/>
        <v>Munson</v>
      </c>
      <c r="C201" s="121">
        <v>10</v>
      </c>
      <c r="D201" s="122">
        <v>3.5320729773552633</v>
      </c>
      <c r="E201" s="122">
        <v>48.366646437104166</v>
      </c>
      <c r="F201" s="122">
        <v>6.1909307439493331</v>
      </c>
      <c r="G201" s="122">
        <v>3.5320729773552633</v>
      </c>
      <c r="H201" s="122">
        <v>2.3212936110447222</v>
      </c>
      <c r="I201" s="122">
        <v>23.850265734871034</v>
      </c>
      <c r="J201" s="122">
        <v>3.643966472825336</v>
      </c>
      <c r="K201" s="46">
        <v>35.78191860449941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26" t="str">
        <f t="shared" si="12"/>
        <v>Munson</v>
      </c>
      <c r="C202" s="118">
        <v>10</v>
      </c>
      <c r="D202" s="119">
        <v>3.4005193740676911</v>
      </c>
      <c r="E202" s="119">
        <v>46.580591279236785</v>
      </c>
      <c r="F202" s="119">
        <v>5.9623156837423084</v>
      </c>
      <c r="G202" s="119">
        <v>3.4005193740676782</v>
      </c>
      <c r="H202" s="119">
        <v>2.2348360468564699</v>
      </c>
      <c r="I202" s="119">
        <v>22.969946901105132</v>
      </c>
      <c r="J202" s="119">
        <v>3.5094667726471642</v>
      </c>
      <c r="K202" s="120">
        <v>34.603623450429822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25" t="str">
        <f t="shared" si="12"/>
        <v>Munson</v>
      </c>
      <c r="C203" s="121">
        <v>10</v>
      </c>
      <c r="D203" s="122">
        <v>3.4957613834589276</v>
      </c>
      <c r="E203" s="122">
        <v>47.901035748038744</v>
      </c>
      <c r="F203" s="122">
        <v>6.1313325757489592</v>
      </c>
      <c r="G203" s="122">
        <v>3.4957613834589547</v>
      </c>
      <c r="H203" s="122">
        <v>2.2974295189010898</v>
      </c>
      <c r="I203" s="122">
        <v>23.621506736419203</v>
      </c>
      <c r="J203" s="122">
        <v>3.6090154540669053</v>
      </c>
      <c r="K203" s="46">
        <v>35.732364180213523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26" t="str">
        <f t="shared" si="12"/>
        <v>Munson</v>
      </c>
      <c r="C204" s="118">
        <v>10</v>
      </c>
      <c r="D204" s="119">
        <v>3.477451253383157</v>
      </c>
      <c r="E204" s="119">
        <v>47.666126428633071</v>
      </c>
      <c r="F204" s="119">
        <v>6.1012641828650329</v>
      </c>
      <c r="G204" s="119">
        <v>3.477451253383157</v>
      </c>
      <c r="H204" s="119">
        <v>2.2853959873292062</v>
      </c>
      <c r="I204" s="119">
        <v>23.506080564753997</v>
      </c>
      <c r="J204" s="119">
        <v>3.5913799198959722</v>
      </c>
      <c r="K204" s="120">
        <v>35.707778775566503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25" t="str">
        <f t="shared" si="12"/>
        <v>Munson</v>
      </c>
      <c r="C205" s="121">
        <v>10</v>
      </c>
      <c r="D205" s="122">
        <v>3.347932060101297</v>
      </c>
      <c r="E205" s="122">
        <v>45.90592457397684</v>
      </c>
      <c r="F205" s="122">
        <v>5.8759583454690354</v>
      </c>
      <c r="G205" s="122">
        <v>3.3479320601013112</v>
      </c>
      <c r="H205" s="122">
        <v>2.2002754246043161</v>
      </c>
      <c r="I205" s="122">
        <v>22.638451360978888</v>
      </c>
      <c r="J205" s="122">
        <v>3.4588191320044106</v>
      </c>
      <c r="K205" s="46">
        <v>34.532243894275865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26" t="str">
        <f t="shared" si="12"/>
        <v>Munson</v>
      </c>
      <c r="C206" s="118">
        <v>10</v>
      </c>
      <c r="D206" s="119">
        <v>3.4417011999393345</v>
      </c>
      <c r="E206" s="119">
        <v>47.207228406095595</v>
      </c>
      <c r="F206" s="119">
        <v>6.0425252359802366</v>
      </c>
      <c r="G206" s="119">
        <v>3.4417011999393412</v>
      </c>
      <c r="H206" s="119">
        <v>2.2619009234179765</v>
      </c>
      <c r="I206" s="119">
        <v>23.28059407897566</v>
      </c>
      <c r="J206" s="119">
        <v>3.5569289932199522</v>
      </c>
      <c r="K206" s="120">
        <v>35.658984641526878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25" t="str">
        <f t="shared" si="12"/>
        <v>Munson</v>
      </c>
      <c r="C207" s="121">
        <v>10</v>
      </c>
      <c r="D207" s="122">
        <v>3.3135135330381988</v>
      </c>
      <c r="E207" s="122">
        <v>45.463962721917149</v>
      </c>
      <c r="F207" s="122">
        <v>5.8193872284053949</v>
      </c>
      <c r="G207" s="122">
        <v>3.3135135330381922</v>
      </c>
      <c r="H207" s="122">
        <v>2.1776554120038165</v>
      </c>
      <c r="I207" s="122">
        <v>22.421278169622418</v>
      </c>
      <c r="J207" s="122">
        <v>3.4256383606205092</v>
      </c>
      <c r="K207" s="46">
        <v>34.485267147264985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26" t="str">
        <f t="shared" si="12"/>
        <v>Munson</v>
      </c>
      <c r="C208" s="118">
        <v>10</v>
      </c>
      <c r="D208" s="119">
        <v>3.406318676110446</v>
      </c>
      <c r="E208" s="119">
        <v>46.752728013728479</v>
      </c>
      <c r="F208" s="119">
        <v>5.9843491857572451</v>
      </c>
      <c r="G208" s="119">
        <v>3.4063186761103981</v>
      </c>
      <c r="H208" s="119">
        <v>2.2386473379330316</v>
      </c>
      <c r="I208" s="119">
        <v>23.057251052392719</v>
      </c>
      <c r="J208" s="119">
        <v>3.522805509414952</v>
      </c>
      <c r="K208" s="120">
        <v>35.610691755696344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25" t="str">
        <f t="shared" si="12"/>
        <v>Munson</v>
      </c>
      <c r="C209" s="121">
        <v>10</v>
      </c>
      <c r="D209" s="122">
        <v>3.3884770298432807</v>
      </c>
      <c r="E209" s="122">
        <v>46.523424262810458</v>
      </c>
      <c r="F209" s="122">
        <v>5.9549983056397391</v>
      </c>
      <c r="G209" s="122">
        <v>3.3884770298432878</v>
      </c>
      <c r="H209" s="122">
        <v>2.2269217903711342</v>
      </c>
      <c r="I209" s="122">
        <v>22.944558008834775</v>
      </c>
      <c r="J209" s="122">
        <v>3.5055876864089019</v>
      </c>
      <c r="K209" s="46">
        <v>35.586730942977105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26" t="str">
        <f t="shared" si="12"/>
        <v>Munson</v>
      </c>
      <c r="C210" s="118">
        <v>10</v>
      </c>
      <c r="D210" s="119">
        <v>3.045302364391381</v>
      </c>
      <c r="E210" s="119">
        <v>41.824997198908079</v>
      </c>
      <c r="F210" s="119">
        <v>5.3535996414602343</v>
      </c>
      <c r="G210" s="119">
        <v>3.045302364391401</v>
      </c>
      <c r="H210" s="119">
        <v>2.0013858990787923</v>
      </c>
      <c r="I210" s="119">
        <v>20.627725937017772</v>
      </c>
      <c r="J210" s="119">
        <v>3.1516101889961079</v>
      </c>
      <c r="K210" s="120">
        <v>32.121323742113617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25" t="str">
        <f t="shared" si="12"/>
        <v>Munson</v>
      </c>
      <c r="C211" s="121">
        <v>10</v>
      </c>
      <c r="D211" s="122">
        <v>3.354778122891557</v>
      </c>
      <c r="E211" s="122">
        <v>46.090095692889946</v>
      </c>
      <c r="F211" s="122">
        <v>5.8995322486899129</v>
      </c>
      <c r="G211" s="122">
        <v>3.3547781228915512</v>
      </c>
      <c r="H211" s="122">
        <v>2.2047746832912427</v>
      </c>
      <c r="I211" s="122">
        <v>22.731621031813788</v>
      </c>
      <c r="J211" s="122">
        <v>3.4730542114675185</v>
      </c>
      <c r="K211" s="46">
        <v>35.539178524017331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26" t="str">
        <f t="shared" si="12"/>
        <v>Munson</v>
      </c>
      <c r="C212" s="118">
        <v>10</v>
      </c>
      <c r="D212" s="119">
        <v>3.2298279440230693</v>
      </c>
      <c r="E212" s="119">
        <v>44.388059565911981</v>
      </c>
      <c r="F212" s="119">
        <v>5.6816716244367331</v>
      </c>
      <c r="G212" s="119">
        <v>3.2298279440230675</v>
      </c>
      <c r="H212" s="119">
        <v>2.1226569266157505</v>
      </c>
      <c r="I212" s="119">
        <v>21.892546490781896</v>
      </c>
      <c r="J212" s="119">
        <v>3.3448560373065397</v>
      </c>
      <c r="K212" s="120">
        <v>34.36992241708856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25" t="str">
        <f t="shared" si="12"/>
        <v>Munson</v>
      </c>
      <c r="C213" s="121">
        <v>10</v>
      </c>
      <c r="D213" s="122">
        <v>3.3202892146520666</v>
      </c>
      <c r="E213" s="122">
        <v>45.646301759369045</v>
      </c>
      <c r="F213" s="122">
        <v>5.842726625199238</v>
      </c>
      <c r="G213" s="122">
        <v>3.3202892146520875</v>
      </c>
      <c r="H213" s="122">
        <v>2.1821084231849777</v>
      </c>
      <c r="I213" s="122">
        <v>22.513499841327725</v>
      </c>
      <c r="J213" s="122">
        <v>3.4397283712526741</v>
      </c>
      <c r="K213" s="46">
        <v>35.492114889747214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26" t="str">
        <f t="shared" si="12"/>
        <v>Munson</v>
      </c>
      <c r="C214" s="118">
        <v>10</v>
      </c>
      <c r="D214" s="119">
        <v>3.1966235902592</v>
      </c>
      <c r="E214" s="119">
        <v>43.960644736595405</v>
      </c>
      <c r="F214" s="119">
        <v>5.6269625262842125</v>
      </c>
      <c r="G214" s="119">
        <v>3.1966235902591373</v>
      </c>
      <c r="H214" s="119">
        <v>2.1008348111344355</v>
      </c>
      <c r="I214" s="119">
        <v>21.682467942704911</v>
      </c>
      <c r="J214" s="119">
        <v>3.312759010120792</v>
      </c>
      <c r="K214" s="120">
        <v>34.32461120705856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25" t="str">
        <f t="shared" si="12"/>
        <v>Munson</v>
      </c>
      <c r="C215" s="121">
        <v>10</v>
      </c>
      <c r="D215" s="122">
        <v>3.2861548707822221</v>
      </c>
      <c r="E215" s="122">
        <v>45.200015441890187</v>
      </c>
      <c r="F215" s="122">
        <v>5.785601976561944</v>
      </c>
      <c r="G215" s="122">
        <v>3.2861548707823194</v>
      </c>
      <c r="H215" s="122">
        <v>2.1596751875087468</v>
      </c>
      <c r="I215" s="122">
        <v>22.294125820478413</v>
      </c>
      <c r="J215" s="122">
        <v>3.4062113803413379</v>
      </c>
      <c r="K215" s="46">
        <v>35.445534531944681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26" t="str">
        <f t="shared" si="12"/>
        <v>Munson</v>
      </c>
      <c r="C216" s="118">
        <v>10</v>
      </c>
      <c r="D216" s="119">
        <v>3.2689426195634215</v>
      </c>
      <c r="E216" s="119">
        <v>44.964413650302866</v>
      </c>
      <c r="F216" s="119">
        <v>5.7554449472387672</v>
      </c>
      <c r="G216" s="119">
        <v>3.2689426195634623</v>
      </c>
      <c r="H216" s="119">
        <v>2.1483632055839226</v>
      </c>
      <c r="I216" s="119">
        <v>22.178285753016674</v>
      </c>
      <c r="J216" s="119">
        <v>3.3885126087301094</v>
      </c>
      <c r="K216" s="120">
        <v>35.422423541420386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25" t="str">
        <f t="shared" si="12"/>
        <v>Munson</v>
      </c>
      <c r="C217" s="121">
        <v>10</v>
      </c>
      <c r="D217" s="122">
        <v>3.1471894215686977</v>
      </c>
      <c r="E217" s="122">
        <v>43.290781129789615</v>
      </c>
      <c r="F217" s="122">
        <v>5.541219984613071</v>
      </c>
      <c r="G217" s="122">
        <v>3.1471894215687812</v>
      </c>
      <c r="H217" s="122">
        <v>2.0683464908420364</v>
      </c>
      <c r="I217" s="122">
        <v>21.353132106890225</v>
      </c>
      <c r="J217" s="122">
        <v>3.2624415366888218</v>
      </c>
      <c r="K217" s="46">
        <v>34.257513548198503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26" t="str">
        <f t="shared" si="12"/>
        <v>Munson</v>
      </c>
      <c r="C218" s="118">
        <v>10</v>
      </c>
      <c r="D218" s="119">
        <v>3.2353361460749102</v>
      </c>
      <c r="E218" s="119">
        <v>44.504389784512057</v>
      </c>
      <c r="F218" s="119">
        <v>5.6965618924175434</v>
      </c>
      <c r="G218" s="119">
        <v>3.2353361460749803</v>
      </c>
      <c r="H218" s="119">
        <v>2.1262769262887176</v>
      </c>
      <c r="I218" s="119">
        <v>21.952101747905775</v>
      </c>
      <c r="J218" s="119">
        <v>3.353955065797749</v>
      </c>
      <c r="K218" s="120">
        <v>35.37655789877239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25" t="str">
        <f t="shared" si="12"/>
        <v>Munson</v>
      </c>
      <c r="C219" s="121">
        <v>10</v>
      </c>
      <c r="D219" s="122">
        <v>3.1148346358877661</v>
      </c>
      <c r="E219" s="122">
        <v>42.847879881900212</v>
      </c>
      <c r="F219" s="122">
        <v>5.484528624883227</v>
      </c>
      <c r="G219" s="122">
        <v>3.1148346358878074</v>
      </c>
      <c r="H219" s="122">
        <v>2.0470827852247222</v>
      </c>
      <c r="I219" s="122">
        <v>21.135359585988251</v>
      </c>
      <c r="J219" s="122">
        <v>3.2291690668797379</v>
      </c>
      <c r="K219" s="46">
        <v>34.213355842389561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26" t="str">
        <f t="shared" si="12"/>
        <v>Munson</v>
      </c>
      <c r="C220" s="118">
        <v>10</v>
      </c>
      <c r="D220" s="119">
        <v>3.2020751650566028</v>
      </c>
      <c r="E220" s="119">
        <v>44.049072239746053</v>
      </c>
      <c r="F220" s="119">
        <v>5.6382812466874954</v>
      </c>
      <c r="G220" s="119">
        <v>3.2020751650567552</v>
      </c>
      <c r="H220" s="119">
        <v>2.1044176522904028</v>
      </c>
      <c r="I220" s="119">
        <v>21.728216608601787</v>
      </c>
      <c r="J220" s="119">
        <v>3.3197488663051313</v>
      </c>
      <c r="K220" s="120">
        <v>35.331161855396473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25" t="str">
        <f t="shared" si="12"/>
        <v>Munson</v>
      </c>
      <c r="C221" s="121">
        <v>10</v>
      </c>
      <c r="D221" s="122">
        <v>3.1853033072686419</v>
      </c>
      <c r="E221" s="122">
        <v>43.819469515074459</v>
      </c>
      <c r="F221" s="122">
        <v>5.6088920979295311</v>
      </c>
      <c r="G221" s="122">
        <v>3.1853033072685726</v>
      </c>
      <c r="H221" s="122">
        <v>2.0933951120576788</v>
      </c>
      <c r="I221" s="122">
        <v>21.615306809149089</v>
      </c>
      <c r="J221" s="122">
        <v>3.3024978471644775</v>
      </c>
      <c r="K221" s="46">
        <v>35.308639202117917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26" t="str">
        <f t="shared" si="12"/>
        <v>Munson</v>
      </c>
      <c r="C222" s="118">
        <v>10</v>
      </c>
      <c r="D222" s="119">
        <v>2.8627054595607699</v>
      </c>
      <c r="E222" s="119">
        <v>39.382522835655088</v>
      </c>
      <c r="F222" s="119">
        <v>5.0409629229638515</v>
      </c>
      <c r="G222" s="119">
        <v>2.862705459560702</v>
      </c>
      <c r="H222" s="119">
        <v>1.8813823814301633</v>
      </c>
      <c r="I222" s="119">
        <v>19.426956047683106</v>
      </c>
      <c r="J222" s="119">
        <v>2.968150371931221</v>
      </c>
      <c r="K222" s="120">
        <v>31.871435723555717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25" t="str">
        <f t="shared" si="12"/>
        <v>Munson</v>
      </c>
      <c r="C223" s="121">
        <v>10</v>
      </c>
      <c r="D223" s="122">
        <v>3.1536249931414027</v>
      </c>
      <c r="E223" s="122">
        <v>43.385784839960685</v>
      </c>
      <c r="F223" s="122">
        <v>5.5533804595149689</v>
      </c>
      <c r="G223" s="122">
        <v>3.1536249931413205</v>
      </c>
      <c r="H223" s="122">
        <v>2.0725760047159389</v>
      </c>
      <c r="I223" s="122">
        <v>21.402059692097414</v>
      </c>
      <c r="J223" s="122">
        <v>3.2699169311788938</v>
      </c>
      <c r="K223" s="46">
        <v>35.263940322273655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26" t="str">
        <f t="shared" si="12"/>
        <v>Munson</v>
      </c>
      <c r="C224" s="118">
        <v>10</v>
      </c>
      <c r="D224" s="119">
        <v>3.0361668505926795</v>
      </c>
      <c r="E224" s="119">
        <v>41.770910703578444</v>
      </c>
      <c r="F224" s="119">
        <v>5.3466765700580421</v>
      </c>
      <c r="G224" s="119">
        <v>3.0361668505927346</v>
      </c>
      <c r="H224" s="119">
        <v>1.9953819874899252</v>
      </c>
      <c r="I224" s="119">
        <v>20.605773689366728</v>
      </c>
      <c r="J224" s="119">
        <v>3.1482561499337742</v>
      </c>
      <c r="K224" s="120">
        <v>34.104932619396017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25" t="str">
        <f t="shared" si="12"/>
        <v>Munson</v>
      </c>
      <c r="C225" s="121">
        <v>10</v>
      </c>
      <c r="D225" s="122">
        <v>3.1212040463526649</v>
      </c>
      <c r="E225" s="122">
        <v>42.941911301906643</v>
      </c>
      <c r="F225" s="122">
        <v>5.4965646466440505</v>
      </c>
      <c r="G225" s="122">
        <v>3.1212040463526649</v>
      </c>
      <c r="H225" s="122">
        <v>2.0512687942663623</v>
      </c>
      <c r="I225" s="122">
        <v>21.183765782717053</v>
      </c>
      <c r="J225" s="122">
        <v>3.236564872802179</v>
      </c>
      <c r="K225" s="46">
        <v>35.219700056377214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26" t="str">
        <f t="shared" si="12"/>
        <v>Munson</v>
      </c>
      <c r="C226" s="118">
        <v>10</v>
      </c>
      <c r="D226" s="119">
        <v>3.0049534361509695</v>
      </c>
      <c r="E226" s="119">
        <v>41.343558651519416</v>
      </c>
      <c r="F226" s="119">
        <v>5.2919755073944854</v>
      </c>
      <c r="G226" s="119">
        <v>3.0049534361509695</v>
      </c>
      <c r="H226" s="119">
        <v>1.9748683870802695</v>
      </c>
      <c r="I226" s="119">
        <v>20.395597201153812</v>
      </c>
      <c r="J226" s="119">
        <v>3.1161444254632857</v>
      </c>
      <c r="K226" s="120">
        <v>34.062338733673094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25" t="str">
        <f t="shared" si="12"/>
        <v>Munson</v>
      </c>
      <c r="C227" s="121">
        <v>10</v>
      </c>
      <c r="D227" s="122">
        <v>3.0891164041872718</v>
      </c>
      <c r="E227" s="122">
        <v>42.502578861182528</v>
      </c>
      <c r="F227" s="122">
        <v>5.4403300942313635</v>
      </c>
      <c r="G227" s="122">
        <v>3.0891164041872718</v>
      </c>
      <c r="H227" s="122">
        <v>2.0301806333293491</v>
      </c>
      <c r="I227" s="122">
        <v>20.967691126034897</v>
      </c>
      <c r="J227" s="122">
        <v>3.2035517708254289</v>
      </c>
      <c r="K227" s="46">
        <v>35.17591420324225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26" t="str">
        <f t="shared" si="12"/>
        <v>Munson</v>
      </c>
      <c r="C228" s="118">
        <v>10</v>
      </c>
      <c r="D228" s="119">
        <v>3.0729362028016918</v>
      </c>
      <c r="E228" s="119">
        <v>42.281036937508226</v>
      </c>
      <c r="F228" s="119">
        <v>5.4119727280010528</v>
      </c>
      <c r="G228" s="119">
        <v>3.0729362028016918</v>
      </c>
      <c r="H228" s="119">
        <v>2.01954693938979</v>
      </c>
      <c r="I228" s="119">
        <v>20.85872046464721</v>
      </c>
      <c r="J228" s="119">
        <v>3.1869027891905937</v>
      </c>
      <c r="K228" s="120">
        <v>35.154189713126733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25" t="str">
        <f t="shared" si="12"/>
        <v>Munson</v>
      </c>
      <c r="C229" s="121">
        <v>10</v>
      </c>
      <c r="D229" s="122">
        <v>2.9584833495500278</v>
      </c>
      <c r="E229" s="122">
        <v>40.707282795635258</v>
      </c>
      <c r="F229" s="122">
        <v>5.2105321978413128</v>
      </c>
      <c r="G229" s="122">
        <v>2.9584833495500278</v>
      </c>
      <c r="H229" s="122">
        <v>1.9443280203864441</v>
      </c>
      <c r="I229" s="122">
        <v>20.082640575587863</v>
      </c>
      <c r="J229" s="122">
        <v>3.0683293343372537</v>
      </c>
      <c r="K229" s="46">
        <v>33.999268024846124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26" t="str">
        <f t="shared" si="12"/>
        <v>Munson</v>
      </c>
      <c r="C230" s="118">
        <v>10</v>
      </c>
      <c r="D230" s="119">
        <v>3.0413447798095685</v>
      </c>
      <c r="E230" s="119">
        <v>41.848465647155372</v>
      </c>
      <c r="F230" s="119">
        <v>5.3566036028358885</v>
      </c>
      <c r="G230" s="119">
        <v>3.0413447798096374</v>
      </c>
      <c r="H230" s="119">
        <v>1.9987849297590961</v>
      </c>
      <c r="I230" s="119">
        <v>20.645950211496157</v>
      </c>
      <c r="J230" s="119">
        <v>3.1543946631080564</v>
      </c>
      <c r="K230" s="120">
        <v>35.111075302927119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25" t="str">
        <f t="shared" si="12"/>
        <v>Munson</v>
      </c>
      <c r="C231" s="121">
        <v>10</v>
      </c>
      <c r="D231" s="122">
        <v>2.9280685629281971</v>
      </c>
      <c r="E231" s="122">
        <v>40.29081230989209</v>
      </c>
      <c r="F231" s="122">
        <v>5.1572239756661871</v>
      </c>
      <c r="G231" s="122">
        <v>2.9280685629282375</v>
      </c>
      <c r="H231" s="122">
        <v>1.9243393084455294</v>
      </c>
      <c r="I231" s="122">
        <v>19.877784080658227</v>
      </c>
      <c r="J231" s="122">
        <v>3.0370301704928111</v>
      </c>
      <c r="K231" s="46">
        <v>33.957759249837778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26" t="str">
        <f t="shared" si="12"/>
        <v>Munson</v>
      </c>
      <c r="C232" s="118">
        <v>10</v>
      </c>
      <c r="D232" s="119">
        <v>3.0100781334938187</v>
      </c>
      <c r="E232" s="119">
        <v>41.420319827971447</v>
      </c>
      <c r="F232" s="119">
        <v>5.301800937980345</v>
      </c>
      <c r="G232" s="119">
        <v>3.010078133493777</v>
      </c>
      <c r="H232" s="119">
        <v>1.9782363588056604</v>
      </c>
      <c r="I232" s="119">
        <v>20.435344428719887</v>
      </c>
      <c r="J232" s="119">
        <v>3.1222171069955995</v>
      </c>
      <c r="K232" s="120">
        <v>35.068403137608577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25" t="str">
        <f t="shared" si="12"/>
        <v>Munson</v>
      </c>
      <c r="C233" s="121">
        <v>10</v>
      </c>
      <c r="D233" s="122">
        <v>2.9943119194660999</v>
      </c>
      <c r="E233" s="122">
        <v>41.204418976712248</v>
      </c>
      <c r="F233" s="122">
        <v>5.2741656290191674</v>
      </c>
      <c r="G233" s="122">
        <v>2.9943119194661834</v>
      </c>
      <c r="H233" s="122">
        <v>1.967874747833062</v>
      </c>
      <c r="I233" s="122">
        <v>20.329131690377487</v>
      </c>
      <c r="J233" s="122">
        <v>3.1059894479394443</v>
      </c>
      <c r="K233" s="46">
        <v>35.047232830649925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26" t="str">
        <f t="shared" si="12"/>
        <v>Munson</v>
      </c>
      <c r="C234" s="118">
        <v>10</v>
      </c>
      <c r="D234" s="119">
        <v>2.7869304008848039</v>
      </c>
      <c r="E234" s="119">
        <v>38.351609775053532</v>
      </c>
      <c r="F234" s="119">
        <v>4.9090060512068519</v>
      </c>
      <c r="G234" s="119">
        <v>2.7869304008848603</v>
      </c>
      <c r="H234" s="119">
        <v>1.8315827035765289</v>
      </c>
      <c r="I234" s="119">
        <v>18.921917127895664</v>
      </c>
      <c r="J234" s="119">
        <v>2.8909878708355561</v>
      </c>
      <c r="K234" s="120">
        <v>32.766416088907341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25" t="str">
        <f t="shared" si="12"/>
        <v>Munson</v>
      </c>
      <c r="C235" s="121">
        <v>10</v>
      </c>
      <c r="D235" s="122">
        <v>2.9640308770057398</v>
      </c>
      <c r="E235" s="122">
        <v>40.789738029562841</v>
      </c>
      <c r="F235" s="122">
        <v>5.2210864677840441</v>
      </c>
      <c r="G235" s="122">
        <v>2.9640308770057398</v>
      </c>
      <c r="H235" s="122">
        <v>1.9479738698790243</v>
      </c>
      <c r="I235" s="122">
        <v>20.125139341335007</v>
      </c>
      <c r="J235" s="122">
        <v>3.0748224287036638</v>
      </c>
      <c r="K235" s="46">
        <v>35.005215350201262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26" t="str">
        <f t="shared" si="12"/>
        <v>Munson</v>
      </c>
      <c r="C236" s="118">
        <v>10</v>
      </c>
      <c r="D236" s="119">
        <v>2.853634250258084</v>
      </c>
      <c r="E236" s="119">
        <v>39.271491763121873</v>
      </c>
      <c r="F236" s="119">
        <v>5.0267509456795993</v>
      </c>
      <c r="G236" s="119">
        <v>2.8536342502580565</v>
      </c>
      <c r="H236" s="119">
        <v>1.8754207538917043</v>
      </c>
      <c r="I236" s="119">
        <v>19.376342494654601</v>
      </c>
      <c r="J236" s="119">
        <v>2.9604174038508044</v>
      </c>
      <c r="K236" s="120">
        <v>33.855841390710125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25" t="str">
        <f t="shared" si="12"/>
        <v>Munson</v>
      </c>
      <c r="C237" s="121">
        <v>10</v>
      </c>
      <c r="D237" s="122">
        <v>2.9335590588427718</v>
      </c>
      <c r="E237" s="122">
        <v>40.372423651708708</v>
      </c>
      <c r="F237" s="122">
        <v>5.1676702274187143</v>
      </c>
      <c r="G237" s="122">
        <v>2.9335590588428273</v>
      </c>
      <c r="H237" s="122">
        <v>1.9279476937183671</v>
      </c>
      <c r="I237" s="122">
        <v>19.919829394865939</v>
      </c>
      <c r="J237" s="122">
        <v>3.0434541367497463</v>
      </c>
      <c r="K237" s="46">
        <v>34.963629953986718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26" t="str">
        <f t="shared" si="12"/>
        <v>Munson</v>
      </c>
      <c r="C238" s="118">
        <v>10</v>
      </c>
      <c r="D238" s="119">
        <v>2.8242973682939936</v>
      </c>
      <c r="E238" s="119">
        <v>38.86971031170031</v>
      </c>
      <c r="F238" s="119">
        <v>4.9753229198976392</v>
      </c>
      <c r="G238" s="119">
        <v>2.8242973682939101</v>
      </c>
      <c r="H238" s="119">
        <v>1.8561404363668297</v>
      </c>
      <c r="I238" s="119">
        <v>19.178668558861389</v>
      </c>
      <c r="J238" s="119">
        <v>2.9302156608594232</v>
      </c>
      <c r="K238" s="120">
        <v>33.815803949456466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25" t="str">
        <f t="shared" si="12"/>
        <v>Munson</v>
      </c>
      <c r="C239" s="121">
        <v>10</v>
      </c>
      <c r="D239" s="122">
        <v>2.9034005072220572</v>
      </c>
      <c r="E239" s="122">
        <v>39.95937866107159</v>
      </c>
      <c r="F239" s="122">
        <v>5.1148004686171635</v>
      </c>
      <c r="G239" s="122">
        <v>2.9034005072220572</v>
      </c>
      <c r="H239" s="122">
        <v>1.9081273352595207</v>
      </c>
      <c r="I239" s="122">
        <v>19.716607054711872</v>
      </c>
      <c r="J239" s="122">
        <v>3.0124048006660007</v>
      </c>
      <c r="K239" s="46">
        <v>34.922471040424547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26" t="str">
        <f t="shared" si="12"/>
        <v>Munson</v>
      </c>
      <c r="C240" s="118">
        <v>10</v>
      </c>
      <c r="D240" s="119">
        <v>2.8881930502141522</v>
      </c>
      <c r="E240" s="119">
        <v>39.751092697509975</v>
      </c>
      <c r="F240" s="119">
        <v>5.0881398652812768</v>
      </c>
      <c r="G240" s="119">
        <v>2.8881930502141384</v>
      </c>
      <c r="H240" s="119">
        <v>1.8981329616645568</v>
      </c>
      <c r="I240" s="119">
        <v>19.614119176356947</v>
      </c>
      <c r="J240" s="119">
        <v>2.9967462149927164</v>
      </c>
      <c r="K240" s="120">
        <v>34.902049696069021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25" t="str">
        <f t="shared" si="12"/>
        <v>Munson</v>
      </c>
      <c r="C241" s="121">
        <v>10</v>
      </c>
      <c r="D241" s="122">
        <v>2.7806210365037431</v>
      </c>
      <c r="E241" s="122">
        <v>38.271506019099107</v>
      </c>
      <c r="F241" s="122">
        <v>4.8987527704446858</v>
      </c>
      <c r="G241" s="122">
        <v>2.7806210365037431</v>
      </c>
      <c r="H241" s="122">
        <v>1.8274361800420664</v>
      </c>
      <c r="I241" s="122">
        <v>18.884328032801371</v>
      </c>
      <c r="J241" s="122">
        <v>2.8852448986194346</v>
      </c>
      <c r="K241" s="46">
        <v>33.75651656702945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26" t="str">
        <f t="shared" si="12"/>
        <v>Munson</v>
      </c>
      <c r="C242" s="118">
        <v>10</v>
      </c>
      <c r="D242" s="119">
        <v>2.8585008853561682</v>
      </c>
      <c r="E242" s="119">
        <v>39.344404313270424</v>
      </c>
      <c r="F242" s="119">
        <v>5.0360837520986141</v>
      </c>
      <c r="G242" s="119">
        <v>2.8585008853561962</v>
      </c>
      <c r="H242" s="119">
        <v>1.8786191347261221</v>
      </c>
      <c r="I242" s="119">
        <v>19.414007116483525</v>
      </c>
      <c r="J242" s="119">
        <v>2.9661719295449376</v>
      </c>
      <c r="K242" s="120">
        <v>34.861522080772801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25" t="str">
        <f t="shared" si="12"/>
        <v>Munson</v>
      </c>
      <c r="C243" s="121">
        <v>10</v>
      </c>
      <c r="D243" s="122">
        <v>2.7520347693159635</v>
      </c>
      <c r="E243" s="122">
        <v>37.879955050695877</v>
      </c>
      <c r="F243" s="122">
        <v>4.8486342464890724</v>
      </c>
      <c r="G243" s="122">
        <v>2.7520347693159635</v>
      </c>
      <c r="H243" s="122">
        <v>1.8086491540027374</v>
      </c>
      <c r="I243" s="122">
        <v>18.691658283212099</v>
      </c>
      <c r="J243" s="122">
        <v>2.855807871558131</v>
      </c>
      <c r="K243" s="46">
        <v>33.717498402846488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26" t="str">
        <f t="shared" si="12"/>
        <v>Munson</v>
      </c>
      <c r="C244" s="118">
        <v>10</v>
      </c>
      <c r="D244" s="119">
        <v>2.8291139717877085</v>
      </c>
      <c r="E244" s="119">
        <v>38.941876608241536</v>
      </c>
      <c r="F244" s="119">
        <v>4.9845602058549163</v>
      </c>
      <c r="G244" s="119">
        <v>2.8291139717876819</v>
      </c>
      <c r="H244" s="119">
        <v>1.8593059355239649</v>
      </c>
      <c r="I244" s="119">
        <v>19.2159299160896</v>
      </c>
      <c r="J244" s="119">
        <v>2.9359087038267675</v>
      </c>
      <c r="K244" s="120">
        <v>34.821410927521562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25" t="str">
        <f t="shared" si="12"/>
        <v>Munson</v>
      </c>
      <c r="C245" s="121">
        <v>10</v>
      </c>
      <c r="D245" s="122">
        <v>2.8142956134562889</v>
      </c>
      <c r="E245" s="122">
        <v>38.738894191320249</v>
      </c>
      <c r="F245" s="122">
        <v>4.9585784564889916</v>
      </c>
      <c r="G245" s="122">
        <v>2.8142956134562609</v>
      </c>
      <c r="H245" s="122">
        <v>1.8495672497861138</v>
      </c>
      <c r="I245" s="122">
        <v>19.116037083082006</v>
      </c>
      <c r="J245" s="122">
        <v>2.9206466077381297</v>
      </c>
      <c r="K245" s="46">
        <v>34.801510094592444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26" t="str">
        <f t="shared" si="12"/>
        <v>Munson</v>
      </c>
      <c r="C246" s="118">
        <v>10</v>
      </c>
      <c r="D246" s="119">
        <v>2.5292722985199445</v>
      </c>
      <c r="E246" s="119">
        <v>34.81638138781414</v>
      </c>
      <c r="F246" s="119">
        <v>4.4564968176402102</v>
      </c>
      <c r="G246" s="119">
        <v>2.5292722985198748</v>
      </c>
      <c r="H246" s="119">
        <v>1.662248699271776</v>
      </c>
      <c r="I246" s="119">
        <v>17.180679899115304</v>
      </c>
      <c r="J246" s="119">
        <v>2.6249527965470167</v>
      </c>
      <c r="K246" s="120">
        <v>31.41573893296091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25" t="str">
        <f t="shared" si="12"/>
        <v>Munson</v>
      </c>
      <c r="C247" s="121">
        <v>10</v>
      </c>
      <c r="D247" s="122">
        <v>2.7863070259056779</v>
      </c>
      <c r="E247" s="122">
        <v>38.355491243093226</v>
      </c>
      <c r="F247" s="122">
        <v>4.9095028791159327</v>
      </c>
      <c r="G247" s="122">
        <v>2.7863070259055807</v>
      </c>
      <c r="H247" s="122">
        <v>1.8311730208469552</v>
      </c>
      <c r="I247" s="122">
        <v>18.927372400231572</v>
      </c>
      <c r="J247" s="122">
        <v>2.8918214345243185</v>
      </c>
      <c r="K247" s="46">
        <v>34.762014773017476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26" t="str">
        <f t="shared" si="12"/>
        <v>Munson</v>
      </c>
      <c r="C248" s="118">
        <v>10</v>
      </c>
      <c r="D248" s="119">
        <v>2.6825298017450057</v>
      </c>
      <c r="E248" s="119">
        <v>36.927850480107331</v>
      </c>
      <c r="F248" s="119">
        <v>4.7267648614537388</v>
      </c>
      <c r="G248" s="119">
        <v>2.682529801745019</v>
      </c>
      <c r="H248" s="119">
        <v>1.7629702097753299</v>
      </c>
      <c r="I248" s="119">
        <v>18.223123244308265</v>
      </c>
      <c r="J248" s="119">
        <v>2.7842226566339061</v>
      </c>
      <c r="K248" s="120">
        <v>33.621695332778131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25" t="str">
        <f t="shared" si="12"/>
        <v>Munson</v>
      </c>
      <c r="C249" s="121">
        <v>10</v>
      </c>
      <c r="D249" s="122">
        <v>2.7576623037142993</v>
      </c>
      <c r="E249" s="122">
        <v>37.963080748108887</v>
      </c>
      <c r="F249" s="122">
        <v>4.8592743357579371</v>
      </c>
      <c r="G249" s="122">
        <v>2.7576623037142727</v>
      </c>
      <c r="H249" s="122">
        <v>1.8123475806862355</v>
      </c>
      <c r="I249" s="122">
        <v>18.734245737697034</v>
      </c>
      <c r="J249" s="122">
        <v>2.8623145981077389</v>
      </c>
      <c r="K249" s="46">
        <v>34.722922952049657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26" t="str">
        <f t="shared" si="12"/>
        <v>Munson</v>
      </c>
      <c r="C250" s="118">
        <v>10</v>
      </c>
      <c r="D250" s="119">
        <v>2.6549519647633488</v>
      </c>
      <c r="E250" s="119">
        <v>36.55004596294598</v>
      </c>
      <c r="F250" s="119">
        <v>4.6784058832570858</v>
      </c>
      <c r="G250" s="119">
        <v>2.6549519647633075</v>
      </c>
      <c r="H250" s="119">
        <v>1.7448459058574246</v>
      </c>
      <c r="I250" s="119">
        <v>18.037180201589894</v>
      </c>
      <c r="J250" s="119">
        <v>2.7558132519757734</v>
      </c>
      <c r="K250" s="120">
        <v>33.584060322610959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25" t="str">
        <f t="shared" si="12"/>
        <v>Munson</v>
      </c>
      <c r="C251" s="121">
        <v>10</v>
      </c>
      <c r="D251" s="122">
        <v>2.72931206454362</v>
      </c>
      <c r="E251" s="122">
        <v>37.574684863934941</v>
      </c>
      <c r="F251" s="122">
        <v>4.8095596625836725</v>
      </c>
      <c r="G251" s="122">
        <v>2.7293120645435374</v>
      </c>
      <c r="H251" s="122">
        <v>1.7937156943001646</v>
      </c>
      <c r="I251" s="122">
        <v>18.543084170495824</v>
      </c>
      <c r="J251" s="122">
        <v>2.8331078823065226</v>
      </c>
      <c r="K251" s="46">
        <v>34.684234491649434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26" t="str">
        <f t="shared" si="12"/>
        <v>Munson</v>
      </c>
      <c r="C252" s="118">
        <v>10</v>
      </c>
      <c r="D252" s="119">
        <v>2.7150164495295299</v>
      </c>
      <c r="E252" s="119">
        <v>37.378828693587067</v>
      </c>
      <c r="F252" s="119">
        <v>4.7844900727791444</v>
      </c>
      <c r="G252" s="119">
        <v>2.715016449529557</v>
      </c>
      <c r="H252" s="119">
        <v>1.7843205420518344</v>
      </c>
      <c r="I252" s="119">
        <v>18.446679220096254</v>
      </c>
      <c r="J252" s="119">
        <v>2.8183786787031528</v>
      </c>
      <c r="K252" s="120">
        <v>34.665038259907774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25" t="str">
        <f t="shared" si="12"/>
        <v>Munson</v>
      </c>
      <c r="C253" s="121">
        <v>10</v>
      </c>
      <c r="D253" s="122">
        <v>2.6138944740744008</v>
      </c>
      <c r="E253" s="122">
        <v>35.987540454481689</v>
      </c>
      <c r="F253" s="122">
        <v>4.6064051781736568</v>
      </c>
      <c r="G253" s="122">
        <v>2.6138944740743737</v>
      </c>
      <c r="H253" s="122">
        <v>1.7178627629910954</v>
      </c>
      <c r="I253" s="122">
        <v>17.760309597859283</v>
      </c>
      <c r="J253" s="122">
        <v>2.7135114782484666</v>
      </c>
      <c r="K253" s="46">
        <v>33.52833024577091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26" t="str">
        <f t="shared" si="12"/>
        <v>Munson</v>
      </c>
      <c r="C254" s="118">
        <v>10</v>
      </c>
      <c r="D254" s="119">
        <v>2.6871046324835457</v>
      </c>
      <c r="E254" s="119">
        <v>36.996410084146724</v>
      </c>
      <c r="F254" s="119">
        <v>4.7355404907707808</v>
      </c>
      <c r="G254" s="119">
        <v>2.6871046324835732</v>
      </c>
      <c r="H254" s="119">
        <v>1.7659767724396456</v>
      </c>
      <c r="I254" s="119">
        <v>18.258443743487192</v>
      </c>
      <c r="J254" s="119">
        <v>2.789619181403804</v>
      </c>
      <c r="K254" s="120">
        <v>34.626942711378405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25" t="str">
        <f t="shared" si="12"/>
        <v>Munson</v>
      </c>
      <c r="C255" s="121">
        <v>10</v>
      </c>
      <c r="D255" s="122">
        <v>2.5870222448655102</v>
      </c>
      <c r="E255" s="122">
        <v>35.619355914366402</v>
      </c>
      <c r="F255" s="122">
        <v>4.5592775570388993</v>
      </c>
      <c r="G255" s="122">
        <v>2.587022244865524</v>
      </c>
      <c r="H255" s="122">
        <v>1.7002022096317055</v>
      </c>
      <c r="I255" s="122">
        <v>17.579075738328314</v>
      </c>
      <c r="J255" s="122">
        <v>2.6858216700319439</v>
      </c>
      <c r="K255" s="46">
        <v>33.491653196435223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26" t="str">
        <f t="shared" si="12"/>
        <v>Munson</v>
      </c>
      <c r="C256" s="118">
        <v>10</v>
      </c>
      <c r="D256" s="119">
        <v>2.6594797638018131</v>
      </c>
      <c r="E256" s="119">
        <v>36.617903864541731</v>
      </c>
      <c r="F256" s="119">
        <v>4.6870916946613415</v>
      </c>
      <c r="G256" s="119">
        <v>2.6594797638017571</v>
      </c>
      <c r="H256" s="119">
        <v>1.7478216113604912</v>
      </c>
      <c r="I256" s="119">
        <v>18.072124082467841</v>
      </c>
      <c r="J256" s="119">
        <v>2.7611522131924593</v>
      </c>
      <c r="K256" s="120">
        <v>34.589238744534946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25" t="str">
        <f t="shared" si="12"/>
        <v>Munson</v>
      </c>
      <c r="C257" s="121">
        <v>10</v>
      </c>
      <c r="D257" s="122">
        <v>2.6455499170339118</v>
      </c>
      <c r="E257" s="122">
        <v>36.427034750604037</v>
      </c>
      <c r="F257" s="122">
        <v>4.6626604480773164</v>
      </c>
      <c r="G257" s="122">
        <v>2.6455499170339118</v>
      </c>
      <c r="H257" s="122">
        <v>1.7386668547442923</v>
      </c>
      <c r="I257" s="122">
        <v>17.97816132687942</v>
      </c>
      <c r="J257" s="122">
        <v>2.7467960915692746</v>
      </c>
      <c r="K257" s="46">
        <v>34.570530503925525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26" t="str">
        <f t="shared" si="12"/>
        <v>Munson</v>
      </c>
      <c r="C258" s="118">
        <v>10</v>
      </c>
      <c r="D258" s="119">
        <v>2.377616653883718</v>
      </c>
      <c r="E258" s="119">
        <v>32.738609398745865</v>
      </c>
      <c r="F258" s="119">
        <v>4.1905420030394707</v>
      </c>
      <c r="G258" s="119">
        <v>2.377616653883718</v>
      </c>
      <c r="H258" s="119">
        <v>1.5625799572426564</v>
      </c>
      <c r="I258" s="119">
        <v>16.157991513792869</v>
      </c>
      <c r="J258" s="119">
        <v>2.4687011655263555</v>
      </c>
      <c r="K258" s="120">
        <v>31.208185535230136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25" t="str">
        <f t="shared" ref="B259:C322" si="15">+B258</f>
        <v>Munson</v>
      </c>
      <c r="C259" s="121">
        <v>10</v>
      </c>
      <c r="D259" s="122">
        <v>2.6192395304782727</v>
      </c>
      <c r="E259" s="122">
        <v>36.066511995485925</v>
      </c>
      <c r="F259" s="122">
        <v>4.6165135354221984</v>
      </c>
      <c r="G259" s="122">
        <v>2.6192395304782594</v>
      </c>
      <c r="H259" s="122">
        <v>1.7213755260959387</v>
      </c>
      <c r="I259" s="122">
        <v>17.800694746039888</v>
      </c>
      <c r="J259" s="122">
        <v>2.7196818537517964</v>
      </c>
      <c r="K259" s="46">
        <v>34.533404760360717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26" t="str">
        <f t="shared" si="15"/>
        <v>Munson</v>
      </c>
      <c r="C260" s="118">
        <v>10</v>
      </c>
      <c r="D260" s="119">
        <v>2.5216848082750021</v>
      </c>
      <c r="E260" s="119">
        <v>34.724069725552972</v>
      </c>
      <c r="F260" s="119">
        <v>4.4446809248707808</v>
      </c>
      <c r="G260" s="119">
        <v>2.5216848082749754</v>
      </c>
      <c r="H260" s="119">
        <v>1.6572621938485956</v>
      </c>
      <c r="I260" s="119">
        <v>17.138352188390567</v>
      </c>
      <c r="J260" s="119">
        <v>2.618485754886509</v>
      </c>
      <c r="K260" s="120">
        <v>33.401598373212316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25" t="str">
        <f t="shared" si="15"/>
        <v>Munson</v>
      </c>
      <c r="C261" s="121">
        <v>10</v>
      </c>
      <c r="D261" s="122">
        <v>2.5923123512387067</v>
      </c>
      <c r="E261" s="122">
        <v>35.697519239096145</v>
      </c>
      <c r="F261" s="122">
        <v>4.5692824626043063</v>
      </c>
      <c r="G261" s="122">
        <v>2.5923123512386503</v>
      </c>
      <c r="H261" s="122">
        <v>1.7036788801545966</v>
      </c>
      <c r="I261" s="122">
        <v>17.619033798966797</v>
      </c>
      <c r="J261" s="122">
        <v>2.6919266590241064</v>
      </c>
      <c r="K261" s="46">
        <v>34.49665874180041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26" t="str">
        <f t="shared" si="15"/>
        <v>Munson</v>
      </c>
      <c r="C262" s="118">
        <v>10</v>
      </c>
      <c r="D262" s="119">
        <v>2.4957605436064378</v>
      </c>
      <c r="E262" s="119">
        <v>34.368811314050774</v>
      </c>
      <c r="F262" s="119">
        <v>4.3992078481984986</v>
      </c>
      <c r="G262" s="119">
        <v>2.4957605436064649</v>
      </c>
      <c r="H262" s="119">
        <v>1.6402246341640856</v>
      </c>
      <c r="I262" s="119">
        <v>16.963447811488034</v>
      </c>
      <c r="J262" s="119">
        <v>2.5917628944594964</v>
      </c>
      <c r="K262" s="120">
        <v>33.366221146834526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25" t="str">
        <f t="shared" si="15"/>
        <v>Munson</v>
      </c>
      <c r="C263" s="121">
        <v>10</v>
      </c>
      <c r="D263" s="122">
        <v>2.565661997762068</v>
      </c>
      <c r="E263" s="122">
        <v>35.332301520603195</v>
      </c>
      <c r="F263" s="122">
        <v>4.5225345946372091</v>
      </c>
      <c r="G263" s="122">
        <v>2.5656619977621657</v>
      </c>
      <c r="H263" s="122">
        <v>1.6861641745174063</v>
      </c>
      <c r="I263" s="122">
        <v>17.439221338129371</v>
      </c>
      <c r="J263" s="122">
        <v>2.6644540778338368</v>
      </c>
      <c r="K263" s="46">
        <v>34.460292012566015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26" t="str">
        <f t="shared" si="15"/>
        <v>Munson</v>
      </c>
      <c r="C264" s="118">
        <v>10</v>
      </c>
      <c r="D264" s="119">
        <v>2.5522235505239146</v>
      </c>
      <c r="E264" s="119">
        <v>35.1481333927102</v>
      </c>
      <c r="F264" s="119">
        <v>4.4989610742669059</v>
      </c>
      <c r="G264" s="119">
        <v>2.5522235505238449</v>
      </c>
      <c r="H264" s="119">
        <v>1.6773323394658337</v>
      </c>
      <c r="I264" s="119">
        <v>17.34854037291473</v>
      </c>
      <c r="J264" s="119">
        <v>2.6505992704383448</v>
      </c>
      <c r="K264" s="120">
        <v>34.442247232637904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25" t="str">
        <f t="shared" si="15"/>
        <v>Munson</v>
      </c>
      <c r="C265" s="121">
        <v>10</v>
      </c>
      <c r="D265" s="122">
        <v>2.4571648678127809</v>
      </c>
      <c r="E265" s="122">
        <v>33.839874256624334</v>
      </c>
      <c r="F265" s="122">
        <v>4.3315039048479145</v>
      </c>
      <c r="G265" s="122">
        <v>2.457164867812752</v>
      </c>
      <c r="H265" s="122">
        <v>1.6148593717397421</v>
      </c>
      <c r="I265" s="122">
        <v>16.703015387475851</v>
      </c>
      <c r="J265" s="122">
        <v>2.5519727777264154</v>
      </c>
      <c r="K265" s="46">
        <v>33.313835289603787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26" t="str">
        <f t="shared" si="15"/>
        <v>Munson</v>
      </c>
      <c r="C266" s="118">
        <v>10</v>
      </c>
      <c r="D266" s="119">
        <v>2.525985331298398</v>
      </c>
      <c r="E266" s="119">
        <v>34.788536253451319</v>
      </c>
      <c r="F266" s="119">
        <v>4.4529326404417686</v>
      </c>
      <c r="G266" s="119">
        <v>2.52598533129837</v>
      </c>
      <c r="H266" s="119">
        <v>1.6600884986882334</v>
      </c>
      <c r="I266" s="119">
        <v>17.171481162606536</v>
      </c>
      <c r="J266" s="119">
        <v>2.6235473118880916</v>
      </c>
      <c r="K266" s="120">
        <v>34.406437611830867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25" t="str">
        <f t="shared" si="15"/>
        <v>Munson</v>
      </c>
      <c r="C267" s="121">
        <v>10</v>
      </c>
      <c r="D267" s="122">
        <v>2.4319039025413072</v>
      </c>
      <c r="E267" s="122">
        <v>33.493661747418287</v>
      </c>
      <c r="F267" s="122">
        <v>4.2871887036695409</v>
      </c>
      <c r="G267" s="122">
        <v>2.4319039025413764</v>
      </c>
      <c r="H267" s="122">
        <v>1.5982577709623935</v>
      </c>
      <c r="I267" s="122">
        <v>16.532542895587188</v>
      </c>
      <c r="J267" s="122">
        <v>2.5259269681988719</v>
      </c>
      <c r="K267" s="46">
        <v>33.279358095871778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26" t="str">
        <f t="shared" si="15"/>
        <v>Munson</v>
      </c>
      <c r="C268" s="118">
        <v>10</v>
      </c>
      <c r="D268" s="119">
        <v>2.5000168549597719</v>
      </c>
      <c r="E268" s="119">
        <v>34.432618031028376</v>
      </c>
      <c r="F268" s="119">
        <v>4.4073751079716326</v>
      </c>
      <c r="G268" s="119">
        <v>2.5000168549598141</v>
      </c>
      <c r="H268" s="119">
        <v>1.6430218969172887</v>
      </c>
      <c r="I268" s="119">
        <v>16.996224793251265</v>
      </c>
      <c r="J268" s="119">
        <v>2.5967706791578089</v>
      </c>
      <c r="K268" s="120">
        <v>34.37099508134942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25" t="str">
        <f t="shared" si="15"/>
        <v>Munson</v>
      </c>
      <c r="C269" s="121">
        <v>10</v>
      </c>
      <c r="D269" s="122">
        <v>2.4869222444345831</v>
      </c>
      <c r="E269" s="122">
        <v>34.253139355510207</v>
      </c>
      <c r="F269" s="122">
        <v>4.3844018375053064</v>
      </c>
      <c r="G269" s="122">
        <v>2.4869222444345831</v>
      </c>
      <c r="H269" s="122">
        <v>1.6344160257058811</v>
      </c>
      <c r="I269" s="122">
        <v>16.907841519059996</v>
      </c>
      <c r="J269" s="122">
        <v>2.5832670400173643</v>
      </c>
      <c r="K269" s="46">
        <v>34.353410642523514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26" t="str">
        <f t="shared" si="15"/>
        <v>Munson</v>
      </c>
      <c r="C270" s="118">
        <v>10</v>
      </c>
      <c r="D270" s="119">
        <v>2.2350543103383016</v>
      </c>
      <c r="E270" s="119">
        <v>30.784831912827407</v>
      </c>
      <c r="F270" s="119">
        <v>3.9404584848419084</v>
      </c>
      <c r="G270" s="119">
        <v>2.2350543103383025</v>
      </c>
      <c r="H270" s="119">
        <v>1.4688873513046441</v>
      </c>
      <c r="I270" s="119">
        <v>15.196021855852759</v>
      </c>
      <c r="J270" s="119">
        <v>2.3217264339915844</v>
      </c>
      <c r="K270" s="120">
        <v>31.013085953561884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25" t="str">
        <f t="shared" si="15"/>
        <v>Munson</v>
      </c>
      <c r="C271" s="121">
        <v>10</v>
      </c>
      <c r="D271" s="122">
        <v>2.4621894336251078</v>
      </c>
      <c r="E271" s="122">
        <v>33.914131411675541</v>
      </c>
      <c r="F271" s="122">
        <v>4.3410088206944693</v>
      </c>
      <c r="G271" s="122">
        <v>2.4621894336250381</v>
      </c>
      <c r="H271" s="122">
        <v>1.6181615441187951</v>
      </c>
      <c r="I271" s="122">
        <v>16.740912380003142</v>
      </c>
      <c r="J271" s="122">
        <v>2.5577627466605919</v>
      </c>
      <c r="K271" s="46">
        <v>34.318511792233117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26" t="str">
        <f t="shared" si="15"/>
        <v>Munson</v>
      </c>
      <c r="C272" s="118">
        <v>10</v>
      </c>
      <c r="D272" s="119">
        <v>2.3704841109866441</v>
      </c>
      <c r="E272" s="119">
        <v>32.651803288014548</v>
      </c>
      <c r="F272" s="119">
        <v>4.1794308208658624</v>
      </c>
      <c r="G272" s="119">
        <v>2.3704841109865482</v>
      </c>
      <c r="H272" s="119">
        <v>1.5578924048294571</v>
      </c>
      <c r="I272" s="119">
        <v>16.11798962423326</v>
      </c>
      <c r="J272" s="119">
        <v>2.4625894907833561</v>
      </c>
      <c r="K272" s="120">
        <v>33.194706931867096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25" t="str">
        <f t="shared" si="15"/>
        <v>Munson</v>
      </c>
      <c r="C273" s="121">
        <v>10</v>
      </c>
      <c r="D273" s="122">
        <v>2.4368768131376339</v>
      </c>
      <c r="E273" s="122">
        <v>33.567158933554964</v>
      </c>
      <c r="F273" s="122">
        <v>4.2965963434950352</v>
      </c>
      <c r="G273" s="122">
        <v>2.4368768131376761</v>
      </c>
      <c r="H273" s="122">
        <v>1.6015259788797716</v>
      </c>
      <c r="I273" s="122">
        <v>16.570039122152476</v>
      </c>
      <c r="J273" s="122">
        <v>2.5316558856800273</v>
      </c>
      <c r="K273" s="46">
        <v>34.28397096081784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26" t="str">
        <f t="shared" si="15"/>
        <v>Munson</v>
      </c>
      <c r="C274" s="118">
        <v>10</v>
      </c>
      <c r="D274" s="119">
        <v>2.3461142701232318</v>
      </c>
      <c r="E274" s="119">
        <v>32.317745536630945</v>
      </c>
      <c r="F274" s="119">
        <v>4.1366714286887607</v>
      </c>
      <c r="G274" s="119">
        <v>2.3461142701231354</v>
      </c>
      <c r="H274" s="119">
        <v>1.5418764630210287</v>
      </c>
      <c r="I274" s="119">
        <v>15.95347229865393</v>
      </c>
      <c r="J274" s="119">
        <v>2.4374536515349647</v>
      </c>
      <c r="K274" s="120">
        <v>33.161451982197008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25" t="str">
        <f t="shared" si="15"/>
        <v>Munson</v>
      </c>
      <c r="C275" s="121">
        <v>10</v>
      </c>
      <c r="D275" s="122">
        <v>2.4118244198880716</v>
      </c>
      <c r="E275" s="122">
        <v>33.223736216654714</v>
      </c>
      <c r="F275" s="122">
        <v>4.252638235731804</v>
      </c>
      <c r="G275" s="122">
        <v>2.4118244198882102</v>
      </c>
      <c r="H275" s="122">
        <v>1.5850614539339101</v>
      </c>
      <c r="I275" s="122">
        <v>16.400905454218261</v>
      </c>
      <c r="J275" s="122">
        <v>2.5058148032319654</v>
      </c>
      <c r="K275" s="46">
        <v>34.249785145207454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26" t="str">
        <f t="shared" si="15"/>
        <v>Munson</v>
      </c>
      <c r="C276" s="118">
        <v>10</v>
      </c>
      <c r="D276" s="119">
        <v>2.3991917444837707</v>
      </c>
      <c r="E276" s="119">
        <v>33.050558643612504</v>
      </c>
      <c r="F276" s="119">
        <v>4.2304715063824005</v>
      </c>
      <c r="G276" s="119">
        <v>2.3991917444837987</v>
      </c>
      <c r="H276" s="119">
        <v>1.5767591824334384</v>
      </c>
      <c r="I276" s="119">
        <v>16.315609826742868</v>
      </c>
      <c r="J276" s="119">
        <v>2.4927829723897466</v>
      </c>
      <c r="K276" s="120">
        <v>34.232824738151145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25" t="str">
        <f t="shared" si="15"/>
        <v>Munson</v>
      </c>
      <c r="C277" s="121">
        <v>10</v>
      </c>
      <c r="D277" s="122">
        <v>2.3098327983384488</v>
      </c>
      <c r="E277" s="122">
        <v>31.820373722348769</v>
      </c>
      <c r="F277" s="122">
        <v>4.0730078364606426</v>
      </c>
      <c r="G277" s="122">
        <v>2.3098327983384488</v>
      </c>
      <c r="H277" s="122">
        <v>1.5180320946490995</v>
      </c>
      <c r="I277" s="122">
        <v>15.708507634359222</v>
      </c>
      <c r="J277" s="122">
        <v>2.4000266834303021</v>
      </c>
      <c r="K277" s="46">
        <v>33.112209982621046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26" t="str">
        <f t="shared" si="15"/>
        <v>Munson</v>
      </c>
      <c r="C278" s="118">
        <v>10</v>
      </c>
      <c r="D278" s="119">
        <v>2.3745267738376876</v>
      </c>
      <c r="E278" s="119">
        <v>32.712421095861544</v>
      </c>
      <c r="F278" s="119">
        <v>4.1871899002702779</v>
      </c>
      <c r="G278" s="119">
        <v>2.3745267738377294</v>
      </c>
      <c r="H278" s="119">
        <v>1.5605492693272769</v>
      </c>
      <c r="I278" s="119">
        <v>16.149067380036623</v>
      </c>
      <c r="J278" s="119">
        <v>2.4673377047250775</v>
      </c>
      <c r="K278" s="120">
        <v>34.199163806312967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25" t="str">
        <f t="shared" si="15"/>
        <v>Munson</v>
      </c>
      <c r="C279" s="121">
        <v>10</v>
      </c>
      <c r="D279" s="122">
        <v>2.2860864853149754</v>
      </c>
      <c r="E279" s="122">
        <v>31.494822055803802</v>
      </c>
      <c r="F279" s="122">
        <v>4.031337223142887</v>
      </c>
      <c r="G279" s="122">
        <v>2.2860864853150726</v>
      </c>
      <c r="H279" s="122">
        <v>1.5024259283632837</v>
      </c>
      <c r="I279" s="122">
        <v>15.548159911432203</v>
      </c>
      <c r="J279" s="122">
        <v>2.375527985937341</v>
      </c>
      <c r="K279" s="46">
        <v>33.079801986092008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26" t="str">
        <f t="shared" si="15"/>
        <v>Munson</v>
      </c>
      <c r="C280" s="118">
        <v>10</v>
      </c>
      <c r="D280" s="119">
        <v>2.3501153722442343</v>
      </c>
      <c r="E280" s="119">
        <v>32.377742924205911</v>
      </c>
      <c r="F280" s="119">
        <v>4.144351094298357</v>
      </c>
      <c r="G280" s="119">
        <v>2.3501153722442343</v>
      </c>
      <c r="H280" s="119">
        <v>1.5445059778853281</v>
      </c>
      <c r="I280" s="119">
        <v>15.984220585897456</v>
      </c>
      <c r="J280" s="119">
        <v>2.4421515765936901</v>
      </c>
      <c r="K280" s="120">
        <v>34.165846375917134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25" t="str">
        <f t="shared" si="15"/>
        <v>Munson</v>
      </c>
      <c r="C281" s="121">
        <v>10</v>
      </c>
      <c r="D281" s="122">
        <v>2.3378059170389043</v>
      </c>
      <c r="E281" s="122">
        <v>32.208974958701006</v>
      </c>
      <c r="F281" s="122">
        <v>4.1227487947137291</v>
      </c>
      <c r="G281" s="122">
        <v>2.3378059170388763</v>
      </c>
      <c r="H281" s="122">
        <v>1.536416144139727</v>
      </c>
      <c r="I281" s="122">
        <v>15.901087584534979</v>
      </c>
      <c r="J281" s="122">
        <v>2.4294500161714794</v>
      </c>
      <c r="K281" s="46">
        <v>34.149316777179109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26" t="str">
        <f t="shared" si="15"/>
        <v>Munson</v>
      </c>
      <c r="C282" s="118">
        <v>10</v>
      </c>
      <c r="D282" s="119">
        <v>2.1758930120834683</v>
      </c>
      <c r="E282" s="119">
        <v>29.978969075287402</v>
      </c>
      <c r="F282" s="119">
        <v>3.8373080416367875</v>
      </c>
      <c r="G282" s="119">
        <v>2.1758930120834683</v>
      </c>
      <c r="H282" s="119">
        <v>1.4300063077745568</v>
      </c>
      <c r="I282" s="119">
        <v>14.80033726288811</v>
      </c>
      <c r="J282" s="119">
        <v>2.261271734600395</v>
      </c>
      <c r="K282" s="120">
        <v>31.930752662859469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25" t="str">
        <f t="shared" si="15"/>
        <v>Munson</v>
      </c>
      <c r="C283" s="121">
        <v>10</v>
      </c>
      <c r="D283" s="122">
        <v>2.3141640246297448</v>
      </c>
      <c r="E283" s="122">
        <v>31.884822199684752</v>
      </c>
      <c r="F283" s="122">
        <v>4.0812572415596486</v>
      </c>
      <c r="G283" s="122">
        <v>2.3141640246297586</v>
      </c>
      <c r="H283" s="122">
        <v>1.5208786259873517</v>
      </c>
      <c r="I283" s="122">
        <v>15.741419074484575</v>
      </c>
      <c r="J283" s="122">
        <v>2.4050551452718536</v>
      </c>
      <c r="K283" s="46">
        <v>34.116512560593456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26" t="str">
        <f t="shared" si="15"/>
        <v>Munson</v>
      </c>
      <c r="C284" s="118">
        <v>10</v>
      </c>
      <c r="D284" s="119">
        <v>2.2279719731091534</v>
      </c>
      <c r="E284" s="119">
        <v>30.698027375398635</v>
      </c>
      <c r="F284" s="119">
        <v>3.9293475040510253</v>
      </c>
      <c r="G284" s="119">
        <v>2.2279719731091947</v>
      </c>
      <c r="H284" s="119">
        <v>1.464232826268355</v>
      </c>
      <c r="I284" s="119">
        <v>15.155675772466086</v>
      </c>
      <c r="J284" s="119">
        <v>2.3155621793294321</v>
      </c>
      <c r="K284" s="120">
        <v>33.000229077590141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25" t="str">
        <f t="shared" si="15"/>
        <v>Munson</v>
      </c>
      <c r="C285" s="121">
        <v>10</v>
      </c>
      <c r="D285" s="122">
        <v>2.290373184290369</v>
      </c>
      <c r="E285" s="122">
        <v>31.558610928763127</v>
      </c>
      <c r="F285" s="122">
        <v>4.0395021988816806</v>
      </c>
      <c r="G285" s="122">
        <v>2.2903731842903285</v>
      </c>
      <c r="H285" s="122">
        <v>1.5052431629787353</v>
      </c>
      <c r="I285" s="122">
        <v>15.580724144537479</v>
      </c>
      <c r="J285" s="122">
        <v>2.3805032734558003</v>
      </c>
      <c r="K285" s="46">
        <v>34.084044936832633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26" t="str">
        <f t="shared" si="15"/>
        <v>Munson</v>
      </c>
      <c r="C286" s="118">
        <v>10</v>
      </c>
      <c r="D286" s="119">
        <v>2.2050672330263432</v>
      </c>
      <c r="E286" s="119">
        <v>30.383958076875384</v>
      </c>
      <c r="F286" s="119">
        <v>3.8891466338400491</v>
      </c>
      <c r="G286" s="119">
        <v>2.2050672330263295</v>
      </c>
      <c r="H286" s="119">
        <v>1.4491797159714594</v>
      </c>
      <c r="I286" s="119">
        <v>15.000958085907541</v>
      </c>
      <c r="J286" s="119">
        <v>2.2919236581599614</v>
      </c>
      <c r="K286" s="120">
        <v>32.968969947413399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25" t="str">
        <f t="shared" si="15"/>
        <v>Munson</v>
      </c>
      <c r="C287" s="121">
        <v>10</v>
      </c>
      <c r="D287" s="122">
        <v>2.2668269264774086</v>
      </c>
      <c r="E287" s="122">
        <v>31.235737022899524</v>
      </c>
      <c r="F287" s="122">
        <v>3.9981743389311393</v>
      </c>
      <c r="G287" s="122">
        <v>2.2668269264774228</v>
      </c>
      <c r="H287" s="122">
        <v>1.4897684391953774</v>
      </c>
      <c r="I287" s="122">
        <v>15.42166546992507</v>
      </c>
      <c r="J287" s="122">
        <v>2.3562014783284702</v>
      </c>
      <c r="K287" s="46">
        <v>34.051909969229449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26" t="str">
        <f t="shared" si="15"/>
        <v>Munson</v>
      </c>
      <c r="C288" s="118">
        <v>10</v>
      </c>
      <c r="D288" s="119">
        <v>2.2549537202338432</v>
      </c>
      <c r="E288" s="119">
        <v>31.07292158867903</v>
      </c>
      <c r="F288" s="119">
        <v>3.9773339633509157</v>
      </c>
      <c r="G288" s="119">
        <v>2.2549537202338712</v>
      </c>
      <c r="H288" s="119">
        <v>1.4819653557449681</v>
      </c>
      <c r="I288" s="119">
        <v>15.341451144452925</v>
      </c>
      <c r="J288" s="119">
        <v>2.3439459830575582</v>
      </c>
      <c r="K288" s="120">
        <v>34.035966093665671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25" t="str">
        <f t="shared" si="15"/>
        <v>Munson</v>
      </c>
      <c r="C289" s="121">
        <v>10</v>
      </c>
      <c r="D289" s="122">
        <v>2.1709669824044795</v>
      </c>
      <c r="E289" s="122">
        <v>29.916346673794038</v>
      </c>
      <c r="F289" s="122">
        <v>3.8292923742456373</v>
      </c>
      <c r="G289" s="122">
        <v>2.1709669824044102</v>
      </c>
      <c r="H289" s="122">
        <v>1.4267688707927617</v>
      </c>
      <c r="I289" s="122">
        <v>14.770585655891381</v>
      </c>
      <c r="J289" s="122">
        <v>2.2567261493487405</v>
      </c>
      <c r="K289" s="46">
        <v>32.922681577582111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26" t="str">
        <f t="shared" si="15"/>
        <v>Munson</v>
      </c>
      <c r="C290" s="118">
        <v>10</v>
      </c>
      <c r="D290" s="119">
        <v>2.2317715934007456</v>
      </c>
      <c r="E290" s="119">
        <v>30.755016619442934</v>
      </c>
      <c r="F290" s="119">
        <v>3.9366421272886956</v>
      </c>
      <c r="G290" s="119">
        <v>2.2317715934008135</v>
      </c>
      <c r="H290" s="119">
        <v>1.4667299496783122</v>
      </c>
      <c r="I290" s="119">
        <v>15.18482966481178</v>
      </c>
      <c r="J290" s="119">
        <v>2.3200164542141</v>
      </c>
      <c r="K290" s="120">
        <v>34.0043248432561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25" t="str">
        <f t="shared" si="15"/>
        <v>Munson</v>
      </c>
      <c r="C291" s="121">
        <v>10</v>
      </c>
      <c r="D291" s="122">
        <v>2.1486482840271068</v>
      </c>
      <c r="E291" s="122">
        <v>29.610274507477836</v>
      </c>
      <c r="F291" s="122">
        <v>3.7901151369571631</v>
      </c>
      <c r="G291" s="122">
        <v>2.1486482840269825</v>
      </c>
      <c r="H291" s="122">
        <v>1.4121009483907792</v>
      </c>
      <c r="I291" s="122">
        <v>14.619790628766733</v>
      </c>
      <c r="J291" s="122">
        <v>2.2336868823358218</v>
      </c>
      <c r="K291" s="46">
        <v>32.892218519511985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26" t="str">
        <f t="shared" si="15"/>
        <v>Munson</v>
      </c>
      <c r="C292" s="118">
        <v>10</v>
      </c>
      <c r="D292" s="119">
        <v>2.208827791194536</v>
      </c>
      <c r="E292" s="119">
        <v>30.440364038095527</v>
      </c>
      <c r="F292" s="119">
        <v>3.8963665968762276</v>
      </c>
      <c r="G292" s="119">
        <v>2.2088277911946608</v>
      </c>
      <c r="H292" s="119">
        <v>1.451651175770025</v>
      </c>
      <c r="I292" s="119">
        <v>15.029803196095127</v>
      </c>
      <c r="J292" s="119">
        <v>2.2963307368065782</v>
      </c>
      <c r="K292" s="120">
        <v>33.973008002230991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25" t="str">
        <f t="shared" si="15"/>
        <v>Munson</v>
      </c>
      <c r="C293" s="121">
        <v>10</v>
      </c>
      <c r="D293" s="122">
        <v>2.1972583733382498</v>
      </c>
      <c r="E293" s="122">
        <v>30.281694367109981</v>
      </c>
      <c r="F293" s="122">
        <v>3.8760568789900778</v>
      </c>
      <c r="G293" s="122">
        <v>2.1972583733383186</v>
      </c>
      <c r="H293" s="122">
        <v>1.4440477185805214</v>
      </c>
      <c r="I293" s="122">
        <v>14.951622937014001</v>
      </c>
      <c r="J293" s="122">
        <v>2.2843859490127318</v>
      </c>
      <c r="K293" s="46">
        <v>33.957469727867533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26" t="str">
        <f t="shared" si="15"/>
        <v>Munson</v>
      </c>
      <c r="C294" s="118">
        <v>10</v>
      </c>
      <c r="D294" s="119">
        <v>1.9747267166262643</v>
      </c>
      <c r="E294" s="119">
        <v>27.215515864905168</v>
      </c>
      <c r="F294" s="119">
        <v>3.4835860307078614</v>
      </c>
      <c r="G294" s="119">
        <v>1.9747267166262499</v>
      </c>
      <c r="H294" s="119">
        <v>1.2977989397722522</v>
      </c>
      <c r="I294" s="119">
        <v>13.437838462713129</v>
      </c>
      <c r="J294" s="119">
        <v>2.0531021694650295</v>
      </c>
      <c r="K294" s="120">
        <v>30.657301153885694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25" t="str">
        <f t="shared" si="15"/>
        <v>Munson</v>
      </c>
      <c r="C295" s="121">
        <v>10</v>
      </c>
      <c r="D295" s="122">
        <v>2.1754063127164871</v>
      </c>
      <c r="E295" s="122">
        <v>29.981991477336933</v>
      </c>
      <c r="F295" s="122">
        <v>3.8376949090991279</v>
      </c>
      <c r="G295" s="122">
        <v>2.1754063127165146</v>
      </c>
      <c r="H295" s="122">
        <v>1.4296864406106964</v>
      </c>
      <c r="I295" s="122">
        <v>14.803962860508543</v>
      </c>
      <c r="J295" s="122">
        <v>2.2618256469013813</v>
      </c>
      <c r="K295" s="46">
        <v>33.926633580358398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26" t="str">
        <f t="shared" si="15"/>
        <v>Munson</v>
      </c>
      <c r="C296" s="118">
        <v>10</v>
      </c>
      <c r="D296" s="119">
        <v>2.0943823528811052</v>
      </c>
      <c r="E296" s="119">
        <v>28.866022286730768</v>
      </c>
      <c r="F296" s="119">
        <v>3.6948508527015385</v>
      </c>
      <c r="G296" s="119">
        <v>2.0943823528811607</v>
      </c>
      <c r="H296" s="119">
        <v>1.3764371489447023</v>
      </c>
      <c r="I296" s="119">
        <v>14.253092181020273</v>
      </c>
      <c r="J296" s="119">
        <v>2.1776607868374409</v>
      </c>
      <c r="K296" s="120">
        <v>32.81742046255814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25" t="str">
        <f t="shared" si="15"/>
        <v>Munson</v>
      </c>
      <c r="C297" s="121">
        <v>10</v>
      </c>
      <c r="D297" s="122">
        <v>2.153041975655964</v>
      </c>
      <c r="E297" s="122">
        <v>29.675247481662733</v>
      </c>
      <c r="F297" s="122">
        <v>3.7984316776528297</v>
      </c>
      <c r="G297" s="122">
        <v>2.1530419756560049</v>
      </c>
      <c r="H297" s="122">
        <v>1.4149885203188448</v>
      </c>
      <c r="I297" s="122">
        <v>14.652816030393383</v>
      </c>
      <c r="J297" s="122">
        <v>2.2387326750704921</v>
      </c>
      <c r="K297" s="46">
        <v>33.896113455421045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26" t="str">
        <f t="shared" si="15"/>
        <v>Munson</v>
      </c>
      <c r="C298" s="118">
        <v>10</v>
      </c>
      <c r="D298" s="119">
        <v>2.0728509853388295</v>
      </c>
      <c r="E298" s="119">
        <v>28.570695670505483</v>
      </c>
      <c r="F298" s="119">
        <v>3.657049045824702</v>
      </c>
      <c r="G298" s="119">
        <v>2.0728509853388437</v>
      </c>
      <c r="H298" s="119">
        <v>1.362286655247416</v>
      </c>
      <c r="I298" s="119">
        <v>14.107567930670658</v>
      </c>
      <c r="J298" s="119">
        <v>2.1554268834424173</v>
      </c>
      <c r="K298" s="120">
        <v>32.788036958794848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25" t="str">
        <f t="shared" si="15"/>
        <v>Munson</v>
      </c>
      <c r="C299" s="121">
        <v>10</v>
      </c>
      <c r="D299" s="122">
        <v>2.1309075559078541</v>
      </c>
      <c r="E299" s="122">
        <v>29.371641692076995</v>
      </c>
      <c r="F299" s="122">
        <v>3.7595701365858556</v>
      </c>
      <c r="G299" s="122">
        <v>2.1309075559079238</v>
      </c>
      <c r="H299" s="122">
        <v>1.4004416841712113</v>
      </c>
      <c r="I299" s="122">
        <v>14.503209524314762</v>
      </c>
      <c r="J299" s="122">
        <v>2.2158750007649473</v>
      </c>
      <c r="K299" s="46">
        <v>33.865906054346191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26" t="str">
        <f t="shared" si="15"/>
        <v>Munson</v>
      </c>
      <c r="C300" s="118">
        <v>10</v>
      </c>
      <c r="D300" s="119">
        <v>2.1197462693530338</v>
      </c>
      <c r="E300" s="119">
        <v>29.218542581247586</v>
      </c>
      <c r="F300" s="119">
        <v>3.7399734503996913</v>
      </c>
      <c r="G300" s="119">
        <v>2.1197462693531031</v>
      </c>
      <c r="H300" s="119">
        <v>1.3931064021495738</v>
      </c>
      <c r="I300" s="119">
        <v>14.427762657760189</v>
      </c>
      <c r="J300" s="119">
        <v>2.2043478734502515</v>
      </c>
      <c r="K300" s="120">
        <v>33.850919862546419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25" t="str">
        <f t="shared" si="15"/>
        <v>Munson</v>
      </c>
      <c r="C301" s="121">
        <v>10</v>
      </c>
      <c r="D301" s="122">
        <v>2.040795392183516</v>
      </c>
      <c r="E301" s="122">
        <v>28.13098987498363</v>
      </c>
      <c r="F301" s="122">
        <v>3.6007667039979045</v>
      </c>
      <c r="G301" s="122">
        <v>2.0407953921835569</v>
      </c>
      <c r="H301" s="122">
        <v>1.3412195421826449</v>
      </c>
      <c r="I301" s="122">
        <v>13.890886388929855</v>
      </c>
      <c r="J301" s="122">
        <v>2.1223211879434158</v>
      </c>
      <c r="K301" s="46">
        <v>32.744525693592273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26" t="str">
        <f t="shared" si="15"/>
        <v>Munson</v>
      </c>
      <c r="C302" s="118">
        <v>10</v>
      </c>
      <c r="D302" s="119">
        <v>2.0979541472223553</v>
      </c>
      <c r="E302" s="119">
        <v>28.919609204350692</v>
      </c>
      <c r="F302" s="119">
        <v>3.7017099781568885</v>
      </c>
      <c r="G302" s="119">
        <v>2.0979541472222722</v>
      </c>
      <c r="H302" s="119">
        <v>1.3787845461945469</v>
      </c>
      <c r="I302" s="119">
        <v>14.28044841249821</v>
      </c>
      <c r="J302" s="119">
        <v>2.1818404818600401</v>
      </c>
      <c r="K302" s="120">
        <v>33.821176552521557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25" t="str">
        <f t="shared" si="15"/>
        <v>Munson</v>
      </c>
      <c r="C303" s="121">
        <v>10</v>
      </c>
      <c r="D303" s="122">
        <v>2.0198149271754895</v>
      </c>
      <c r="E303" s="122">
        <v>27.843183157848827</v>
      </c>
      <c r="F303" s="122">
        <v>3.56392744420465</v>
      </c>
      <c r="G303" s="122">
        <v>2.0198149271754606</v>
      </c>
      <c r="H303" s="122">
        <v>1.3274311032645896</v>
      </c>
      <c r="I303" s="122">
        <v>13.749052675737236</v>
      </c>
      <c r="J303" s="122">
        <v>2.1006511180451835</v>
      </c>
      <c r="K303" s="46">
        <v>32.71589043767829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26" t="str">
        <f t="shared" si="15"/>
        <v>Munson</v>
      </c>
      <c r="C304" s="118">
        <v>10</v>
      </c>
      <c r="D304" s="119">
        <v>2.0763860597295496</v>
      </c>
      <c r="E304" s="119">
        <v>28.623734127314009</v>
      </c>
      <c r="F304" s="119">
        <v>3.663837968296193</v>
      </c>
      <c r="G304" s="119">
        <v>2.076386059729467</v>
      </c>
      <c r="H304" s="119">
        <v>1.3646098801502418</v>
      </c>
      <c r="I304" s="119">
        <v>14.134635709559678</v>
      </c>
      <c r="J304" s="119">
        <v>2.1595624849279553</v>
      </c>
      <c r="K304" s="120">
        <v>33.791738653182982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25" t="str">
        <f t="shared" si="15"/>
        <v>Munson</v>
      </c>
      <c r="C305" s="121">
        <v>10</v>
      </c>
      <c r="D305" s="122">
        <v>2.065510346352073</v>
      </c>
      <c r="E305" s="122">
        <v>28.474533379022223</v>
      </c>
      <c r="F305" s="122">
        <v>3.6447402725148446</v>
      </c>
      <c r="G305" s="122">
        <v>2.0655103463521693</v>
      </c>
      <c r="H305" s="122">
        <v>1.3574623556191385</v>
      </c>
      <c r="I305" s="122">
        <v>14.061102430351077</v>
      </c>
      <c r="J305" s="122">
        <v>2.1483276313348103</v>
      </c>
      <c r="K305" s="46">
        <v>33.77713338450382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26" t="str">
        <f t="shared" si="15"/>
        <v>Munson</v>
      </c>
      <c r="C306" s="118">
        <v>10</v>
      </c>
      <c r="D306" s="119">
        <v>1.8563217297984647</v>
      </c>
      <c r="E306" s="119">
        <v>25.59133910732502</v>
      </c>
      <c r="F306" s="119">
        <v>3.2756914057376023</v>
      </c>
      <c r="G306" s="119">
        <v>1.8563217297984094</v>
      </c>
      <c r="H306" s="119">
        <v>1.2199826674059044</v>
      </c>
      <c r="I306" s="119">
        <v>12.637470613822027</v>
      </c>
      <c r="J306" s="119">
        <v>1.930817813884909</v>
      </c>
      <c r="K306" s="120">
        <v>30.495254173278809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25" t="str">
        <f t="shared" si="15"/>
        <v>Munson</v>
      </c>
      <c r="C307" s="121">
        <v>10</v>
      </c>
      <c r="D307" s="122">
        <v>2.044968539411864</v>
      </c>
      <c r="E307" s="122">
        <v>28.192715848033281</v>
      </c>
      <c r="F307" s="122">
        <v>3.6086676285482597</v>
      </c>
      <c r="G307" s="122">
        <v>2.0449685394119324</v>
      </c>
      <c r="H307" s="122">
        <v>1.343962176086148</v>
      </c>
      <c r="I307" s="122">
        <v>13.922217820133429</v>
      </c>
      <c r="J307" s="122">
        <v>2.1271081762359141</v>
      </c>
      <c r="K307" s="46">
        <v>33.748146863736608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26" t="str">
        <f t="shared" si="15"/>
        <v>Munson</v>
      </c>
      <c r="C308" s="118">
        <v>10</v>
      </c>
      <c r="D308" s="119">
        <v>1.9688027915085717</v>
      </c>
      <c r="E308" s="119">
        <v>27.143345647894026</v>
      </c>
      <c r="F308" s="119">
        <v>3.4743482429304358</v>
      </c>
      <c r="G308" s="119">
        <v>1.9688027915084749</v>
      </c>
      <c r="H308" s="119">
        <v>1.2939057194017369</v>
      </c>
      <c r="I308" s="119">
        <v>13.404148866232196</v>
      </c>
      <c r="J308" s="119">
        <v>2.047954824228619</v>
      </c>
      <c r="K308" s="120">
        <v>32.645580286728716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25" t="str">
        <f t="shared" si="15"/>
        <v>Munson</v>
      </c>
      <c r="C309" s="121">
        <v>10</v>
      </c>
      <c r="D309" s="122">
        <v>2.0239451722247637</v>
      </c>
      <c r="E309" s="122">
        <v>27.90427740728105</v>
      </c>
      <c r="F309" s="122">
        <v>3.5717475081319745</v>
      </c>
      <c r="G309" s="122">
        <v>2.0239451722247224</v>
      </c>
      <c r="H309" s="122">
        <v>1.3301455205876194</v>
      </c>
      <c r="I309" s="122">
        <v>13.780054999720706</v>
      </c>
      <c r="J309" s="122">
        <v>2.1053877901785363</v>
      </c>
      <c r="K309" s="46">
        <v>33.719458658318779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26" t="str">
        <f t="shared" si="15"/>
        <v>Munson</v>
      </c>
      <c r="C310" s="118">
        <v>10</v>
      </c>
      <c r="D310" s="119">
        <v>1.9485624488297844</v>
      </c>
      <c r="E310" s="119">
        <v>26.86564323398488</v>
      </c>
      <c r="F310" s="119">
        <v>3.4388023339500644</v>
      </c>
      <c r="G310" s="119">
        <v>1.9485624488297977</v>
      </c>
      <c r="H310" s="119">
        <v>1.2806036658473339</v>
      </c>
      <c r="I310" s="119">
        <v>13.267274718035415</v>
      </c>
      <c r="J310" s="119">
        <v>2.0270425107387884</v>
      </c>
      <c r="K310" s="120">
        <v>32.617958909586861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25" t="str">
        <f t="shared" si="15"/>
        <v>Munson</v>
      </c>
      <c r="C311" s="121">
        <v>10</v>
      </c>
      <c r="D311" s="122">
        <v>2.0031379364644311</v>
      </c>
      <c r="E311" s="122">
        <v>27.618789898278823</v>
      </c>
      <c r="F311" s="122">
        <v>3.5352051069796899</v>
      </c>
      <c r="G311" s="122">
        <v>2.0031379364643622</v>
      </c>
      <c r="H311" s="122">
        <v>1.3164709165167949</v>
      </c>
      <c r="I311" s="122">
        <v>13.639341409382174</v>
      </c>
      <c r="J311" s="122">
        <v>2.083888817071752</v>
      </c>
      <c r="K311" s="46">
        <v>33.691063897986162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26" t="str">
        <f t="shared" si="15"/>
        <v>Munson</v>
      </c>
      <c r="C312" s="118">
        <v>10</v>
      </c>
      <c r="D312" s="119">
        <v>1.9926458827588811</v>
      </c>
      <c r="E312" s="119">
        <v>27.47482728366456</v>
      </c>
      <c r="F312" s="119">
        <v>3.5167778923090638</v>
      </c>
      <c r="G312" s="119">
        <v>1.992645882758771</v>
      </c>
      <c r="H312" s="119">
        <v>1.3095755066649402</v>
      </c>
      <c r="I312" s="119">
        <v>13.56837955623223</v>
      </c>
      <c r="J312" s="119">
        <v>2.0730468378973232</v>
      </c>
      <c r="K312" s="120">
        <v>33.676976145443163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25" t="str">
        <f t="shared" si="15"/>
        <v>Munson</v>
      </c>
      <c r="C313" s="121">
        <v>10</v>
      </c>
      <c r="D313" s="122">
        <v>1.9184289150933347</v>
      </c>
      <c r="E313" s="122">
        <v>26.452177762872473</v>
      </c>
      <c r="F313" s="122">
        <v>3.3858787536476767</v>
      </c>
      <c r="G313" s="122">
        <v>1.9184289150933074</v>
      </c>
      <c r="H313" s="122">
        <v>1.2607997943172375</v>
      </c>
      <c r="I313" s="122">
        <v>13.063473360405336</v>
      </c>
      <c r="J313" s="122">
        <v>1.9959047648459827</v>
      </c>
      <c r="K313" s="46">
        <v>32.577059314125464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26" t="str">
        <f t="shared" si="15"/>
        <v>Munson</v>
      </c>
      <c r="C314" s="118">
        <v>10</v>
      </c>
      <c r="D314" s="119">
        <v>1.9721604203864496</v>
      </c>
      <c r="E314" s="119">
        <v>27.193733358247393</v>
      </c>
      <c r="F314" s="119">
        <v>3.4807978698556661</v>
      </c>
      <c r="G314" s="119">
        <v>1.9721604203864904</v>
      </c>
      <c r="H314" s="119">
        <v>1.2961123678959396</v>
      </c>
      <c r="I314" s="119">
        <v>13.429822713710346</v>
      </c>
      <c r="J314" s="119">
        <v>2.0518774690213375</v>
      </c>
      <c r="K314" s="120">
        <v>33.649017312652184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25" t="str">
        <f t="shared" si="15"/>
        <v>Munson</v>
      </c>
      <c r="C315" s="121">
        <v>10</v>
      </c>
      <c r="D315" s="122">
        <v>1.8987064427291303</v>
      </c>
      <c r="E315" s="122">
        <v>26.181546493434528</v>
      </c>
      <c r="F315" s="122">
        <v>3.3512379511596198</v>
      </c>
      <c r="G315" s="122">
        <v>1.8987064427290055</v>
      </c>
      <c r="H315" s="122">
        <v>1.2478380965033662</v>
      </c>
      <c r="I315" s="122">
        <v>12.930071288093163</v>
      </c>
      <c r="J315" s="122">
        <v>1.9755228410012156</v>
      </c>
      <c r="K315" s="46">
        <v>32.550141364649726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26" t="str">
        <f t="shared" si="15"/>
        <v>Munson</v>
      </c>
      <c r="C316" s="118">
        <v>10</v>
      </c>
      <c r="D316" s="119">
        <v>1.9518855594923081</v>
      </c>
      <c r="E316" s="119">
        <v>26.915515226698673</v>
      </c>
      <c r="F316" s="119">
        <v>3.4451859490174304</v>
      </c>
      <c r="G316" s="119">
        <v>1.9518855594922664</v>
      </c>
      <c r="H316" s="119">
        <v>1.2827876406808807</v>
      </c>
      <c r="I316" s="119">
        <v>13.292678046315331</v>
      </c>
      <c r="J316" s="119">
        <v>2.030923796211058</v>
      </c>
      <c r="K316" s="120">
        <v>33.6213454208876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25" t="str">
        <f t="shared" si="15"/>
        <v>Munson</v>
      </c>
      <c r="C317" s="121">
        <v>10</v>
      </c>
      <c r="D317" s="122">
        <v>1.9416619559431274</v>
      </c>
      <c r="E317" s="122">
        <v>26.775218337363505</v>
      </c>
      <c r="F317" s="122">
        <v>3.4272279471825287</v>
      </c>
      <c r="G317" s="122">
        <v>1.9416619559431962</v>
      </c>
      <c r="H317" s="122">
        <v>1.2760686391021119</v>
      </c>
      <c r="I317" s="122">
        <v>13.223515692192189</v>
      </c>
      <c r="J317" s="122">
        <v>2.0203568570658503</v>
      </c>
      <c r="K317" s="46">
        <v>33.607615819479292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26" t="str">
        <f t="shared" si="15"/>
        <v>Munson</v>
      </c>
      <c r="C318" s="118">
        <v>10</v>
      </c>
      <c r="D318" s="119">
        <v>1.7450163283400433</v>
      </c>
      <c r="E318" s="119">
        <v>24.064088357432009</v>
      </c>
      <c r="F318" s="119">
        <v>3.0802033097512975</v>
      </c>
      <c r="G318" s="119">
        <v>1.7450163283400157</v>
      </c>
      <c r="H318" s="119">
        <v>1.1468322839060048</v>
      </c>
      <c r="I318" s="119">
        <v>11.884679158239784</v>
      </c>
      <c r="J318" s="119">
        <v>1.8158024260247374</v>
      </c>
      <c r="K318" s="120">
        <v>30.342929472672317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25" t="str">
        <f t="shared" si="15"/>
        <v>Munson</v>
      </c>
      <c r="C319" s="121">
        <v>10</v>
      </c>
      <c r="D319" s="122">
        <v>1.9223518396257935</v>
      </c>
      <c r="E319" s="122">
        <v>26.510218845277503</v>
      </c>
      <c r="F319" s="122">
        <v>3.3933080121955208</v>
      </c>
      <c r="G319" s="122">
        <v>1.9223518396258206</v>
      </c>
      <c r="H319" s="122">
        <v>1.2633779580091444</v>
      </c>
      <c r="I319" s="122">
        <v>13.092887831486987</v>
      </c>
      <c r="J319" s="122">
        <v>2.0003988612660208</v>
      </c>
      <c r="K319" s="46">
        <v>33.58036982686896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26" t="str">
        <f t="shared" si="15"/>
        <v>Munson</v>
      </c>
      <c r="C320" s="118">
        <v>10</v>
      </c>
      <c r="D320" s="119">
        <v>1.8507530043496112</v>
      </c>
      <c r="E320" s="119">
        <v>25.52347321901139</v>
      </c>
      <c r="F320" s="119">
        <v>3.267004572033458</v>
      </c>
      <c r="G320" s="119">
        <v>1.8507530043496112</v>
      </c>
      <c r="H320" s="119">
        <v>1.2163228838013598</v>
      </c>
      <c r="I320" s="119">
        <v>12.605671231714917</v>
      </c>
      <c r="J320" s="119">
        <v>1.9259593874730903</v>
      </c>
      <c r="K320" s="120">
        <v>32.484049543581513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25" t="str">
        <f t="shared" si="15"/>
        <v>Munson</v>
      </c>
      <c r="C321" s="121">
        <v>10</v>
      </c>
      <c r="D321" s="122">
        <v>1.902589037505189</v>
      </c>
      <c r="E321" s="122">
        <v>26.238993563827776</v>
      </c>
      <c r="F321" s="122">
        <v>3.3585911761699552</v>
      </c>
      <c r="G321" s="122">
        <v>1.902589037505189</v>
      </c>
      <c r="H321" s="122">
        <v>1.2503897526371242</v>
      </c>
      <c r="I321" s="122">
        <v>12.959177193335204</v>
      </c>
      <c r="J321" s="122">
        <v>1.9799698805365584</v>
      </c>
      <c r="K321" s="46">
        <v>33.553402730791198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26" t="str">
        <f t="shared" si="15"/>
        <v>Munson</v>
      </c>
      <c r="C322" s="118">
        <v>10</v>
      </c>
      <c r="D322" s="119">
        <v>1.8317262764401172</v>
      </c>
      <c r="E322" s="119">
        <v>25.262343271821912</v>
      </c>
      <c r="F322" s="119">
        <v>3.2335799387932047</v>
      </c>
      <c r="G322" s="119">
        <v>1.8317262764401172</v>
      </c>
      <c r="H322" s="119">
        <v>1.2038184424392404</v>
      </c>
      <c r="I322" s="119">
        <v>12.476935268237805</v>
      </c>
      <c r="J322" s="119">
        <v>1.9062904424319775</v>
      </c>
      <c r="K322" s="120">
        <v>32.458086061477658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25" t="str">
        <f t="shared" ref="B323:C386" si="18">+B322</f>
        <v>Munson</v>
      </c>
      <c r="C323" s="121">
        <v>10</v>
      </c>
      <c r="D323" s="122">
        <v>1.8830294075304281</v>
      </c>
      <c r="E323" s="122">
        <v>25.970543115264459</v>
      </c>
      <c r="F323" s="122">
        <v>3.3242295187538509</v>
      </c>
      <c r="G323" s="122">
        <v>1.8830294075304281</v>
      </c>
      <c r="H323" s="122">
        <v>1.2375350720477498</v>
      </c>
      <c r="I323" s="122">
        <v>12.826830111114393</v>
      </c>
      <c r="J323" s="122">
        <v>1.9597491414690915</v>
      </c>
      <c r="K323" s="46">
        <v>33.526711746015046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26" t="str">
        <f t="shared" si="18"/>
        <v>Munson</v>
      </c>
      <c r="C324" s="118">
        <v>10</v>
      </c>
      <c r="D324" s="119">
        <v>1.8731664593462372</v>
      </c>
      <c r="E324" s="119">
        <v>25.835171770427802</v>
      </c>
      <c r="F324" s="119">
        <v>3.3069019866147586</v>
      </c>
      <c r="G324" s="119">
        <v>1.8731664593462372</v>
      </c>
      <c r="H324" s="119">
        <v>1.2310530942702838</v>
      </c>
      <c r="I324" s="119">
        <v>12.760087191051584</v>
      </c>
      <c r="J324" s="119">
        <v>1.9495518065714017</v>
      </c>
      <c r="K324" s="120">
        <v>33.513469054322499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25" t="str">
        <f t="shared" si="18"/>
        <v>Munson</v>
      </c>
      <c r="C325" s="121">
        <v>10</v>
      </c>
      <c r="D325" s="122">
        <v>1.8033995550765178</v>
      </c>
      <c r="E325" s="122">
        <v>24.873552216448999</v>
      </c>
      <c r="F325" s="122">
        <v>3.1838146837054717</v>
      </c>
      <c r="G325" s="122">
        <v>1.8033995550765178</v>
      </c>
      <c r="H325" s="122">
        <v>1.1852019871751192</v>
      </c>
      <c r="I325" s="122">
        <v>12.285251790744052</v>
      </c>
      <c r="J325" s="122">
        <v>1.8770040501717973</v>
      </c>
      <c r="K325" s="46">
        <v>32.41963944686087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26" t="str">
        <f t="shared" si="18"/>
        <v>Munson</v>
      </c>
      <c r="C326" s="118">
        <v>10</v>
      </c>
      <c r="D326" s="119">
        <v>1.8539093091660781</v>
      </c>
      <c r="E326" s="119">
        <v>25.570852715250055</v>
      </c>
      <c r="F326" s="119">
        <v>3.2730691475520071</v>
      </c>
      <c r="G326" s="119">
        <v>1.8539093091660781</v>
      </c>
      <c r="H326" s="119">
        <v>1.2183971968444804</v>
      </c>
      <c r="I326" s="119">
        <v>12.629769061437125</v>
      </c>
      <c r="J326" s="119">
        <v>1.9296411311064716</v>
      </c>
      <c r="K326" s="120">
        <v>33.487187817473163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25" t="str">
        <f t="shared" si="18"/>
        <v>Munson</v>
      </c>
      <c r="C327" s="121">
        <v>10</v>
      </c>
      <c r="D327" s="122">
        <v>1.7848596458798383</v>
      </c>
      <c r="E327" s="122">
        <v>24.619071438211662</v>
      </c>
      <c r="F327" s="122">
        <v>3.1512411440910935</v>
      </c>
      <c r="G327" s="122">
        <v>1.7848596458798383</v>
      </c>
      <c r="H327" s="122">
        <v>1.1730174714995449</v>
      </c>
      <c r="I327" s="122">
        <v>12.159781975332146</v>
      </c>
      <c r="J327" s="122">
        <v>1.8578341284243596</v>
      </c>
      <c r="K327" s="46">
        <v>32.394337290211723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26" t="str">
        <f t="shared" si="18"/>
        <v>Munson</v>
      </c>
      <c r="C328" s="118">
        <v>10</v>
      </c>
      <c r="D328" s="119">
        <v>1.8348501327596152</v>
      </c>
      <c r="E328" s="119">
        <v>25.309237838868935</v>
      </c>
      <c r="F328" s="119">
        <v>3.2395824433752236</v>
      </c>
      <c r="G328" s="119">
        <v>1.8348501327596152</v>
      </c>
      <c r="H328" s="119">
        <v>1.2058714412380767</v>
      </c>
      <c r="I328" s="119">
        <v>12.500779227976258</v>
      </c>
      <c r="J328" s="119">
        <v>1.9099334006783186</v>
      </c>
      <c r="K328" s="120">
        <v>33.461176732464835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25" t="str">
        <f t="shared" si="18"/>
        <v>Munson</v>
      </c>
      <c r="C329" s="121">
        <v>10</v>
      </c>
      <c r="D329" s="122">
        <v>1.825239538410028</v>
      </c>
      <c r="E329" s="122">
        <v>25.177313464505573</v>
      </c>
      <c r="F329" s="122">
        <v>3.2226961234567133</v>
      </c>
      <c r="G329" s="122">
        <v>1.825239538410028</v>
      </c>
      <c r="H329" s="122">
        <v>1.199555316699441</v>
      </c>
      <c r="I329" s="122">
        <v>12.43572994982148</v>
      </c>
      <c r="J329" s="122">
        <v>1.8999948850197714</v>
      </c>
      <c r="K329" s="46">
        <v>33.448270750296743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26" t="str">
        <f t="shared" si="18"/>
        <v>Munson</v>
      </c>
      <c r="C330" s="118">
        <v>10</v>
      </c>
      <c r="D330" s="119">
        <v>1.6988262062552058</v>
      </c>
      <c r="E330" s="119">
        <v>23.434147792886669</v>
      </c>
      <c r="F330" s="119">
        <v>2.9995709174894936</v>
      </c>
      <c r="G330" s="119">
        <v>1.6988262062552058</v>
      </c>
      <c r="H330" s="119">
        <v>1.1164759384901504</v>
      </c>
      <c r="I330" s="119">
        <v>11.57483847276953</v>
      </c>
      <c r="J330" s="119">
        <v>1.7684633973253037</v>
      </c>
      <c r="K330" s="120">
        <v>31.278306971600184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25" t="str">
        <f t="shared" si="18"/>
        <v>Munson</v>
      </c>
      <c r="C331" s="121">
        <v>10</v>
      </c>
      <c r="D331" s="122">
        <v>1.8067811554991047</v>
      </c>
      <c r="E331" s="122">
        <v>24.923926230327865</v>
      </c>
      <c r="F331" s="122">
        <v>3.190262557481967</v>
      </c>
      <c r="G331" s="122">
        <v>1.8067811554991047</v>
      </c>
      <c r="H331" s="122">
        <v>1.1874243755232279</v>
      </c>
      <c r="I331" s="122">
        <v>12.310793829015022</v>
      </c>
      <c r="J331" s="122">
        <v>1.8809064802825861</v>
      </c>
      <c r="K331" s="46">
        <v>33.422659073628878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26" t="str">
        <f t="shared" si="18"/>
        <v>Munson</v>
      </c>
      <c r="C332" s="118">
        <v>10</v>
      </c>
      <c r="D332" s="119">
        <v>1.739486800914422</v>
      </c>
      <c r="E332" s="119">
        <v>23.996224345811832</v>
      </c>
      <c r="F332" s="119">
        <v>3.0715167162639143</v>
      </c>
      <c r="G332" s="119">
        <v>1.739486800914422</v>
      </c>
      <c r="H332" s="119">
        <v>1.1431982380721026</v>
      </c>
      <c r="I332" s="119">
        <v>11.852674266094303</v>
      </c>
      <c r="J332" s="119">
        <v>1.8109125965363075</v>
      </c>
      <c r="K332" s="120">
        <v>32.332211727845049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25" t="str">
        <f t="shared" si="18"/>
        <v>Munson</v>
      </c>
      <c r="C333" s="121">
        <v>10</v>
      </c>
      <c r="D333" s="122">
        <v>1.7882064816465297</v>
      </c>
      <c r="E333" s="122">
        <v>24.66892989164867</v>
      </c>
      <c r="F333" s="122">
        <v>3.1576230261310299</v>
      </c>
      <c r="G333" s="122">
        <v>1.7882064816465297</v>
      </c>
      <c r="H333" s="122">
        <v>1.1752170398233268</v>
      </c>
      <c r="I333" s="122">
        <v>12.185055774049784</v>
      </c>
      <c r="J333" s="122">
        <v>1.8616956223276628</v>
      </c>
      <c r="K333" s="46">
        <v>33.397309644347743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26" t="str">
        <f t="shared" si="18"/>
        <v>Munson</v>
      </c>
      <c r="C334" s="118">
        <v>10</v>
      </c>
      <c r="D334" s="119">
        <v>1.7216039489153676</v>
      </c>
      <c r="E334" s="119">
        <v>23.750719282305059</v>
      </c>
      <c r="F334" s="119">
        <v>3.0400920681350483</v>
      </c>
      <c r="G334" s="119">
        <v>1.7216039489153676</v>
      </c>
      <c r="H334" s="119">
        <v>1.1314455534389736</v>
      </c>
      <c r="I334" s="119">
        <v>11.73161405505695</v>
      </c>
      <c r="J334" s="119">
        <v>1.7924164167565253</v>
      </c>
      <c r="K334" s="120">
        <v>32.307805237017185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25" t="str">
        <f t="shared" si="18"/>
        <v>Munson</v>
      </c>
      <c r="C335" s="121">
        <v>10</v>
      </c>
      <c r="D335" s="122">
        <v>1.7698227653468011</v>
      </c>
      <c r="E335" s="122">
        <v>24.41654235573667</v>
      </c>
      <c r="F335" s="122">
        <v>3.1253174215342936</v>
      </c>
      <c r="G335" s="122">
        <v>1.7698227653468011</v>
      </c>
      <c r="H335" s="122">
        <v>1.1631351643012358</v>
      </c>
      <c r="I335" s="122">
        <v>12.0606003005754</v>
      </c>
      <c r="J335" s="122">
        <v>1.8426806596410303</v>
      </c>
      <c r="K335" s="46">
        <v>33.372219770582092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26" t="str">
        <f t="shared" si="18"/>
        <v>Munson</v>
      </c>
      <c r="C336" s="118">
        <v>10</v>
      </c>
      <c r="D336" s="119">
        <v>1.7605527719208969</v>
      </c>
      <c r="E336" s="119">
        <v>24.289271047573493</v>
      </c>
      <c r="F336" s="119">
        <v>3.1090266940894069</v>
      </c>
      <c r="G336" s="119">
        <v>1.7605527719208969</v>
      </c>
      <c r="H336" s="119">
        <v>1.1570428858560264</v>
      </c>
      <c r="I336" s="119">
        <v>11.997837641231207</v>
      </c>
      <c r="J336" s="119">
        <v>1.8330914074267275</v>
      </c>
      <c r="K336" s="120">
        <v>33.359772207862449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25" t="str">
        <f t="shared" si="18"/>
        <v>Munson</v>
      </c>
      <c r="C337" s="121">
        <v>10</v>
      </c>
      <c r="D337" s="122">
        <v>1.6949802137064152</v>
      </c>
      <c r="E337" s="122">
        <v>23.385191804698618</v>
      </c>
      <c r="F337" s="122">
        <v>2.9933045510014229</v>
      </c>
      <c r="G337" s="122">
        <v>1.6949802137064152</v>
      </c>
      <c r="H337" s="122">
        <v>1.1139483222545428</v>
      </c>
      <c r="I337" s="122">
        <v>11.551360917737028</v>
      </c>
      <c r="J337" s="122">
        <v>1.7648764196717253</v>
      </c>
      <c r="K337" s="46">
        <v>32.271665585668465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26" t="str">
        <f t="shared" si="18"/>
        <v>Munson</v>
      </c>
      <c r="C338" s="118">
        <v>10</v>
      </c>
      <c r="D338" s="119">
        <v>1.7424533505052744</v>
      </c>
      <c r="E338" s="119">
        <v>24.040767706054471</v>
      </c>
      <c r="F338" s="119">
        <v>3.0772182663749721</v>
      </c>
      <c r="G338" s="119">
        <v>1.7424533505052744</v>
      </c>
      <c r="H338" s="119">
        <v>1.1451478732454359</v>
      </c>
      <c r="I338" s="119">
        <v>11.875290652394785</v>
      </c>
      <c r="J338" s="119">
        <v>1.8143680486621645</v>
      </c>
      <c r="K338" s="120">
        <v>33.335067372824021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25" t="str">
        <f t="shared" si="18"/>
        <v>Munson</v>
      </c>
      <c r="C339" s="121">
        <v>10</v>
      </c>
      <c r="D339" s="122">
        <v>1.6775549131599292</v>
      </c>
      <c r="E339" s="122">
        <v>23.145938061817741</v>
      </c>
      <c r="F339" s="122">
        <v>2.9626800719126707</v>
      </c>
      <c r="G339" s="122">
        <v>1.6775549131599292</v>
      </c>
      <c r="H339" s="122">
        <v>1.1024963307256117</v>
      </c>
      <c r="I339" s="122">
        <v>11.433373360836663</v>
      </c>
      <c r="J339" s="122">
        <v>1.74684969026049</v>
      </c>
      <c r="K339" s="46">
        <v>32.247881487796178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26" t="str">
        <f t="shared" si="18"/>
        <v>Munson</v>
      </c>
      <c r="C340" s="118">
        <v>10</v>
      </c>
      <c r="D340" s="119">
        <v>1.7245400007943921</v>
      </c>
      <c r="E340" s="119">
        <v>23.794806740649705</v>
      </c>
      <c r="F340" s="119">
        <v>3.045735262803162</v>
      </c>
      <c r="G340" s="119">
        <v>1.7245400007943921</v>
      </c>
      <c r="H340" s="119">
        <v>1.1333751476592822</v>
      </c>
      <c r="I340" s="119">
        <v>11.753993474682893</v>
      </c>
      <c r="J340" s="119">
        <v>1.7958356235244457</v>
      </c>
      <c r="K340" s="120">
        <v>33.310617223036921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25" t="str">
        <f t="shared" si="18"/>
        <v>Munson</v>
      </c>
      <c r="C341" s="121">
        <v>10</v>
      </c>
      <c r="D341" s="122">
        <v>1.7155071898352618</v>
      </c>
      <c r="E341" s="122">
        <v>23.670776155861052</v>
      </c>
      <c r="F341" s="122">
        <v>3.0298593479502145</v>
      </c>
      <c r="G341" s="122">
        <v>1.7155071898352618</v>
      </c>
      <c r="H341" s="122">
        <v>1.1274387423355967</v>
      </c>
      <c r="I341" s="122">
        <v>11.692823372958651</v>
      </c>
      <c r="J341" s="122">
        <v>1.7864897918834757</v>
      </c>
      <c r="K341" s="46">
        <v>33.298485861828453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26" t="str">
        <f t="shared" si="18"/>
        <v>Munson</v>
      </c>
      <c r="C342" s="118">
        <v>10</v>
      </c>
      <c r="D342" s="119">
        <v>1.5417658302898622</v>
      </c>
      <c r="E342" s="119">
        <v>21.27398676836161</v>
      </c>
      <c r="F342" s="119">
        <v>2.7230703063502859</v>
      </c>
      <c r="G342" s="119">
        <v>1.5417658302898622</v>
      </c>
      <c r="H342" s="119">
        <v>1.0132551712582949</v>
      </c>
      <c r="I342" s="119">
        <v>10.508951868378198</v>
      </c>
      <c r="J342" s="119">
        <v>1.605611792205706</v>
      </c>
      <c r="K342" s="120">
        <v>30.065150948574672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25" t="str">
        <f t="shared" si="18"/>
        <v>Munson</v>
      </c>
      <c r="C343" s="121">
        <v>10</v>
      </c>
      <c r="D343" s="122">
        <v>1.6984462162308827</v>
      </c>
      <c r="E343" s="122">
        <v>23.436501245044596</v>
      </c>
      <c r="F343" s="122">
        <v>2.9998721593657089</v>
      </c>
      <c r="G343" s="122">
        <v>1.6984462162308827</v>
      </c>
      <c r="H343" s="122">
        <v>1.1162261880935913</v>
      </c>
      <c r="I343" s="122">
        <v>11.577289374161118</v>
      </c>
      <c r="J343" s="122">
        <v>1.7688379348831968</v>
      </c>
      <c r="K343" s="46">
        <v>33.274410963560413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26" t="str">
        <f t="shared" si="18"/>
        <v>Munson</v>
      </c>
      <c r="C344" s="118">
        <v>10</v>
      </c>
      <c r="D344" s="119">
        <v>1.6351868438545503</v>
      </c>
      <c r="E344" s="119">
        <v>22.564163139640065</v>
      </c>
      <c r="F344" s="119">
        <v>2.8882128818739283</v>
      </c>
      <c r="G344" s="119">
        <v>1.6351868438545503</v>
      </c>
      <c r="H344" s="119">
        <v>1.074651868105758</v>
      </c>
      <c r="I344" s="119">
        <v>11.146459413876743</v>
      </c>
      <c r="J344" s="119">
        <v>1.7030134766784939</v>
      </c>
      <c r="K344" s="120">
        <v>32.189483943738438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25" t="str">
        <f t="shared" si="18"/>
        <v>Munson</v>
      </c>
      <c r="C345" s="121">
        <v>10</v>
      </c>
      <c r="D345" s="122">
        <v>1.6809852833298109</v>
      </c>
      <c r="E345" s="122">
        <v>23.19672238272797</v>
      </c>
      <c r="F345" s="122">
        <v>2.9691804649891802</v>
      </c>
      <c r="G345" s="122">
        <v>1.6809852833298109</v>
      </c>
      <c r="H345" s="122">
        <v>1.1047507848583238</v>
      </c>
      <c r="I345" s="122">
        <v>11.459030965036135</v>
      </c>
      <c r="J345" s="122">
        <v>1.7507697577866883</v>
      </c>
      <c r="K345" s="46">
        <v>33.250582052532003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26" t="str">
        <f t="shared" si="18"/>
        <v>Munson</v>
      </c>
      <c r="C346" s="118">
        <v>10</v>
      </c>
      <c r="D346" s="119">
        <v>1.6183762510382553</v>
      </c>
      <c r="E346" s="119">
        <v>22.33330914119113</v>
      </c>
      <c r="F346" s="119">
        <v>2.8586635700724647</v>
      </c>
      <c r="G346" s="119">
        <v>1.6183762510382553</v>
      </c>
      <c r="H346" s="119">
        <v>1.0636038675748423</v>
      </c>
      <c r="I346" s="119">
        <v>11.032600411642678</v>
      </c>
      <c r="J346" s="119">
        <v>1.6856174927854777</v>
      </c>
      <c r="K346" s="120">
        <v>32.166542040674315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25" t="str">
        <f t="shared" si="18"/>
        <v>Munson</v>
      </c>
      <c r="C347" s="121">
        <v>10</v>
      </c>
      <c r="D347" s="122">
        <v>1.6637038581311867</v>
      </c>
      <c r="E347" s="122">
        <v>22.959396640634839</v>
      </c>
      <c r="F347" s="122">
        <v>2.93880277000126</v>
      </c>
      <c r="G347" s="122">
        <v>1.6637038581311867</v>
      </c>
      <c r="H347" s="122">
        <v>1.0933933614897566</v>
      </c>
      <c r="I347" s="122">
        <v>11.3419781783912</v>
      </c>
      <c r="J347" s="122">
        <v>1.7328858372767855</v>
      </c>
      <c r="K347" s="46">
        <v>33.226998879784034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26" t="str">
        <f t="shared" si="18"/>
        <v>Munson</v>
      </c>
      <c r="C348" s="118">
        <v>10</v>
      </c>
      <c r="D348" s="119">
        <v>1.6549896952615608</v>
      </c>
      <c r="E348" s="119">
        <v>22.839720535391891</v>
      </c>
      <c r="F348" s="119">
        <v>2.9234842285301621</v>
      </c>
      <c r="G348" s="119">
        <v>1.6549896952615608</v>
      </c>
      <c r="H348" s="119">
        <v>1.0876663694559021</v>
      </c>
      <c r="I348" s="119">
        <v>11.282949204915758</v>
      </c>
      <c r="J348" s="119">
        <v>1.7238670673464864</v>
      </c>
      <c r="K348" s="120">
        <v>33.215296848698664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25" t="str">
        <f t="shared" si="18"/>
        <v>Munson</v>
      </c>
      <c r="C349" s="121">
        <v>10</v>
      </c>
      <c r="D349" s="122">
        <v>1.5933488800201678</v>
      </c>
      <c r="E349" s="122">
        <v>21.989595341788341</v>
      </c>
      <c r="F349" s="122">
        <v>2.8146682037489081</v>
      </c>
      <c r="G349" s="122">
        <v>1.5933488800201678</v>
      </c>
      <c r="H349" s="122">
        <v>1.0471557671175202</v>
      </c>
      <c r="I349" s="122">
        <v>10.86306974753353</v>
      </c>
      <c r="J349" s="122">
        <v>1.6597157540090879</v>
      </c>
      <c r="K349" s="46">
        <v>32.132571127540189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26" t="str">
        <f t="shared" si="18"/>
        <v>Munson</v>
      </c>
      <c r="C350" s="118">
        <v>10</v>
      </c>
      <c r="D350" s="119">
        <v>1.6379755185719569</v>
      </c>
      <c r="E350" s="119">
        <v>22.606047194980952</v>
      </c>
      <c r="F350" s="119">
        <v>2.8935740409575619</v>
      </c>
      <c r="G350" s="119">
        <v>1.6379755185719569</v>
      </c>
      <c r="H350" s="119">
        <v>1.0764845947465618</v>
      </c>
      <c r="I350" s="119">
        <v>11.167692035857074</v>
      </c>
      <c r="J350" s="119">
        <v>1.7062575242475977</v>
      </c>
      <c r="K350" s="120">
        <v>33.192075296954108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25" t="str">
        <f t="shared" si="18"/>
        <v>Munson</v>
      </c>
      <c r="C351" s="121">
        <v>10</v>
      </c>
      <c r="D351" s="122">
        <v>1.5769684037847085</v>
      </c>
      <c r="E351" s="122">
        <v>21.764619610924932</v>
      </c>
      <c r="F351" s="122">
        <v>2.7858713101983912</v>
      </c>
      <c r="G351" s="122">
        <v>1.5769684037847085</v>
      </c>
      <c r="H351" s="122">
        <v>1.0363904464628877</v>
      </c>
      <c r="I351" s="122">
        <v>10.752100906667161</v>
      </c>
      <c r="J351" s="122">
        <v>1.6427613403688617</v>
      </c>
      <c r="K351" s="46">
        <v>32.110213234550073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26" t="str">
        <f t="shared" si="18"/>
        <v>Munson</v>
      </c>
      <c r="C352" s="118">
        <v>10</v>
      </c>
      <c r="D352" s="119">
        <v>1.621136256692334</v>
      </c>
      <c r="E352" s="119">
        <v>22.374764512131158</v>
      </c>
      <c r="F352" s="119">
        <v>2.8639698575527883</v>
      </c>
      <c r="G352" s="119">
        <v>1.621136256692334</v>
      </c>
      <c r="H352" s="119">
        <v>1.065417762199397</v>
      </c>
      <c r="I352" s="119">
        <v>11.05361051387246</v>
      </c>
      <c r="J352" s="119">
        <v>1.688827553125597</v>
      </c>
      <c r="K352" s="120">
        <v>33.169091820214923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25" t="str">
        <f t="shared" si="18"/>
        <v>Munson</v>
      </c>
      <c r="C353" s="121">
        <v>10</v>
      </c>
      <c r="D353" s="122">
        <v>1.6126450547837965</v>
      </c>
      <c r="E353" s="122">
        <v>22.258135737185778</v>
      </c>
      <c r="F353" s="122">
        <v>2.8490413743597798</v>
      </c>
      <c r="G353" s="122">
        <v>1.6126450547837965</v>
      </c>
      <c r="H353" s="122">
        <v>1.0598372907477687</v>
      </c>
      <c r="I353" s="122">
        <v>10.996079789190002</v>
      </c>
      <c r="J353" s="122">
        <v>1.6800377200752152</v>
      </c>
      <c r="K353" s="46">
        <v>33.157688221178553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26" t="str">
        <f t="shared" si="18"/>
        <v>Munson</v>
      </c>
      <c r="C354" s="118">
        <v>10</v>
      </c>
      <c r="D354" s="119">
        <v>1.4493212599657583</v>
      </c>
      <c r="E354" s="119">
        <v>20.004383405593405</v>
      </c>
      <c r="F354" s="119">
        <v>2.5605610759159556</v>
      </c>
      <c r="G354" s="119">
        <v>1.4493212599657583</v>
      </c>
      <c r="H354" s="119">
        <v>0.95250019228003457</v>
      </c>
      <c r="I354" s="119">
        <v>9.8827466701914695</v>
      </c>
      <c r="J354" s="119">
        <v>1.5099369365518429</v>
      </c>
      <c r="K354" s="120">
        <v>29.938633050416648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25" t="str">
        <f t="shared" si="18"/>
        <v>Munson</v>
      </c>
      <c r="C355" s="121">
        <v>10</v>
      </c>
      <c r="D355" s="122">
        <v>1.5966070603786142</v>
      </c>
      <c r="E355" s="122">
        <v>22.037841721887659</v>
      </c>
      <c r="F355" s="122">
        <v>2.8208437404016204</v>
      </c>
      <c r="G355" s="122">
        <v>1.5966070603786142</v>
      </c>
      <c r="H355" s="122">
        <v>1.0492970576718497</v>
      </c>
      <c r="I355" s="122">
        <v>10.887419016661845</v>
      </c>
      <c r="J355" s="122">
        <v>1.6634359564126324</v>
      </c>
      <c r="K355" s="46">
        <v>33.135057309552238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26" t="str">
        <f t="shared" si="18"/>
        <v>Munson</v>
      </c>
      <c r="C356" s="118">
        <v>10</v>
      </c>
      <c r="D356" s="119">
        <v>1.5371407319152763</v>
      </c>
      <c r="E356" s="119">
        <v>21.217563446600419</v>
      </c>
      <c r="F356" s="119">
        <v>2.7158481211648535</v>
      </c>
      <c r="G356" s="119">
        <v>1.5371407319152763</v>
      </c>
      <c r="H356" s="119">
        <v>1.0102155313780177</v>
      </c>
      <c r="I356" s="119">
        <v>10.482255614924922</v>
      </c>
      <c r="J356" s="119">
        <v>1.6015329511684249</v>
      </c>
      <c r="K356" s="120">
        <v>32.055318719462349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25" t="str">
        <f t="shared" si="18"/>
        <v>Munson</v>
      </c>
      <c r="C357" s="121">
        <v>10</v>
      </c>
      <c r="D357" s="122">
        <v>1.5801930883113218</v>
      </c>
      <c r="E357" s="122">
        <v>21.812372219436281</v>
      </c>
      <c r="F357" s="122">
        <v>2.7919836440878441</v>
      </c>
      <c r="G357" s="122">
        <v>1.5801930883113218</v>
      </c>
      <c r="H357" s="122">
        <v>1.0385097386873867</v>
      </c>
      <c r="I357" s="122">
        <v>10.77619564302837</v>
      </c>
      <c r="J357" s="122">
        <v>1.6464426996959634</v>
      </c>
      <c r="K357" s="46">
        <v>33.11265878576981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26" t="str">
        <f t="shared" si="18"/>
        <v>Munson</v>
      </c>
      <c r="C358" s="118">
        <v>10</v>
      </c>
      <c r="D358" s="119">
        <v>1.5213381054189785</v>
      </c>
      <c r="E358" s="119">
        <v>21.00048619770277</v>
      </c>
      <c r="F358" s="119">
        <v>2.6880622333059545</v>
      </c>
      <c r="G358" s="119">
        <v>1.5213381054189785</v>
      </c>
      <c r="H358" s="119">
        <v>0.99982996800473867</v>
      </c>
      <c r="I358" s="119">
        <v>10.375170602151002</v>
      </c>
      <c r="J358" s="119">
        <v>1.5851720038445634</v>
      </c>
      <c r="K358" s="120">
        <v>32.033754218252085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25" t="str">
        <f t="shared" si="18"/>
        <v>Munson</v>
      </c>
      <c r="C359" s="121">
        <v>10</v>
      </c>
      <c r="D359" s="122">
        <v>1.5639478606308834</v>
      </c>
      <c r="E359" s="122">
        <v>21.589209444954243</v>
      </c>
      <c r="F359" s="122">
        <v>2.7634188089541429</v>
      </c>
      <c r="G359" s="122">
        <v>1.5639478606308834</v>
      </c>
      <c r="H359" s="122">
        <v>1.0278332788504911</v>
      </c>
      <c r="I359" s="122">
        <v>10.666107263970003</v>
      </c>
      <c r="J359" s="122">
        <v>1.6296227974461295</v>
      </c>
      <c r="K359" s="46">
        <v>33.090489475601601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26" t="str">
        <f t="shared" si="18"/>
        <v>Munson</v>
      </c>
      <c r="C360" s="118">
        <v>10</v>
      </c>
      <c r="D360" s="119">
        <v>1.5557562006125001</v>
      </c>
      <c r="E360" s="119">
        <v>21.476675291909782</v>
      </c>
      <c r="F360" s="119">
        <v>2.7490144373644521</v>
      </c>
      <c r="G360" s="119">
        <v>1.5557562006125001</v>
      </c>
      <c r="H360" s="119">
        <v>1.0224496896404893</v>
      </c>
      <c r="I360" s="119">
        <v>10.610590278642604</v>
      </c>
      <c r="J360" s="119">
        <v>1.6211406215094697</v>
      </c>
      <c r="K360" s="120">
        <v>33.079490590848422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25" t="str">
        <f t="shared" si="18"/>
        <v>Munson</v>
      </c>
      <c r="C361" s="121">
        <v>10</v>
      </c>
      <c r="D361" s="122">
        <v>1.4978113802932835</v>
      </c>
      <c r="E361" s="122">
        <v>20.677284325227319</v>
      </c>
      <c r="F361" s="122">
        <v>2.6466923936290967</v>
      </c>
      <c r="G361" s="122">
        <v>1.4978113802932835</v>
      </c>
      <c r="H361" s="122">
        <v>0.98436811010130565</v>
      </c>
      <c r="I361" s="122">
        <v>10.215726753837069</v>
      </c>
      <c r="J361" s="122">
        <v>1.5608113228862008</v>
      </c>
      <c r="K361" s="46">
        <v>32.001820940720414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26" t="str">
        <f t="shared" si="18"/>
        <v>Munson</v>
      </c>
      <c r="C362" s="118">
        <v>10</v>
      </c>
      <c r="D362" s="119">
        <v>1.5397621971699003</v>
      </c>
      <c r="E362" s="119">
        <v>21.256946958522033</v>
      </c>
      <c r="F362" s="119">
        <v>2.72088921069082</v>
      </c>
      <c r="G362" s="119">
        <v>1.5397621971699003</v>
      </c>
      <c r="H362" s="119">
        <v>1.0119383568720794</v>
      </c>
      <c r="I362" s="119">
        <v>10.50219109793024</v>
      </c>
      <c r="J362" s="119">
        <v>1.6045788350579084</v>
      </c>
      <c r="K362" s="120">
        <v>33.057661950211781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25" t="str">
        <f t="shared" si="18"/>
        <v>Munson</v>
      </c>
      <c r="C363" s="121">
        <v>10</v>
      </c>
      <c r="D363" s="122">
        <v>1.4824130805058746</v>
      </c>
      <c r="E363" s="122">
        <v>20.465734552649032</v>
      </c>
      <c r="F363" s="122">
        <v>2.6196140227390758</v>
      </c>
      <c r="G363" s="122">
        <v>1.4824130805058746</v>
      </c>
      <c r="H363" s="122">
        <v>0.97424826722600932</v>
      </c>
      <c r="I363" s="122">
        <v>10.111360605098142</v>
      </c>
      <c r="J363" s="122">
        <v>1.5448657394055381</v>
      </c>
      <c r="K363" s="46">
        <v>31.980805161124781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26" t="str">
        <f t="shared" si="18"/>
        <v>Munson</v>
      </c>
      <c r="C364" s="118">
        <v>10</v>
      </c>
      <c r="D364" s="119">
        <v>1.5239326206127826</v>
      </c>
      <c r="E364" s="119">
        <v>21.039466617858213</v>
      </c>
      <c r="F364" s="119">
        <v>2.6930517270858512</v>
      </c>
      <c r="G364" s="119">
        <v>1.5239326206127826</v>
      </c>
      <c r="H364" s="119">
        <v>1.0015350890704797</v>
      </c>
      <c r="I364" s="119">
        <v>10.394897337892072</v>
      </c>
      <c r="J364" s="119">
        <v>1.5881860007033739</v>
      </c>
      <c r="K364" s="120">
        <v>33.036056913827593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25" t="str">
        <f t="shared" si="18"/>
        <v>Munson</v>
      </c>
      <c r="C365" s="121">
        <v>10</v>
      </c>
      <c r="D365" s="122">
        <v>1.5159505527742043</v>
      </c>
      <c r="E365" s="122">
        <v>20.929797942700041</v>
      </c>
      <c r="F365" s="122">
        <v>2.6790141366656059</v>
      </c>
      <c r="G365" s="122">
        <v>1.5159505527742043</v>
      </c>
      <c r="H365" s="122">
        <v>0.99628925357353793</v>
      </c>
      <c r="I365" s="122">
        <v>10.340790222863513</v>
      </c>
      <c r="J365" s="122">
        <v>1.5799191947806754</v>
      </c>
      <c r="K365" s="46">
        <v>33.025339033980117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26" t="str">
        <f t="shared" si="18"/>
        <v>Munson</v>
      </c>
      <c r="C366" s="118">
        <v>10</v>
      </c>
      <c r="D366" s="119">
        <v>1.3624196835345312</v>
      </c>
      <c r="E366" s="119">
        <v>18.810546604556663</v>
      </c>
      <c r="F366" s="119">
        <v>2.4077499653832533</v>
      </c>
      <c r="G366" s="119">
        <v>1.3624196835345312</v>
      </c>
      <c r="H366" s="119">
        <v>0.89538811120564932</v>
      </c>
      <c r="I366" s="119">
        <v>9.2937993257929268</v>
      </c>
      <c r="J366" s="119">
        <v>1.4199545209884059</v>
      </c>
      <c r="K366" s="120">
        <v>29.819706331554212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25" t="str">
        <f t="shared" si="18"/>
        <v>Munson</v>
      </c>
      <c r="C367" s="121">
        <v>10</v>
      </c>
      <c r="D367" s="122">
        <v>1.500874199541647</v>
      </c>
      <c r="E367" s="122">
        <v>20.722650499484931</v>
      </c>
      <c r="F367" s="122">
        <v>2.6524992639340712</v>
      </c>
      <c r="G367" s="122">
        <v>1.500874199541647</v>
      </c>
      <c r="H367" s="122">
        <v>0.98638100324836664</v>
      </c>
      <c r="I367" s="122">
        <v>10.238594338606028</v>
      </c>
      <c r="J367" s="122">
        <v>1.564305177094077</v>
      </c>
      <c r="K367" s="46">
        <v>33.004065766836476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26" t="str">
        <f t="shared" si="18"/>
        <v>Munson</v>
      </c>
      <c r="C368" s="118">
        <v>10</v>
      </c>
      <c r="D368" s="119">
        <v>1.4449734833627506</v>
      </c>
      <c r="E368" s="119">
        <v>19.951325270934682</v>
      </c>
      <c r="F368" s="119">
        <v>2.553769634679639</v>
      </c>
      <c r="G368" s="119">
        <v>1.4449734833627506</v>
      </c>
      <c r="H368" s="119">
        <v>0.94964280340320084</v>
      </c>
      <c r="I368" s="119">
        <v>9.8575715431281683</v>
      </c>
      <c r="J368" s="119">
        <v>1.5060905500895962</v>
      </c>
      <c r="K368" s="120">
        <v>31.929203886734818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25" t="str">
        <f t="shared" si="18"/>
        <v>Munson</v>
      </c>
      <c r="C369" s="121">
        <v>10</v>
      </c>
      <c r="D369" s="122">
        <v>1.4854444123393993</v>
      </c>
      <c r="E369" s="122">
        <v>20.510636431844393</v>
      </c>
      <c r="F369" s="122">
        <v>2.6253614632760822</v>
      </c>
      <c r="G369" s="122">
        <v>1.4854444123393993</v>
      </c>
      <c r="H369" s="122">
        <v>0.97624047206170306</v>
      </c>
      <c r="I369" s="122">
        <v>10.133989709652948</v>
      </c>
      <c r="J369" s="122">
        <v>1.5483231605023022</v>
      </c>
      <c r="K369" s="46">
        <v>32.983010549043357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26" t="str">
        <f t="shared" si="18"/>
        <v>Munson</v>
      </c>
      <c r="C370" s="118">
        <v>10</v>
      </c>
      <c r="D370" s="119">
        <v>1.4301183853351545</v>
      </c>
      <c r="E370" s="119">
        <v>19.747202630471865</v>
      </c>
      <c r="F370" s="119">
        <v>2.5276419367003986</v>
      </c>
      <c r="G370" s="119">
        <v>1.4301183853351545</v>
      </c>
      <c r="H370" s="119">
        <v>0.93987996568075505</v>
      </c>
      <c r="I370" s="119">
        <v>9.756859094827707</v>
      </c>
      <c r="J370" s="119">
        <v>1.4907031214551738</v>
      </c>
      <c r="K370" s="120">
        <v>31.908933637016698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25" t="str">
        <f t="shared" si="18"/>
        <v>Munson</v>
      </c>
      <c r="C371" s="121">
        <v>10</v>
      </c>
      <c r="D371" s="122">
        <v>1.4701732515785786</v>
      </c>
      <c r="E371" s="122">
        <v>20.300791435800221</v>
      </c>
      <c r="F371" s="122">
        <v>2.5985013037824283</v>
      </c>
      <c r="G371" s="122">
        <v>1.4701732515785786</v>
      </c>
      <c r="H371" s="122">
        <v>0.96620420182159328</v>
      </c>
      <c r="I371" s="122">
        <v>10.030452036295019</v>
      </c>
      <c r="J371" s="122">
        <v>1.5325041588096358</v>
      </c>
      <c r="K371" s="46">
        <v>32.962171754586073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26" t="str">
        <f t="shared" si="18"/>
        <v>Munson</v>
      </c>
      <c r="C372" s="118">
        <v>10</v>
      </c>
      <c r="D372" s="119">
        <v>1.462472765041692</v>
      </c>
      <c r="E372" s="119">
        <v>20.19497303178786</v>
      </c>
      <c r="F372" s="119">
        <v>2.5849565480688463</v>
      </c>
      <c r="G372" s="119">
        <v>1.462472765041692</v>
      </c>
      <c r="H372" s="119">
        <v>0.96114341392218539</v>
      </c>
      <c r="I372" s="119">
        <v>9.9782391909997816</v>
      </c>
      <c r="J372" s="119">
        <v>1.5245267673544785</v>
      </c>
      <c r="K372" s="120">
        <v>32.951832954005191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25" t="str">
        <f t="shared" si="18"/>
        <v>Munson</v>
      </c>
      <c r="C373" s="121">
        <v>10</v>
      </c>
      <c r="D373" s="122">
        <v>1.4080023270905315</v>
      </c>
      <c r="E373" s="122">
        <v>19.44328861508189</v>
      </c>
      <c r="F373" s="122">
        <v>2.4887409427304821</v>
      </c>
      <c r="G373" s="122">
        <v>1.4080023270905315</v>
      </c>
      <c r="H373" s="122">
        <v>0.92534519520200076</v>
      </c>
      <c r="I373" s="122">
        <v>9.6069032808244295</v>
      </c>
      <c r="J373" s="122">
        <v>1.4677921750219953</v>
      </c>
      <c r="K373" s="46">
        <v>31.878916717830464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26" t="str">
        <f t="shared" si="18"/>
        <v>Munson</v>
      </c>
      <c r="C374" s="118">
        <v>10</v>
      </c>
      <c r="D374" s="119">
        <v>1.4474377650657222</v>
      </c>
      <c r="E374" s="119">
        <v>19.988357522971636</v>
      </c>
      <c r="F374" s="119">
        <v>2.5585097629403695</v>
      </c>
      <c r="G374" s="119">
        <v>1.4474377650657222</v>
      </c>
      <c r="H374" s="119">
        <v>0.95126236493827332</v>
      </c>
      <c r="I374" s="119">
        <v>9.8762907742065007</v>
      </c>
      <c r="J374" s="119">
        <v>1.5089505478080536</v>
      </c>
      <c r="K374" s="120">
        <v>32.931314157686735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25" t="str">
        <f t="shared" si="18"/>
        <v>Munson</v>
      </c>
      <c r="C375" s="121">
        <v>10</v>
      </c>
      <c r="D375" s="122">
        <v>1.3935273122665301</v>
      </c>
      <c r="E375" s="122">
        <v>19.244363593002721</v>
      </c>
      <c r="F375" s="122">
        <v>2.4632785399043482</v>
      </c>
      <c r="G375" s="122">
        <v>1.3935273122665301</v>
      </c>
      <c r="H375" s="122">
        <v>0.91583217765419678</v>
      </c>
      <c r="I375" s="122">
        <v>9.5087480986077946</v>
      </c>
      <c r="J375" s="122">
        <v>1.4527955262808168</v>
      </c>
      <c r="K375" s="46">
        <v>31.859161497417254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26" t="str">
        <f t="shared" si="18"/>
        <v>Munson</v>
      </c>
      <c r="C376" s="118">
        <v>10</v>
      </c>
      <c r="D376" s="119">
        <v>1.4325573329080092</v>
      </c>
      <c r="E376" s="119">
        <v>19.783855855519604</v>
      </c>
      <c r="F376" s="119">
        <v>2.5323335495065096</v>
      </c>
      <c r="G376" s="119">
        <v>1.4325573329080092</v>
      </c>
      <c r="H376" s="119">
        <v>0.94148285485358341</v>
      </c>
      <c r="I376" s="119">
        <v>9.7753822975970746</v>
      </c>
      <c r="J376" s="119">
        <v>1.4935332460541106</v>
      </c>
      <c r="K376" s="120">
        <v>32.911005311765173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25" t="str">
        <f t="shared" si="18"/>
        <v>Munson</v>
      </c>
      <c r="C377" s="121">
        <v>10</v>
      </c>
      <c r="D377" s="122">
        <v>1.4250538713644647</v>
      </c>
      <c r="E377" s="122">
        <v>19.680731928942453</v>
      </c>
      <c r="F377" s="122">
        <v>2.5191336869046341</v>
      </c>
      <c r="G377" s="122">
        <v>1.4250538713644647</v>
      </c>
      <c r="H377" s="122">
        <v>0.93655155451612226</v>
      </c>
      <c r="I377" s="122">
        <v>9.724495279295347</v>
      </c>
      <c r="J377" s="122">
        <v>1.4857584374733299</v>
      </c>
      <c r="K377" s="46">
        <v>32.900929419868874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26" t="str">
        <f t="shared" si="18"/>
        <v>Munson</v>
      </c>
      <c r="C378" s="118">
        <v>10</v>
      </c>
      <c r="D378" s="119">
        <v>1.3263567937544738</v>
      </c>
      <c r="E378" s="119">
        <v>18.318124677785391</v>
      </c>
      <c r="F378" s="119">
        <v>2.3447199587565302</v>
      </c>
      <c r="G378" s="119">
        <v>1.3263567937544738</v>
      </c>
      <c r="H378" s="119">
        <v>0.87168740362962249</v>
      </c>
      <c r="I378" s="119">
        <v>9.0512763302389843</v>
      </c>
      <c r="J378" s="119">
        <v>1.3829006144701166</v>
      </c>
      <c r="K378" s="120">
        <v>30.768911376752349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25" t="str">
        <f t="shared" si="18"/>
        <v>Munson</v>
      </c>
      <c r="C379" s="121">
        <v>10</v>
      </c>
      <c r="D379" s="122">
        <v>1.4106425081036731</v>
      </c>
      <c r="E379" s="122">
        <v>19.482661743059701</v>
      </c>
      <c r="F379" s="122">
        <v>2.4937807031116419</v>
      </c>
      <c r="G379" s="122">
        <v>1.4106425081036731</v>
      </c>
      <c r="H379" s="122">
        <v>0.92708036053077658</v>
      </c>
      <c r="I379" s="122">
        <v>9.6267583102834369</v>
      </c>
      <c r="J379" s="122">
        <v>1.470825736935091</v>
      </c>
      <c r="K379" s="46">
        <v>32.88093380350815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26" t="str">
        <f t="shared" si="18"/>
        <v>Munson</v>
      </c>
      <c r="C380" s="118">
        <v>10</v>
      </c>
      <c r="D380" s="119">
        <v>1.3581025107475766</v>
      </c>
      <c r="E380" s="119">
        <v>18.757490441310882</v>
      </c>
      <c r="F380" s="119">
        <v>2.4009587764877929</v>
      </c>
      <c r="G380" s="119">
        <v>1.3581025107475766</v>
      </c>
      <c r="H380" s="119">
        <v>0.89255083323502826</v>
      </c>
      <c r="I380" s="119">
        <v>9.26850036317032</v>
      </c>
      <c r="J380" s="119">
        <v>1.4160892152368447</v>
      </c>
      <c r="K380" s="120">
        <v>31.81065674581026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25" t="str">
        <f t="shared" si="18"/>
        <v>Munson</v>
      </c>
      <c r="C381" s="121">
        <v>10</v>
      </c>
      <c r="D381" s="122">
        <v>1.3961403508107437</v>
      </c>
      <c r="E381" s="122">
        <v>19.283333748756171</v>
      </c>
      <c r="F381" s="122">
        <v>2.4682667198407899</v>
      </c>
      <c r="G381" s="122">
        <v>1.3961403508107437</v>
      </c>
      <c r="H381" s="122">
        <v>0.91754946251928382</v>
      </c>
      <c r="I381" s="122">
        <v>9.5283961563997206</v>
      </c>
      <c r="J381" s="122">
        <v>1.4557974154831683</v>
      </c>
      <c r="K381" s="46">
        <v>32.86114165682541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26" t="str">
        <f t="shared" si="18"/>
        <v>Munson</v>
      </c>
      <c r="C382" s="118">
        <v>10</v>
      </c>
      <c r="D382" s="119">
        <v>1.3441404926476341</v>
      </c>
      <c r="E382" s="119">
        <v>18.565581684227059</v>
      </c>
      <c r="F382" s="119">
        <v>2.3763944555810634</v>
      </c>
      <c r="G382" s="119">
        <v>1.3441404926476341</v>
      </c>
      <c r="H382" s="119">
        <v>0.88337494043003473</v>
      </c>
      <c r="I382" s="119">
        <v>9.1737979407386874</v>
      </c>
      <c r="J382" s="119">
        <v>1.4016200675331476</v>
      </c>
      <c r="K382" s="120">
        <v>31.791601768292882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25" t="str">
        <f t="shared" si="18"/>
        <v>Munson</v>
      </c>
      <c r="C383" s="121">
        <v>10</v>
      </c>
      <c r="D383" s="122">
        <v>1.3817872834288272</v>
      </c>
      <c r="E383" s="122">
        <v>19.086045040479593</v>
      </c>
      <c r="F383" s="122">
        <v>2.4430137651813881</v>
      </c>
      <c r="G383" s="122">
        <v>1.3817872834288272</v>
      </c>
      <c r="H383" s="122">
        <v>0.9081165724073077</v>
      </c>
      <c r="I383" s="122">
        <v>9.4310370899806468</v>
      </c>
      <c r="J383" s="122">
        <v>1.4409224618253691</v>
      </c>
      <c r="K383" s="46">
        <v>32.841552878680986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26" t="str">
        <f t="shared" si="18"/>
        <v>Munson</v>
      </c>
      <c r="C384" s="118">
        <v>10</v>
      </c>
      <c r="D384" s="119">
        <v>1.3745497457025397</v>
      </c>
      <c r="E384" s="119">
        <v>18.986558388924873</v>
      </c>
      <c r="F384" s="119">
        <v>2.4302794737823836</v>
      </c>
      <c r="G384" s="119">
        <v>1.3745497457025397</v>
      </c>
      <c r="H384" s="119">
        <v>0.90336002788746927</v>
      </c>
      <c r="I384" s="119">
        <v>9.3819402840295592</v>
      </c>
      <c r="J384" s="119">
        <v>1.4334211413990794</v>
      </c>
      <c r="K384" s="120">
        <v>32.83183428990214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25" t="str">
        <f t="shared" si="18"/>
        <v>Munson</v>
      </c>
      <c r="C385" s="121">
        <v>10</v>
      </c>
      <c r="D385" s="122">
        <v>1.3233540390718608</v>
      </c>
      <c r="E385" s="122">
        <v>18.279852674865108</v>
      </c>
      <c r="F385" s="122">
        <v>2.3398211423827342</v>
      </c>
      <c r="G385" s="122">
        <v>1.3233540390718608</v>
      </c>
      <c r="H385" s="122">
        <v>0.86971398126946142</v>
      </c>
      <c r="I385" s="122">
        <v>9.0327915364742104</v>
      </c>
      <c r="J385" s="122">
        <v>1.3800763830661187</v>
      </c>
      <c r="K385" s="46">
        <v>31.763386841824179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26" t="str">
        <f t="shared" si="18"/>
        <v>Munson</v>
      </c>
      <c r="C386" s="118">
        <v>10</v>
      </c>
      <c r="D386" s="119">
        <v>1.3604186412555224</v>
      </c>
      <c r="E386" s="119">
        <v>18.792305932679181</v>
      </c>
      <c r="F386" s="119">
        <v>2.4054151593829349</v>
      </c>
      <c r="G386" s="119">
        <v>1.3604186412555224</v>
      </c>
      <c r="H386" s="119">
        <v>0.89407300738331408</v>
      </c>
      <c r="I386" s="119">
        <v>9.2860759376668049</v>
      </c>
      <c r="J386" s="119">
        <v>1.4187745330231059</v>
      </c>
      <c r="K386" s="120">
        <v>32.81254623889923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25" t="str">
        <f t="shared" ref="B387:C450" si="21">+B386</f>
        <v>Munson</v>
      </c>
      <c r="C387" s="121">
        <v>10</v>
      </c>
      <c r="D387" s="122">
        <v>1.30974925379246</v>
      </c>
      <c r="E387" s="122">
        <v>18.092830538541488</v>
      </c>
      <c r="F387" s="122">
        <v>2.3158823089333107</v>
      </c>
      <c r="G387" s="122">
        <v>1.30974925379246</v>
      </c>
      <c r="H387" s="122">
        <v>0.86077287417840032</v>
      </c>
      <c r="I387" s="122">
        <v>8.9404941973436625</v>
      </c>
      <c r="J387" s="122">
        <v>1.3659747243765981</v>
      </c>
      <c r="K387" s="46">
        <v>31.744816589355469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26" t="str">
        <f t="shared" si="21"/>
        <v>Munson</v>
      </c>
      <c r="C388" s="118">
        <v>10</v>
      </c>
      <c r="D388" s="119">
        <v>1.3464328120985152</v>
      </c>
      <c r="E388" s="119">
        <v>18.600040836819172</v>
      </c>
      <c r="F388" s="119">
        <v>2.3808052271128539</v>
      </c>
      <c r="G388" s="119">
        <v>1.3464328120985152</v>
      </c>
      <c r="H388" s="119">
        <v>0.88488145353414749</v>
      </c>
      <c r="I388" s="119">
        <v>9.1911899401045556</v>
      </c>
      <c r="J388" s="119">
        <v>1.4042773549232834</v>
      </c>
      <c r="K388" s="120">
        <v>32.793456647270609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25" t="str">
        <f t="shared" si="21"/>
        <v>Munson</v>
      </c>
      <c r="C389" s="121">
        <v>10</v>
      </c>
      <c r="D389" s="122">
        <v>1.3393804543363135</v>
      </c>
      <c r="E389" s="122">
        <v>18.50308743957773</v>
      </c>
      <c r="F389" s="122">
        <v>2.3683951922659494</v>
      </c>
      <c r="G389" s="122">
        <v>1.3393804543363135</v>
      </c>
      <c r="H389" s="122">
        <v>0.88024662712850665</v>
      </c>
      <c r="I389" s="122">
        <v>9.1433399852720285</v>
      </c>
      <c r="J389" s="122">
        <v>1.3969665587611579</v>
      </c>
      <c r="K389" s="46">
        <v>32.783986099644707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26" t="str">
        <f t="shared" si="21"/>
        <v>Munson</v>
      </c>
      <c r="C390" s="118">
        <v>10</v>
      </c>
      <c r="D390" s="119">
        <v>1.2037320685628883</v>
      </c>
      <c r="E390" s="119">
        <v>16.629552971290831</v>
      </c>
      <c r="F390" s="119">
        <v>2.1285827803252264</v>
      </c>
      <c r="G390" s="119">
        <v>1.2037320685628883</v>
      </c>
      <c r="H390" s="119">
        <v>0.79109792233395282</v>
      </c>
      <c r="I390" s="119">
        <v>8.2175819045040246</v>
      </c>
      <c r="J390" s="119">
        <v>1.2555244961086514</v>
      </c>
      <c r="K390" s="120">
        <v>29.602831021359094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25" t="str">
        <f t="shared" si="21"/>
        <v>Munson</v>
      </c>
      <c r="C391" s="121">
        <v>10</v>
      </c>
      <c r="D391" s="122">
        <v>1.3260601169383004</v>
      </c>
      <c r="E391" s="122">
        <v>18.319957226026748</v>
      </c>
      <c r="F391" s="122">
        <v>2.3449545249314236</v>
      </c>
      <c r="G391" s="122">
        <v>1.3260601169383004</v>
      </c>
      <c r="H391" s="122">
        <v>0.87149242459017773</v>
      </c>
      <c r="I391" s="122">
        <v>9.052962314746722</v>
      </c>
      <c r="J391" s="122">
        <v>1.383158203346575</v>
      </c>
      <c r="K391" s="46">
        <v>32.765188607165683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26" t="str">
        <f t="shared" si="21"/>
        <v>Munson</v>
      </c>
      <c r="C392" s="118">
        <v>10</v>
      </c>
      <c r="D392" s="119">
        <v>1.2766704277449987</v>
      </c>
      <c r="E392" s="119">
        <v>17.638063243859872</v>
      </c>
      <c r="F392" s="119">
        <v>2.2576720952140641</v>
      </c>
      <c r="G392" s="119">
        <v>1.2766704277449987</v>
      </c>
      <c r="H392" s="119">
        <v>0.83903330125294451</v>
      </c>
      <c r="I392" s="119">
        <v>8.7160545566050018</v>
      </c>
      <c r="J392" s="119">
        <v>1.3316836701806594</v>
      </c>
      <c r="K392" s="120">
        <v>31.699221829364173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25" t="str">
        <f t="shared" si="21"/>
        <v>Munson</v>
      </c>
      <c r="C393" s="121">
        <v>10</v>
      </c>
      <c r="D393" s="122">
        <v>1.3124275117350692</v>
      </c>
      <c r="E393" s="122">
        <v>18.132524643104698</v>
      </c>
      <c r="F393" s="122">
        <v>2.3209631543174014</v>
      </c>
      <c r="G393" s="122">
        <v>1.3124275117350692</v>
      </c>
      <c r="H393" s="122">
        <v>0.862533035622014</v>
      </c>
      <c r="I393" s="122">
        <v>8.9604552760498226</v>
      </c>
      <c r="J393" s="122">
        <v>1.369024506339763</v>
      </c>
      <c r="K393" s="46">
        <v>32.746585186155215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26" t="str">
        <f t="shared" si="21"/>
        <v>Munson</v>
      </c>
      <c r="C394" s="118">
        <v>10</v>
      </c>
      <c r="D394" s="119">
        <v>1.2635455748869824</v>
      </c>
      <c r="E394" s="119">
        <v>17.457607137427381</v>
      </c>
      <c r="F394" s="119">
        <v>2.2345737135907049</v>
      </c>
      <c r="G394" s="119">
        <v>1.2635455748869824</v>
      </c>
      <c r="H394" s="119">
        <v>0.83040760396268321</v>
      </c>
      <c r="I394" s="119">
        <v>8.6269891328957744</v>
      </c>
      <c r="J394" s="119">
        <v>1.3180758697750219</v>
      </c>
      <c r="K394" s="120">
        <v>31.681309800398981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25" t="str">
        <f t="shared" si="21"/>
        <v>Munson</v>
      </c>
      <c r="C395" s="121">
        <v>10</v>
      </c>
      <c r="D395" s="122">
        <v>1.2989350569836779</v>
      </c>
      <c r="E395" s="122">
        <v>17.947009649362361</v>
      </c>
      <c r="F395" s="122">
        <v>2.2972172351183824</v>
      </c>
      <c r="G395" s="122">
        <v>1.2989350569836779</v>
      </c>
      <c r="H395" s="122">
        <v>0.85366573216177088</v>
      </c>
      <c r="I395" s="122">
        <v>8.86889217787148</v>
      </c>
      <c r="J395" s="122">
        <v>1.3550349839572318</v>
      </c>
      <c r="K395" s="46">
        <v>32.728171822146365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26" t="str">
        <f t="shared" si="21"/>
        <v>Munson</v>
      </c>
      <c r="C396" s="118">
        <v>10</v>
      </c>
      <c r="D396" s="119">
        <v>1.2921314833860107</v>
      </c>
      <c r="E396" s="119">
        <v>17.853460122426458</v>
      </c>
      <c r="F396" s="119">
        <v>2.2852428956705868</v>
      </c>
      <c r="G396" s="119">
        <v>1.2921314833860107</v>
      </c>
      <c r="H396" s="119">
        <v>0.84919437940704734</v>
      </c>
      <c r="I396" s="119">
        <v>8.8227176798174796</v>
      </c>
      <c r="J396" s="119">
        <v>1.347980275246264</v>
      </c>
      <c r="K396" s="120">
        <v>32.719036630329335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25" t="str">
        <f t="shared" si="21"/>
        <v>Munson</v>
      </c>
      <c r="C397" s="121">
        <v>10</v>
      </c>
      <c r="D397" s="122">
        <v>1.2440054809926548</v>
      </c>
      <c r="E397" s="122">
        <v>17.188929749633122</v>
      </c>
      <c r="F397" s="122">
        <v>2.2001830079530396</v>
      </c>
      <c r="G397" s="122">
        <v>1.2440054809926548</v>
      </c>
      <c r="H397" s="122">
        <v>0.81756575874476656</v>
      </c>
      <c r="I397" s="122">
        <v>8.4943770926283229</v>
      </c>
      <c r="J397" s="122">
        <v>1.2978146502879162</v>
      </c>
      <c r="K397" s="46">
        <v>31.654787816499407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26" t="str">
        <f t="shared" si="21"/>
        <v>Munson</v>
      </c>
      <c r="C398" s="118">
        <v>10</v>
      </c>
      <c r="D398" s="119">
        <v>1.2788476826302075</v>
      </c>
      <c r="E398" s="119">
        <v>17.670800188666142</v>
      </c>
      <c r="F398" s="119">
        <v>2.2618624241492662</v>
      </c>
      <c r="G398" s="119">
        <v>1.2788476826302075</v>
      </c>
      <c r="H398" s="119">
        <v>0.84046421717938213</v>
      </c>
      <c r="I398" s="119">
        <v>8.7325603893519581</v>
      </c>
      <c r="J398" s="119">
        <v>1.3342055516133211</v>
      </c>
      <c r="K398" s="120">
        <v>32.70090504922365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25" t="str">
        <f t="shared" si="21"/>
        <v>Munson</v>
      </c>
      <c r="C399" s="121">
        <v>10</v>
      </c>
      <c r="D399" s="122">
        <v>1.2312164412079651</v>
      </c>
      <c r="E399" s="122">
        <v>17.013068648911734</v>
      </c>
      <c r="F399" s="122">
        <v>2.1776727870607018</v>
      </c>
      <c r="G399" s="122">
        <v>1.2312164412079651</v>
      </c>
      <c r="H399" s="122">
        <v>0.80916077438892897</v>
      </c>
      <c r="I399" s="122">
        <v>8.4075743377845562</v>
      </c>
      <c r="J399" s="122">
        <v>1.2845524780799584</v>
      </c>
      <c r="K399" s="46">
        <v>31.637332211042708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26" t="str">
        <f t="shared" si="21"/>
        <v>Munson</v>
      </c>
      <c r="C400" s="118">
        <v>10</v>
      </c>
      <c r="D400" s="119">
        <v>1.2657004464307455</v>
      </c>
      <c r="E400" s="119">
        <v>17.490009017110292</v>
      </c>
      <c r="F400" s="119">
        <v>2.2387211541901175</v>
      </c>
      <c r="G400" s="119">
        <v>1.2657004464307455</v>
      </c>
      <c r="H400" s="119">
        <v>0.8318238054253948</v>
      </c>
      <c r="I400" s="119">
        <v>8.6433232214661295</v>
      </c>
      <c r="J400" s="119">
        <v>1.3205714135821482</v>
      </c>
      <c r="K400" s="120">
        <v>32.682960615409051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25" t="str">
        <f t="shared" si="21"/>
        <v>Munson</v>
      </c>
      <c r="C401" s="121">
        <v>10</v>
      </c>
      <c r="D401" s="122">
        <v>1.2590709493715282</v>
      </c>
      <c r="E401" s="122">
        <v>17.398841569392431</v>
      </c>
      <c r="F401" s="122">
        <v>2.2270517208822316</v>
      </c>
      <c r="G401" s="122">
        <v>1.2590709493715282</v>
      </c>
      <c r="H401" s="122">
        <v>0.82746685830979694</v>
      </c>
      <c r="I401" s="122">
        <v>8.5983220984609297</v>
      </c>
      <c r="J401" s="122">
        <v>1.3136958877912912</v>
      </c>
      <c r="K401" s="46">
        <v>32.674057920355551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26" t="str">
        <f t="shared" si="21"/>
        <v>Munson</v>
      </c>
      <c r="C402" s="118">
        <v>10</v>
      </c>
      <c r="D402" s="119">
        <v>1.1315560664240272</v>
      </c>
      <c r="E402" s="119">
        <v>15.637117663220689</v>
      </c>
      <c r="F402" s="119">
        <v>2.0015510608922482</v>
      </c>
      <c r="G402" s="119">
        <v>1.1315560664240272</v>
      </c>
      <c r="H402" s="119">
        <v>0.74366353047445077</v>
      </c>
      <c r="I402" s="119">
        <v>7.7277435370173411</v>
      </c>
      <c r="J402" s="119">
        <v>1.1806844498770723</v>
      </c>
      <c r="K402" s="120">
        <v>29.504051921242162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25" t="str">
        <f t="shared" si="21"/>
        <v>Munson</v>
      </c>
      <c r="C403" s="121">
        <v>10</v>
      </c>
      <c r="D403" s="122">
        <v>1.2465493019193894</v>
      </c>
      <c r="E403" s="122">
        <v>17.226640135942912</v>
      </c>
      <c r="F403" s="122">
        <v>2.2050099374006926</v>
      </c>
      <c r="G403" s="122">
        <v>1.2465493019193894</v>
      </c>
      <c r="H403" s="122">
        <v>0.81923758972905025</v>
      </c>
      <c r="I403" s="122">
        <v>8.5133245995747338</v>
      </c>
      <c r="J403" s="122">
        <v>1.3007096023874392</v>
      </c>
      <c r="K403" s="46">
        <v>32.656388780945221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26" t="str">
        <f t="shared" si="21"/>
        <v>Munson</v>
      </c>
      <c r="C404" s="118">
        <v>10</v>
      </c>
      <c r="D404" s="119">
        <v>1.2001210278166206</v>
      </c>
      <c r="E404" s="119">
        <v>16.5854407942949</v>
      </c>
      <c r="F404" s="119">
        <v>2.1229364216697473</v>
      </c>
      <c r="G404" s="119">
        <v>1.2001210278166206</v>
      </c>
      <c r="H404" s="119">
        <v>0.78872471887689632</v>
      </c>
      <c r="I404" s="119">
        <v>8.1964960069714223</v>
      </c>
      <c r="J404" s="119">
        <v>1.252302888635201</v>
      </c>
      <c r="K404" s="120">
        <v>31.594473100963398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25" t="str">
        <f t="shared" si="21"/>
        <v>Munson</v>
      </c>
      <c r="C405" s="121">
        <v>10</v>
      </c>
      <c r="D405" s="122">
        <v>1.233734110298534</v>
      </c>
      <c r="E405" s="122">
        <v>17.050393091011742</v>
      </c>
      <c r="F405" s="122">
        <v>2.1824503156495028</v>
      </c>
      <c r="G405" s="122">
        <v>1.233734110298534</v>
      </c>
      <c r="H405" s="122">
        <v>0.81081537341036536</v>
      </c>
      <c r="I405" s="122">
        <v>8.4263249657562902</v>
      </c>
      <c r="J405" s="122">
        <v>1.2874173072286348</v>
      </c>
      <c r="K405" s="46">
        <v>32.638901000524825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26" t="str">
        <f t="shared" si="21"/>
        <v>Munson</v>
      </c>
      <c r="C406" s="118">
        <v>10</v>
      </c>
      <c r="D406" s="119">
        <v>1.1877831436142554</v>
      </c>
      <c r="E406" s="119">
        <v>16.415753887337818</v>
      </c>
      <c r="F406" s="119">
        <v>2.1012164975792409</v>
      </c>
      <c r="G406" s="119">
        <v>1.1877831436142554</v>
      </c>
      <c r="H406" s="119">
        <v>0.78061620647772978</v>
      </c>
      <c r="I406" s="119">
        <v>8.1127336351067747</v>
      </c>
      <c r="J406" s="119">
        <v>1.2395052317994646</v>
      </c>
      <c r="K406" s="120">
        <v>31.577636289596558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25" t="str">
        <f t="shared" si="21"/>
        <v>Munson</v>
      </c>
      <c r="C407" s="121">
        <v>10</v>
      </c>
      <c r="D407" s="122">
        <v>1.2210506656820455</v>
      </c>
      <c r="E407" s="122">
        <v>16.875949200655292</v>
      </c>
      <c r="F407" s="122">
        <v>2.1601214976838774</v>
      </c>
      <c r="G407" s="122">
        <v>1.2210506656820455</v>
      </c>
      <c r="H407" s="122">
        <v>0.80247977708337082</v>
      </c>
      <c r="I407" s="122">
        <v>8.3402133749653782</v>
      </c>
      <c r="J407" s="122">
        <v>1.2742607322066872</v>
      </c>
      <c r="K407" s="46">
        <v>32.62159261854071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26" t="str">
        <f t="shared" si="21"/>
        <v>Munson</v>
      </c>
      <c r="C408" s="118">
        <v>10</v>
      </c>
      <c r="D408" s="119">
        <v>1.2146550356418018</v>
      </c>
      <c r="E408" s="119">
        <v>16.787982492925551</v>
      </c>
      <c r="F408" s="119">
        <v>2.1488617590944705</v>
      </c>
      <c r="G408" s="119">
        <v>1.2146550356418018</v>
      </c>
      <c r="H408" s="119">
        <v>0.79827653750743477</v>
      </c>
      <c r="I408" s="119">
        <v>8.2967883350144902</v>
      </c>
      <c r="J408" s="119">
        <v>1.2676260410821083</v>
      </c>
      <c r="K408" s="120">
        <v>32.613005743779638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25" t="str">
        <f t="shared" si="21"/>
        <v>Munson</v>
      </c>
      <c r="C409" s="121">
        <v>10</v>
      </c>
      <c r="D409" s="122">
        <v>1.1694146774400054</v>
      </c>
      <c r="E409" s="122">
        <v>16.16311054407149</v>
      </c>
      <c r="F409" s="122">
        <v>2.0688781496411508</v>
      </c>
      <c r="G409" s="122">
        <v>1.1694146774400054</v>
      </c>
      <c r="H409" s="122">
        <v>0.76854436958443284</v>
      </c>
      <c r="I409" s="122">
        <v>7.9880170334479716</v>
      </c>
      <c r="J409" s="122">
        <v>1.2204503410061651</v>
      </c>
      <c r="K409" s="46">
        <v>31.552704740825458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26" t="str">
        <f t="shared" si="21"/>
        <v>Munson</v>
      </c>
      <c r="C410" s="118">
        <v>10</v>
      </c>
      <c r="D410" s="119">
        <v>1.2021677340879973</v>
      </c>
      <c r="E410" s="119">
        <v>16.616223283127365</v>
      </c>
      <c r="F410" s="119">
        <v>2.1268765802403027</v>
      </c>
      <c r="G410" s="119">
        <v>1.2021677340879973</v>
      </c>
      <c r="H410" s="119">
        <v>0.79006982022244698</v>
      </c>
      <c r="I410" s="119">
        <v>8.211998711503453</v>
      </c>
      <c r="J410" s="119">
        <v>1.2546714645102213</v>
      </c>
      <c r="K410" s="120">
        <v>32.595962448873017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25" t="str">
        <f t="shared" si="21"/>
        <v>Munson</v>
      </c>
      <c r="C411" s="121">
        <v>10</v>
      </c>
      <c r="D411" s="122">
        <v>1.1573924708954011</v>
      </c>
      <c r="E411" s="122">
        <v>15.997744429867891</v>
      </c>
      <c r="F411" s="122">
        <v>2.0477112870230902</v>
      </c>
      <c r="G411" s="122">
        <v>1.1573924708954011</v>
      </c>
      <c r="H411" s="122">
        <v>0.76064331703855181</v>
      </c>
      <c r="I411" s="122">
        <v>7.9063825034384063</v>
      </c>
      <c r="J411" s="122">
        <v>1.2079778445619647</v>
      </c>
      <c r="K411" s="46">
        <v>31.536296969965885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26" t="str">
        <f t="shared" si="21"/>
        <v>Munson</v>
      </c>
      <c r="C412" s="118">
        <v>10</v>
      </c>
      <c r="D412" s="119">
        <v>1.1898088086532477</v>
      </c>
      <c r="E412" s="119">
        <v>16.446221314669316</v>
      </c>
      <c r="F412" s="119">
        <v>2.1051163282776728</v>
      </c>
      <c r="G412" s="119">
        <v>1.1898088086532477</v>
      </c>
      <c r="H412" s="119">
        <v>0.78194749933140262</v>
      </c>
      <c r="I412" s="119">
        <v>8.1280748249516748</v>
      </c>
      <c r="J412" s="119">
        <v>1.2418491277645334</v>
      </c>
      <c r="K412" s="120">
        <v>32.579094257856674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25" t="str">
        <f t="shared" si="21"/>
        <v>Munson</v>
      </c>
      <c r="C413" s="121">
        <v>10</v>
      </c>
      <c r="D413" s="122">
        <v>1.1835768174900454</v>
      </c>
      <c r="E413" s="122">
        <v>16.360494532433982</v>
      </c>
      <c r="F413" s="122">
        <v>2.0941433001515497</v>
      </c>
      <c r="G413" s="122">
        <v>1.1835768174900454</v>
      </c>
      <c r="H413" s="122">
        <v>0.77785179927624948</v>
      </c>
      <c r="I413" s="122">
        <v>8.0857528696875143</v>
      </c>
      <c r="J413" s="122">
        <v>1.2353829850589499</v>
      </c>
      <c r="K413" s="46">
        <v>32.570726039284153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26" t="str">
        <f t="shared" si="21"/>
        <v>Munson</v>
      </c>
      <c r="C414" s="118">
        <v>10</v>
      </c>
      <c r="D414" s="119">
        <v>1.0637077510032527</v>
      </c>
      <c r="E414" s="119">
        <v>14.703908600083505</v>
      </c>
      <c r="F414" s="119">
        <v>1.8821003008106887</v>
      </c>
      <c r="G414" s="119">
        <v>1.0637077510032527</v>
      </c>
      <c r="H414" s="119">
        <v>0.69907332188630078</v>
      </c>
      <c r="I414" s="119">
        <v>7.267069471694823</v>
      </c>
      <c r="J414" s="119">
        <v>1.1103003116782073</v>
      </c>
      <c r="K414" s="120">
        <v>29.411199708235895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25" t="str">
        <f t="shared" si="21"/>
        <v>Munson</v>
      </c>
      <c r="C415" s="121">
        <v>10</v>
      </c>
      <c r="D415" s="122">
        <v>1.1718059703826877</v>
      </c>
      <c r="E415" s="122">
        <v>16.1985696898263</v>
      </c>
      <c r="F415" s="122">
        <v>2.0734169202977664</v>
      </c>
      <c r="G415" s="122">
        <v>1.1718059703826877</v>
      </c>
      <c r="H415" s="122">
        <v>0.77011593041988002</v>
      </c>
      <c r="I415" s="122">
        <v>8.0058165807205697</v>
      </c>
      <c r="J415" s="122">
        <v>1.223169914987962</v>
      </c>
      <c r="K415" s="46">
        <v>32.554117115924228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26" t="str">
        <f t="shared" si="21"/>
        <v>Munson</v>
      </c>
      <c r="C416" s="118">
        <v>10</v>
      </c>
      <c r="D416" s="119">
        <v>1.1281615443632129</v>
      </c>
      <c r="E416" s="119">
        <v>15.595636433810659</v>
      </c>
      <c r="F416" s="119">
        <v>1.9962414635277643</v>
      </c>
      <c r="G416" s="119">
        <v>1.1281615443632129</v>
      </c>
      <c r="H416" s="119">
        <v>0.74143264624802108</v>
      </c>
      <c r="I416" s="119">
        <v>7.7078726039489576</v>
      </c>
      <c r="J416" s="119">
        <v>1.1776484732665082</v>
      </c>
      <c r="K416" s="120">
        <v>31.496009256965237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25" t="str">
        <f t="shared" si="21"/>
        <v>Munson</v>
      </c>
      <c r="C417" s="121">
        <v>10</v>
      </c>
      <c r="D417" s="122">
        <v>1.1597591800718572</v>
      </c>
      <c r="E417" s="122">
        <v>16.032840671112488</v>
      </c>
      <c r="F417" s="122">
        <v>2.0522036059023985</v>
      </c>
      <c r="G417" s="122">
        <v>1.1597591800718572</v>
      </c>
      <c r="H417" s="122">
        <v>0.76219873754617873</v>
      </c>
      <c r="I417" s="122">
        <v>7.9239973327649995</v>
      </c>
      <c r="J417" s="122">
        <v>1.2106691521607935</v>
      </c>
      <c r="K417" s="46">
        <v>32.537678029411715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26" t="str">
        <f t="shared" si="21"/>
        <v>Munson</v>
      </c>
      <c r="C418" s="118">
        <v>10</v>
      </c>
      <c r="D418" s="119">
        <v>1.1165634420274659</v>
      </c>
      <c r="E418" s="119">
        <v>15.436076060033599</v>
      </c>
      <c r="F418" s="119">
        <v>1.9758177356843007</v>
      </c>
      <c r="G418" s="119">
        <v>1.1165634420274659</v>
      </c>
      <c r="H418" s="119">
        <v>0.73381030465800612</v>
      </c>
      <c r="I418" s="119">
        <v>7.6290978613117639</v>
      </c>
      <c r="J418" s="119">
        <v>1.1656128447129785</v>
      </c>
      <c r="K418" s="120">
        <v>31.480182507163601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25" t="str">
        <f t="shared" si="21"/>
        <v>Munson</v>
      </c>
      <c r="C419" s="121">
        <v>10</v>
      </c>
      <c r="D419" s="122">
        <v>1.1478362371895403</v>
      </c>
      <c r="E419" s="122">
        <v>14.559172586697578</v>
      </c>
      <c r="F419" s="122">
        <v>1.86357409109729</v>
      </c>
      <c r="G419" s="122">
        <v>1.1478362371895403</v>
      </c>
      <c r="H419" s="122">
        <v>0.75436292604085586</v>
      </c>
      <c r="I419" s="122">
        <v>7.1957385492894304</v>
      </c>
      <c r="J419" s="122">
        <v>1.0994019933902066</v>
      </c>
      <c r="K419" s="46">
        <v>32.521408375187924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26" t="str">
        <f t="shared" si="21"/>
        <v>Munson</v>
      </c>
      <c r="C420" s="118">
        <v>10</v>
      </c>
      <c r="D420" s="119">
        <v>1.1418240903342227</v>
      </c>
      <c r="E420" s="119">
        <v>14.439380934179487</v>
      </c>
      <c r="F420" s="119">
        <v>1.8482407595749744</v>
      </c>
      <c r="G420" s="119">
        <v>1.1418240903342227</v>
      </c>
      <c r="H420" s="119">
        <v>0.75041173588960874</v>
      </c>
      <c r="I420" s="119">
        <v>7.1365717880658028</v>
      </c>
      <c r="J420" s="119">
        <v>1.0903622094775967</v>
      </c>
      <c r="K420" s="120">
        <v>32.513336301351856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25" t="str">
        <f t="shared" si="21"/>
        <v>Munson</v>
      </c>
      <c r="C421" s="121">
        <v>10</v>
      </c>
      <c r="D421" s="122">
        <v>1.0992963525536683</v>
      </c>
      <c r="E421" s="122">
        <v>13.901579874202092</v>
      </c>
      <c r="F421" s="122">
        <v>1.7794022238978677</v>
      </c>
      <c r="G421" s="122">
        <v>1.0992963525536683</v>
      </c>
      <c r="H421" s="122">
        <v>0.72246231028665875</v>
      </c>
      <c r="I421" s="122">
        <v>6.8708047443607088</v>
      </c>
      <c r="J421" s="122">
        <v>1.0497569403610956</v>
      </c>
      <c r="K421" s="46">
        <v>31.456747386330051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26" t="str">
        <f t="shared" si="21"/>
        <v>Munson</v>
      </c>
      <c r="C422" s="118">
        <v>10</v>
      </c>
      <c r="D422" s="119">
        <v>1.1300855297394854</v>
      </c>
      <c r="E422" s="119">
        <v>14.29093639750519</v>
      </c>
      <c r="F422" s="119">
        <v>1.8292398588806642</v>
      </c>
      <c r="G422" s="119">
        <v>1.1300855297394854</v>
      </c>
      <c r="H422" s="119">
        <v>0.74269709896195413</v>
      </c>
      <c r="I422" s="119">
        <v>7.0632812926519035</v>
      </c>
      <c r="J422" s="119">
        <v>1.0791644896707904</v>
      </c>
      <c r="K422" s="120">
        <v>32.497316353195593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25" t="str">
        <f t="shared" si="21"/>
        <v>Munson</v>
      </c>
      <c r="C423" s="121">
        <v>10</v>
      </c>
      <c r="D423" s="122">
        <v>1.0879949997836502</v>
      </c>
      <c r="E423" s="122">
        <v>13.758664219245972</v>
      </c>
      <c r="F423" s="122">
        <v>1.7611090200634845</v>
      </c>
      <c r="G423" s="122">
        <v>1.0879949997836502</v>
      </c>
      <c r="H423" s="122">
        <v>0.71503501080624354</v>
      </c>
      <c r="I423" s="122">
        <v>6.8002431818656488</v>
      </c>
      <c r="J423" s="122">
        <v>1.0389762029694902</v>
      </c>
      <c r="K423" s="46">
        <v>31.441323739603948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26" t="str">
        <f t="shared" si="21"/>
        <v>Munson</v>
      </c>
      <c r="C424" s="118">
        <v>10</v>
      </c>
      <c r="D424" s="119">
        <v>1.1184676478083069</v>
      </c>
      <c r="E424" s="119">
        <v>14.144017949849331</v>
      </c>
      <c r="F424" s="119">
        <v>1.8104342975807144</v>
      </c>
      <c r="G424" s="119">
        <v>1.1184676478083069</v>
      </c>
      <c r="H424" s="119">
        <v>0.73506176750943031</v>
      </c>
      <c r="I424" s="119">
        <v>6.9907426659384688</v>
      </c>
      <c r="J424" s="119">
        <v>1.0680816584374273</v>
      </c>
      <c r="K424" s="120">
        <v>32.481460134606614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25" t="str">
        <f t="shared" si="21"/>
        <v>Munson</v>
      </c>
      <c r="C425" s="121">
        <v>10</v>
      </c>
      <c r="D425" s="122">
        <v>1.1126093280118801</v>
      </c>
      <c r="E425" s="122">
        <v>14.069934286789689</v>
      </c>
      <c r="F425" s="122">
        <v>1.8009515887090801</v>
      </c>
      <c r="G425" s="122">
        <v>1.1126093280119354</v>
      </c>
      <c r="H425" s="122">
        <v>0.73121165011408906</v>
      </c>
      <c r="I425" s="122">
        <v>6.9541639347252042</v>
      </c>
      <c r="J425" s="122">
        <v>1.0624929658078679</v>
      </c>
      <c r="K425" s="46">
        <v>32.473594587978567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26" t="str">
        <f t="shared" si="21"/>
        <v>Munson</v>
      </c>
      <c r="C426" s="118">
        <v>10</v>
      </c>
      <c r="D426" s="119">
        <v>1.0355516873127797</v>
      </c>
      <c r="E426" s="119">
        <v>13.095471900372486</v>
      </c>
      <c r="F426" s="119">
        <v>1.6762204032476782</v>
      </c>
      <c r="G426" s="119">
        <v>1.0355516873129456</v>
      </c>
      <c r="H426" s="119">
        <v>0.68056904771742388</v>
      </c>
      <c r="I426" s="119">
        <v>6.4725636215931379</v>
      </c>
      <c r="J426" s="119">
        <v>0.98891157206183533</v>
      </c>
      <c r="K426" s="120">
        <v>30.371202005587129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25" t="str">
        <f t="shared" si="21"/>
        <v>Munson</v>
      </c>
      <c r="C427" s="121">
        <v>10</v>
      </c>
      <c r="D427" s="122">
        <v>1.1013576711336808</v>
      </c>
      <c r="E427" s="122">
        <v>13.927647080578101</v>
      </c>
      <c r="F427" s="122">
        <v>1.7827388263139969</v>
      </c>
      <c r="G427" s="122">
        <v>1.1013576711340114</v>
      </c>
      <c r="H427" s="122">
        <v>0.72381702151828842</v>
      </c>
      <c r="I427" s="122">
        <v>6.8839106805004464</v>
      </c>
      <c r="J427" s="122">
        <v>1.0517593286130158</v>
      </c>
      <c r="K427" s="46">
        <v>32.457981337999044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26" t="str">
        <f t="shared" si="21"/>
        <v>Munson</v>
      </c>
      <c r="C428" s="118">
        <v>10</v>
      </c>
      <c r="D428" s="119">
        <v>1.0603371228395513</v>
      </c>
      <c r="E428" s="119">
        <v>13.408905771855219</v>
      </c>
      <c r="F428" s="119">
        <v>1.7163399387974683</v>
      </c>
      <c r="G428" s="119">
        <v>1.0603371228392742</v>
      </c>
      <c r="H428" s="119">
        <v>0.69685812842857831</v>
      </c>
      <c r="I428" s="119">
        <v>6.627551446658229</v>
      </c>
      <c r="J428" s="119">
        <v>1.0125914454327412</v>
      </c>
      <c r="K428" s="120">
        <v>31.403453718988523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25" t="str">
        <f t="shared" si="21"/>
        <v>Munson</v>
      </c>
      <c r="C429" s="121">
        <v>10</v>
      </c>
      <c r="D429" s="122">
        <v>1.0900351269096431</v>
      </c>
      <c r="E429" s="122">
        <v>13.784463440834729</v>
      </c>
      <c r="F429" s="122">
        <v>1.7644113204268457</v>
      </c>
      <c r="G429" s="122">
        <v>1.0900351269095319</v>
      </c>
      <c r="H429" s="122">
        <v>0.71637578401560242</v>
      </c>
      <c r="I429" s="122">
        <v>6.8132121523347164</v>
      </c>
      <c r="J429" s="122">
        <v>1.0409576648707477</v>
      </c>
      <c r="K429" s="46">
        <v>32.442529156835455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26" t="str">
        <f t="shared" si="21"/>
        <v>Munson</v>
      </c>
      <c r="C430" s="118">
        <v>10</v>
      </c>
      <c r="D430" s="119">
        <v>1.0494362917287432</v>
      </c>
      <c r="E430" s="119">
        <v>13.271055069421383</v>
      </c>
      <c r="F430" s="119">
        <v>1.6986950488859369</v>
      </c>
      <c r="G430" s="119">
        <v>1.0494362917283844</v>
      </c>
      <c r="H430" s="119">
        <v>0.68969406088562202</v>
      </c>
      <c r="I430" s="119">
        <v>6.5594854449506022</v>
      </c>
      <c r="J430" s="119">
        <v>1.0021919527105532</v>
      </c>
      <c r="K430" s="120">
        <v>31.388577288075496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25" t="str">
        <f t="shared" si="21"/>
        <v>Munson</v>
      </c>
      <c r="C431" s="121">
        <v>10</v>
      </c>
      <c r="D431" s="122">
        <v>1.0788289844786125</v>
      </c>
      <c r="E431" s="122">
        <v>13.642751805270057</v>
      </c>
      <c r="F431" s="122">
        <v>1.7462722310745673</v>
      </c>
      <c r="G431" s="122">
        <v>1.078828984478668</v>
      </c>
      <c r="H431" s="122">
        <v>0.70901106541159875</v>
      </c>
      <c r="I431" s="122">
        <v>6.7432390030134428</v>
      </c>
      <c r="J431" s="122">
        <v>1.0302668171778475</v>
      </c>
      <c r="K431" s="46">
        <v>32.427236091714157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26" t="str">
        <f t="shared" si="21"/>
        <v>Munson</v>
      </c>
      <c r="C432" s="118">
        <v>10</v>
      </c>
      <c r="D432" s="119">
        <v>1.0731782844253617</v>
      </c>
      <c r="E432" s="119">
        <v>13.571293678490875</v>
      </c>
      <c r="F432" s="119">
        <v>1.7371255908468319</v>
      </c>
      <c r="G432" s="119">
        <v>1.0731782844254441</v>
      </c>
      <c r="H432" s="119">
        <v>0.70529740770056326</v>
      </c>
      <c r="I432" s="119">
        <v>6.7079540748330526</v>
      </c>
      <c r="J432" s="119">
        <v>1.0248757275333691</v>
      </c>
      <c r="K432" s="120">
        <v>32.419647792264037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25" t="str">
        <f t="shared" si="21"/>
        <v>Munson</v>
      </c>
      <c r="C433" s="121">
        <v>10</v>
      </c>
      <c r="D433" s="122">
        <v>1.0332072897174129</v>
      </c>
      <c r="E433" s="122">
        <v>13.065824908132857</v>
      </c>
      <c r="F433" s="122">
        <v>1.672425588241006</v>
      </c>
      <c r="G433" s="122">
        <v>1.0332072897173581</v>
      </c>
      <c r="H433" s="122">
        <v>0.67330559453345307</v>
      </c>
      <c r="I433" s="122">
        <v>6.4130245863431261</v>
      </c>
      <c r="J433" s="122">
        <v>0.97981494122564194</v>
      </c>
      <c r="K433" s="46">
        <v>25.766196501882455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26" t="str">
        <f t="shared" si="21"/>
        <v>Munson</v>
      </c>
      <c r="C434" s="118">
        <v>10</v>
      </c>
      <c r="D434" s="119">
        <v>1.0621454393249183</v>
      </c>
      <c r="E434" s="119">
        <v>13.431773541771763</v>
      </c>
      <c r="F434" s="119">
        <v>1.7192670133467858</v>
      </c>
      <c r="G434" s="119">
        <v>1.0621454393247529</v>
      </c>
      <c r="H434" s="119">
        <v>0.69216358710604731</v>
      </c>
      <c r="I434" s="119">
        <v>6.5926681711806934</v>
      </c>
      <c r="J434" s="119">
        <v>1.0072617822368863</v>
      </c>
      <c r="K434" s="120">
        <v>26.618254935364973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25" t="str">
        <f t="shared" si="21"/>
        <v>Munson</v>
      </c>
      <c r="C435" s="121">
        <v>10</v>
      </c>
      <c r="D435" s="122">
        <v>1.0225853677591761</v>
      </c>
      <c r="E435" s="122">
        <v>12.931501259943435</v>
      </c>
      <c r="F435" s="122">
        <v>1.6552321612727596</v>
      </c>
      <c r="G435" s="122">
        <v>1.0225853677594252</v>
      </c>
      <c r="H435" s="122">
        <v>0.66638364863353872</v>
      </c>
      <c r="I435" s="122">
        <v>6.3471471113682236</v>
      </c>
      <c r="J435" s="122">
        <v>0.96974981627067947</v>
      </c>
      <c r="K435" s="46">
        <v>25.753040562177961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26" t="str">
        <f t="shared" si="21"/>
        <v>Munson</v>
      </c>
      <c r="C436" s="118">
        <v>10</v>
      </c>
      <c r="D436" s="119">
        <v>1.0512260177559065</v>
      </c>
      <c r="E436" s="119">
        <v>13.293687746461899</v>
      </c>
      <c r="F436" s="119">
        <v>1.7015920315471231</v>
      </c>
      <c r="G436" s="119">
        <v>1.0512260177557966</v>
      </c>
      <c r="H436" s="119">
        <v>0.68504778205270933</v>
      </c>
      <c r="I436" s="119">
        <v>6.5249449474529264</v>
      </c>
      <c r="J436" s="119">
        <v>0.9969147139639889</v>
      </c>
      <c r="K436" s="120">
        <v>26.604730701948469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25" t="str">
        <f t="shared" si="21"/>
        <v>Munson</v>
      </c>
      <c r="C437" s="121">
        <v>10</v>
      </c>
      <c r="D437" s="122">
        <v>1.0457198967675865</v>
      </c>
      <c r="E437" s="122">
        <v>13.224057950515265</v>
      </c>
      <c r="F437" s="122">
        <v>1.6926794176659539</v>
      </c>
      <c r="G437" s="122">
        <v>1.0457198967675589</v>
      </c>
      <c r="H437" s="122">
        <v>0.68145962231111346</v>
      </c>
      <c r="I437" s="122">
        <v>6.4907948260119932</v>
      </c>
      <c r="J437" s="122">
        <v>0.99169705761764415</v>
      </c>
      <c r="K437" s="46">
        <v>26.598020652720802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26" t="str">
        <f t="shared" si="21"/>
        <v>Munson</v>
      </c>
      <c r="C438" s="118">
        <v>10</v>
      </c>
      <c r="D438" s="119">
        <v>0.93981256064873175</v>
      </c>
      <c r="E438" s="119">
        <v>11.884765512312022</v>
      </c>
      <c r="F438" s="119">
        <v>1.5212499855759387</v>
      </c>
      <c r="G438" s="119">
        <v>0.93981256064864893</v>
      </c>
      <c r="H438" s="119">
        <v>0.61244346970554686</v>
      </c>
      <c r="I438" s="119">
        <v>5.8334500750026042</v>
      </c>
      <c r="J438" s="119">
        <v>0.89126454344853379</v>
      </c>
      <c r="K438" s="120">
        <v>24.017989101409913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25" t="str">
        <f t="shared" si="21"/>
        <v>Munson</v>
      </c>
      <c r="C439" s="121">
        <v>10</v>
      </c>
      <c r="D439" s="122">
        <v>1.0353200571969747</v>
      </c>
      <c r="E439" s="122">
        <v>13.092542731588441</v>
      </c>
      <c r="F439" s="122">
        <v>1.6758454696433205</v>
      </c>
      <c r="G439" s="122">
        <v>1.0353200571971402</v>
      </c>
      <c r="H439" s="122">
        <v>0.67468242056601935</v>
      </c>
      <c r="I439" s="122">
        <v>6.4262941205081576</v>
      </c>
      <c r="J439" s="122">
        <v>0.98184231728808535</v>
      </c>
      <c r="K439" s="46">
        <v>26.584703459990656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26" t="str">
        <f t="shared" si="21"/>
        <v>Munson</v>
      </c>
      <c r="C440" s="118">
        <v>10</v>
      </c>
      <c r="D440" s="119">
        <v>0.99675910872464868</v>
      </c>
      <c r="E440" s="119">
        <v>12.604905249696657</v>
      </c>
      <c r="F440" s="119">
        <v>1.6134278719611721</v>
      </c>
      <c r="G440" s="119">
        <v>0.99675910872459339</v>
      </c>
      <c r="H440" s="119">
        <v>0.64955355921021352</v>
      </c>
      <c r="I440" s="119">
        <v>6.1869684813877033</v>
      </c>
      <c r="J440" s="119">
        <v>0.94527691602056818</v>
      </c>
      <c r="K440" s="120">
        <v>25.720738257859882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25" t="str">
        <f t="shared" si="21"/>
        <v>Munson</v>
      </c>
      <c r="C441" s="121">
        <v>10</v>
      </c>
      <c r="D441" s="122">
        <v>1.0246764148629379</v>
      </c>
      <c r="E441" s="122">
        <v>12.957944409928725</v>
      </c>
      <c r="F441" s="122">
        <v>1.6586168844708769</v>
      </c>
      <c r="G441" s="122">
        <v>1.024676414862856</v>
      </c>
      <c r="H441" s="122">
        <v>0.66774631535714291</v>
      </c>
      <c r="I441" s="122">
        <v>6.3602786622499288</v>
      </c>
      <c r="J441" s="122">
        <v>0.97175613720884746</v>
      </c>
      <c r="K441" s="46">
        <v>26.571523249274808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26" t="str">
        <f t="shared" si="21"/>
        <v>Munson</v>
      </c>
      <c r="C442" s="118">
        <v>10</v>
      </c>
      <c r="D442" s="119">
        <v>0.98651189350574875</v>
      </c>
      <c r="E442" s="119">
        <v>12.47532010140662</v>
      </c>
      <c r="F442" s="119">
        <v>1.5968409729800475</v>
      </c>
      <c r="G442" s="119">
        <v>0.98651189350583091</v>
      </c>
      <c r="H442" s="119">
        <v>0.64287580858402094</v>
      </c>
      <c r="I442" s="119">
        <v>6.1234112657179569</v>
      </c>
      <c r="J442" s="119">
        <v>0.93556628807888986</v>
      </c>
      <c r="K442" s="120">
        <v>25.708049598493076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25" t="str">
        <f t="shared" si="21"/>
        <v>Munson</v>
      </c>
      <c r="C443" s="121">
        <v>10</v>
      </c>
      <c r="D443" s="122">
        <v>1.0141421948473639</v>
      </c>
      <c r="E443" s="122">
        <v>12.824729830793302</v>
      </c>
      <c r="F443" s="122">
        <v>1.6415654183415427</v>
      </c>
      <c r="G443" s="122">
        <v>1.0141421948474749</v>
      </c>
      <c r="H443" s="122">
        <v>0.66088153584007747</v>
      </c>
      <c r="I443" s="122">
        <v>6.2949409003589833</v>
      </c>
      <c r="J443" s="122">
        <v>0.96177346407304543</v>
      </c>
      <c r="K443" s="46">
        <v>26.558478106699489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26" t="str">
        <f t="shared" si="21"/>
        <v>Munson</v>
      </c>
      <c r="C444" s="118">
        <v>10</v>
      </c>
      <c r="D444" s="119">
        <v>1.0088303118369015</v>
      </c>
      <c r="E444" s="119">
        <v>12.757556346783376</v>
      </c>
      <c r="F444" s="119">
        <v>1.6329672123882721</v>
      </c>
      <c r="G444" s="119">
        <v>1.0088303118370954</v>
      </c>
      <c r="H444" s="119">
        <v>0.65741995333907977</v>
      </c>
      <c r="I444" s="119">
        <v>6.26199358654761</v>
      </c>
      <c r="J444" s="119">
        <v>0.95673960389228896</v>
      </c>
      <c r="K444" s="120">
        <v>26.552006801555031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25" t="str">
        <f t="shared" si="21"/>
        <v>Munson</v>
      </c>
      <c r="C445" s="121">
        <v>10</v>
      </c>
      <c r="D445" s="122">
        <v>0.97125598551946335</v>
      </c>
      <c r="E445" s="122">
        <v>12.282395579346673</v>
      </c>
      <c r="F445" s="122">
        <v>1.5721466341563743</v>
      </c>
      <c r="G445" s="122">
        <v>0.97125598551940806</v>
      </c>
      <c r="H445" s="122">
        <v>0.63293406429384158</v>
      </c>
      <c r="I445" s="122">
        <v>6.0287858874573077</v>
      </c>
      <c r="J445" s="122">
        <v>0.92110896209429449</v>
      </c>
      <c r="K445" s="46">
        <v>25.68925896820269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26" t="str">
        <f t="shared" si="21"/>
        <v>Munson</v>
      </c>
      <c r="C446" s="118">
        <v>10</v>
      </c>
      <c r="D446" s="119">
        <v>0.99845899821182549</v>
      </c>
      <c r="E446" s="119">
        <v>12.626401863808955</v>
      </c>
      <c r="F446" s="119">
        <v>1.6161794385675461</v>
      </c>
      <c r="G446" s="119">
        <v>0.99845899821226813</v>
      </c>
      <c r="H446" s="119">
        <v>0.65066131737936639</v>
      </c>
      <c r="I446" s="119">
        <v>6.1976645249127236</v>
      </c>
      <c r="J446" s="119">
        <v>0.94691108291599058</v>
      </c>
      <c r="K446" s="120">
        <v>26.539161472069591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25" t="str">
        <f t="shared" si="21"/>
        <v>Munson</v>
      </c>
      <c r="C447" s="121">
        <v>10</v>
      </c>
      <c r="D447" s="122">
        <v>0.96127095600810764</v>
      </c>
      <c r="E447" s="122">
        <v>12.156126002467207</v>
      </c>
      <c r="F447" s="122">
        <v>1.5559841283158025</v>
      </c>
      <c r="G447" s="122">
        <v>0.96127095600813528</v>
      </c>
      <c r="H447" s="122">
        <v>0.62642715848061925</v>
      </c>
      <c r="I447" s="122">
        <v>5.9668525622275448</v>
      </c>
      <c r="J447" s="122">
        <v>0.91164645829603064</v>
      </c>
      <c r="K447" s="46">
        <v>25.676892403552412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26" t="str">
        <f t="shared" si="21"/>
        <v>Munson</v>
      </c>
      <c r="C448" s="118">
        <v>10</v>
      </c>
      <c r="D448" s="119">
        <v>0.98819430722215573</v>
      </c>
      <c r="E448" s="119">
        <v>12.496595718865951</v>
      </c>
      <c r="F448" s="119">
        <v>1.5995642520148416</v>
      </c>
      <c r="G448" s="119">
        <v>0.98819430722232204</v>
      </c>
      <c r="H448" s="119">
        <v>0.64397218710618043</v>
      </c>
      <c r="I448" s="119">
        <v>6.1339959987419572</v>
      </c>
      <c r="J448" s="119">
        <v>0.93718351112397524</v>
      </c>
      <c r="K448" s="120">
        <v>26.526449133471441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25" t="str">
        <f t="shared" si="21"/>
        <v>Munson</v>
      </c>
      <c r="C449" s="121">
        <v>10</v>
      </c>
      <c r="D449" s="122">
        <v>0.9830183342880211</v>
      </c>
      <c r="E449" s="122">
        <v>12.431140938629145</v>
      </c>
      <c r="F449" s="122">
        <v>1.5911860401445306</v>
      </c>
      <c r="G449" s="122">
        <v>0.98301833428779983</v>
      </c>
      <c r="H449" s="122">
        <v>0.6405991729120103</v>
      </c>
      <c r="I449" s="122">
        <v>6.1018903653344037</v>
      </c>
      <c r="J449" s="122">
        <v>0.93227820989414878</v>
      </c>
      <c r="K449" s="46">
        <v>26.520141343944953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26" t="str">
        <f t="shared" si="21"/>
        <v>Munson</v>
      </c>
      <c r="C450" s="118">
        <v>10</v>
      </c>
      <c r="D450" s="119">
        <v>0.88346122204207866</v>
      </c>
      <c r="E450" s="119">
        <v>11.17215272792706</v>
      </c>
      <c r="F450" s="119">
        <v>1.4300355491746637</v>
      </c>
      <c r="G450" s="119">
        <v>0.88346122204205113</v>
      </c>
      <c r="H450" s="119">
        <v>0.5757212427110453</v>
      </c>
      <c r="I450" s="119">
        <v>5.4839300230497159</v>
      </c>
      <c r="J450" s="119">
        <v>0.83786306814109568</v>
      </c>
      <c r="K450" s="120">
        <v>23.94800882640638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25" t="str">
        <f t="shared" ref="B451:C514" si="24">+B450</f>
        <v>Munson</v>
      </c>
      <c r="C451" s="121">
        <v>10</v>
      </c>
      <c r="D451" s="122">
        <v>0.97324207106245952</v>
      </c>
      <c r="E451" s="122">
        <v>12.307511397065324</v>
      </c>
      <c r="F451" s="122">
        <v>1.5753614588243616</v>
      </c>
      <c r="G451" s="122">
        <v>0.97324207106226668</v>
      </c>
      <c r="H451" s="122">
        <v>0.63422833168523562</v>
      </c>
      <c r="I451" s="122">
        <v>6.041251397263725</v>
      </c>
      <c r="J451" s="122">
        <v>0.9230135093502263</v>
      </c>
      <c r="K451" s="46">
        <v>26.507623780903064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26" t="str">
        <f t="shared" si="24"/>
        <v>Munson</v>
      </c>
      <c r="C452" s="118">
        <v>10</v>
      </c>
      <c r="D452" s="119">
        <v>0.93699324434182718</v>
      </c>
      <c r="E452" s="119">
        <v>11.849112750670143</v>
      </c>
      <c r="F452" s="119">
        <v>1.5166864320857782</v>
      </c>
      <c r="G452" s="119">
        <v>0.93699324434174436</v>
      </c>
      <c r="H452" s="119">
        <v>0.61060621096032075</v>
      </c>
      <c r="I452" s="119">
        <v>5.8162641053514816</v>
      </c>
      <c r="J452" s="119">
        <v>0.88863877646334821</v>
      </c>
      <c r="K452" s="120">
        <v>25.646528611685103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25" t="str">
        <f t="shared" si="24"/>
        <v>Munson</v>
      </c>
      <c r="C453" s="121">
        <v>10</v>
      </c>
      <c r="D453" s="122">
        <v>0.96323662353207773</v>
      </c>
      <c r="E453" s="122">
        <v>12.180983616184653</v>
      </c>
      <c r="F453" s="122">
        <v>1.5591659028716356</v>
      </c>
      <c r="G453" s="122">
        <v>0.9632366235322174</v>
      </c>
      <c r="H453" s="122">
        <v>0.62770812111971441</v>
      </c>
      <c r="I453" s="122">
        <v>5.9791885769157851</v>
      </c>
      <c r="J453" s="122">
        <v>0.9135311947063518</v>
      </c>
      <c r="K453" s="46">
        <v>26.495234700253139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26" t="str">
        <f t="shared" si="24"/>
        <v>Munson</v>
      </c>
      <c r="C454" s="118">
        <v>10</v>
      </c>
      <c r="D454" s="119">
        <v>0.92736045408252255</v>
      </c>
      <c r="E454" s="119">
        <v>11.727297552344581</v>
      </c>
      <c r="F454" s="119">
        <v>1.5010940867001064</v>
      </c>
      <c r="G454" s="119">
        <v>0.92736045408263401</v>
      </c>
      <c r="H454" s="119">
        <v>0.60432885258775237</v>
      </c>
      <c r="I454" s="119">
        <v>5.7565122739051677</v>
      </c>
      <c r="J454" s="119">
        <v>0.87950957698441323</v>
      </c>
      <c r="K454" s="120">
        <v>25.634600969364769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25" t="str">
        <f t="shared" si="24"/>
        <v>Munson</v>
      </c>
      <c r="C455" s="121">
        <v>10</v>
      </c>
      <c r="D455" s="122">
        <v>0.95333403733846489</v>
      </c>
      <c r="E455" s="122">
        <v>12.055756608368561</v>
      </c>
      <c r="F455" s="122">
        <v>1.5431368458711758</v>
      </c>
      <c r="G455" s="122">
        <v>0.95333403733852007</v>
      </c>
      <c r="H455" s="122">
        <v>0.62125493978725144</v>
      </c>
      <c r="I455" s="122">
        <v>5.9177627760552998</v>
      </c>
      <c r="J455" s="122">
        <v>0.90414627305315964</v>
      </c>
      <c r="K455" s="46">
        <v>26.482972227021271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26" t="str">
        <f t="shared" si="24"/>
        <v>Munson</v>
      </c>
      <c r="C456" s="118">
        <v>10</v>
      </c>
      <c r="D456" s="119">
        <v>0.94834065583607874</v>
      </c>
      <c r="E456" s="119">
        <v>11.992610859149343</v>
      </c>
      <c r="F456" s="119">
        <v>1.5350541899711159</v>
      </c>
      <c r="G456" s="119">
        <v>0.94834065583610738</v>
      </c>
      <c r="H456" s="119">
        <v>0.61800092872810253</v>
      </c>
      <c r="I456" s="119">
        <v>5.8867880357724234</v>
      </c>
      <c r="J456" s="119">
        <v>0.89941379788217724</v>
      </c>
      <c r="K456" s="120">
        <v>26.476888846974624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25" t="str">
        <f t="shared" si="24"/>
        <v>Munson</v>
      </c>
      <c r="C457" s="121">
        <v>10</v>
      </c>
      <c r="D457" s="122">
        <v>0.91301929321969211</v>
      </c>
      <c r="E457" s="122">
        <v>11.545940821053188</v>
      </c>
      <c r="F457" s="122">
        <v>1.4778804250948081</v>
      </c>
      <c r="G457" s="122">
        <v>0.91301929321980335</v>
      </c>
      <c r="H457" s="122">
        <v>0.59498321252636155</v>
      </c>
      <c r="I457" s="122">
        <v>5.667552696004579</v>
      </c>
      <c r="J457" s="122">
        <v>0.8659178848550112</v>
      </c>
      <c r="K457" s="46">
        <v>25.616938033856844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26" t="str">
        <f t="shared" si="24"/>
        <v>Munson</v>
      </c>
      <c r="C458" s="118">
        <v>10</v>
      </c>
      <c r="D458" s="119">
        <v>0.93859120813467556</v>
      </c>
      <c r="E458" s="119">
        <v>11.869320423737138</v>
      </c>
      <c r="F458" s="119">
        <v>1.5192730142383537</v>
      </c>
      <c r="G458" s="119">
        <v>0.93859120813467556</v>
      </c>
      <c r="H458" s="119">
        <v>0.61164754802462595</v>
      </c>
      <c r="I458" s="119">
        <v>5.8263108498712537</v>
      </c>
      <c r="J458" s="119">
        <v>0.89017379472656355</v>
      </c>
      <c r="K458" s="120">
        <v>26.464815022568953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25" t="str">
        <f t="shared" si="24"/>
        <v>Munson</v>
      </c>
      <c r="C459" s="121">
        <v>10</v>
      </c>
      <c r="D459" s="122">
        <v>0.90363296796353176</v>
      </c>
      <c r="E459" s="122">
        <v>11.427242391850298</v>
      </c>
      <c r="F459" s="122">
        <v>1.4626870261568381</v>
      </c>
      <c r="G459" s="122">
        <v>0.90363296796364179</v>
      </c>
      <c r="H459" s="122">
        <v>0.58886647305452122</v>
      </c>
      <c r="I459" s="122">
        <v>5.6093275849654409</v>
      </c>
      <c r="J459" s="122">
        <v>0.85702194292822642</v>
      </c>
      <c r="K459" s="46">
        <v>25.605314017596999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26" t="str">
        <f t="shared" si="24"/>
        <v>Munson</v>
      </c>
      <c r="C460" s="118">
        <v>10</v>
      </c>
      <c r="D460" s="119">
        <v>0.92894198995481259</v>
      </c>
      <c r="E460" s="119">
        <v>11.747297479757762</v>
      </c>
      <c r="F460" s="119">
        <v>1.5036540774089935</v>
      </c>
      <c r="G460" s="119">
        <v>0.9289419899545911</v>
      </c>
      <c r="H460" s="119">
        <v>0.60535948762671521</v>
      </c>
      <c r="I460" s="119">
        <v>5.7664547742729804</v>
      </c>
      <c r="J460" s="119">
        <v>0.88102863420864741</v>
      </c>
      <c r="K460" s="120">
        <v>26.452864308482724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25" t="str">
        <f t="shared" si="24"/>
        <v>Munson</v>
      </c>
      <c r="C461" s="121">
        <v>10</v>
      </c>
      <c r="D461" s="122">
        <v>0.92407636933519477</v>
      </c>
      <c r="E461" s="122">
        <v>11.685767380503679</v>
      </c>
      <c r="F461" s="122">
        <v>1.4957782247044711</v>
      </c>
      <c r="G461" s="122">
        <v>0.9240763693351397</v>
      </c>
      <c r="H461" s="122">
        <v>0.6021887264144602</v>
      </c>
      <c r="I461" s="122">
        <v>5.7362713397241771</v>
      </c>
      <c r="J461" s="122">
        <v>0.87641709736447793</v>
      </c>
      <c r="K461" s="46">
        <v>26.446935434843365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26" t="str">
        <f t="shared" si="24"/>
        <v>Munson</v>
      </c>
      <c r="C462" s="118">
        <v>10</v>
      </c>
      <c r="D462" s="119">
        <v>0.8304887203396295</v>
      </c>
      <c r="E462" s="119">
        <v>10.502268340658826</v>
      </c>
      <c r="F462" s="119">
        <v>1.3442903476043297</v>
      </c>
      <c r="G462" s="119">
        <v>0.83048872033943599</v>
      </c>
      <c r="H462" s="119">
        <v>0.54120088214015194</v>
      </c>
      <c r="I462" s="119">
        <v>5.1553374451841067</v>
      </c>
      <c r="J462" s="119">
        <v>0.78765899620701463</v>
      </c>
      <c r="K462" s="120">
        <v>23.882227256172584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25" t="str">
        <f t="shared" si="24"/>
        <v>Munson</v>
      </c>
      <c r="C463" s="121">
        <v>10</v>
      </c>
      <c r="D463" s="122">
        <v>0.91488629269841815</v>
      </c>
      <c r="E463" s="122">
        <v>11.569550689599438</v>
      </c>
      <c r="F463" s="122">
        <v>1.4809024882687281</v>
      </c>
      <c r="G463" s="122">
        <v>0.91488629269839061</v>
      </c>
      <c r="H463" s="122">
        <v>0.5961998760594508</v>
      </c>
      <c r="I463" s="122">
        <v>5.6792633108252959</v>
      </c>
      <c r="J463" s="122">
        <v>0.86770711349612994</v>
      </c>
      <c r="K463" s="46">
        <v>26.435168934997762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26" t="str">
        <f t="shared" si="24"/>
        <v>Munson</v>
      </c>
      <c r="C464" s="118">
        <v>10</v>
      </c>
      <c r="D464" s="119">
        <v>0.88081095247340413</v>
      </c>
      <c r="E464" s="119">
        <v>11.138637712601774</v>
      </c>
      <c r="F464" s="119">
        <v>1.4257456272130271</v>
      </c>
      <c r="G464" s="119">
        <v>0.88081095247337649</v>
      </c>
      <c r="H464" s="119">
        <v>0.57399415533068432</v>
      </c>
      <c r="I464" s="119">
        <v>5.4677557679789786</v>
      </c>
      <c r="J464" s="119">
        <v>0.83539188034445211</v>
      </c>
      <c r="K464" s="120">
        <v>25.576771643287259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25" t="str">
        <f t="shared" si="24"/>
        <v>Munson</v>
      </c>
      <c r="C465" s="121">
        <v>10</v>
      </c>
      <c r="D465" s="122">
        <v>0.90548077369173519</v>
      </c>
      <c r="E465" s="122">
        <v>11.450609538355579</v>
      </c>
      <c r="F465" s="122">
        <v>1.4656780209095142</v>
      </c>
      <c r="G465" s="122">
        <v>0.9054807736915137</v>
      </c>
      <c r="H465" s="122">
        <v>0.5900706153769113</v>
      </c>
      <c r="I465" s="122">
        <v>5.6209166174645642</v>
      </c>
      <c r="J465" s="122">
        <v>0.85879259158280719</v>
      </c>
      <c r="K465" s="46">
        <v>26.423522569631277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26" t="str">
        <f t="shared" si="24"/>
        <v>Munson</v>
      </c>
      <c r="C466" s="118">
        <v>10</v>
      </c>
      <c r="D466" s="119">
        <v>0.87175574613701867</v>
      </c>
      <c r="E466" s="119">
        <v>11.024126576571229</v>
      </c>
      <c r="F466" s="119">
        <v>1.4110882018011173</v>
      </c>
      <c r="G466" s="119">
        <v>0.87175574613712881</v>
      </c>
      <c r="H466" s="119">
        <v>0.56809317996415509</v>
      </c>
      <c r="I466" s="119">
        <v>5.4115817646037074</v>
      </c>
      <c r="J466" s="119">
        <v>0.82680935208849959</v>
      </c>
      <c r="K466" s="120">
        <v>25.565559230352704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25" t="str">
        <f t="shared" si="24"/>
        <v>Munson</v>
      </c>
      <c r="C467" s="121">
        <v>10</v>
      </c>
      <c r="D467" s="122">
        <v>0.89617194843630943</v>
      </c>
      <c r="E467" s="122">
        <v>11.332891165576855</v>
      </c>
      <c r="F467" s="122">
        <v>1.4506100691938375</v>
      </c>
      <c r="G467" s="122">
        <v>0.89617194843617187</v>
      </c>
      <c r="H467" s="122">
        <v>0.58400437738705457</v>
      </c>
      <c r="I467" s="122">
        <v>5.5631690917946299</v>
      </c>
      <c r="J467" s="122">
        <v>0.84996961337468224</v>
      </c>
      <c r="K467" s="46">
        <v>26.411996521573318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26" t="str">
        <f t="shared" si="24"/>
        <v>Munson</v>
      </c>
      <c r="C468" s="118">
        <v>10</v>
      </c>
      <c r="D468" s="119">
        <v>0.89147797103142812</v>
      </c>
      <c r="E468" s="119">
        <v>11.273531647401589</v>
      </c>
      <c r="F468" s="119">
        <v>1.4430120508674034</v>
      </c>
      <c r="G468" s="119">
        <v>0.89147797103142812</v>
      </c>
      <c r="H468" s="119">
        <v>0.58094548030536741</v>
      </c>
      <c r="I468" s="119">
        <v>5.5340490720107933</v>
      </c>
      <c r="J468" s="119">
        <v>0.84552054179079295</v>
      </c>
      <c r="K468" s="120">
        <v>26.406276975932872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25" t="str">
        <f t="shared" si="24"/>
        <v>Munson</v>
      </c>
      <c r="C469" s="121">
        <v>10</v>
      </c>
      <c r="D469" s="122">
        <v>0.8582744839879618</v>
      </c>
      <c r="E469" s="122">
        <v>10.853644029138112</v>
      </c>
      <c r="F469" s="122">
        <v>1.3892664357296782</v>
      </c>
      <c r="G469" s="122">
        <v>0.85827448398765782</v>
      </c>
      <c r="H469" s="122">
        <v>0.55930790459583213</v>
      </c>
      <c r="I469" s="122">
        <v>5.3279492728641111</v>
      </c>
      <c r="J469" s="122">
        <v>0.81403151800865192</v>
      </c>
      <c r="K469" s="46">
        <v>25.548956484543652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26" t="str">
        <f t="shared" si="24"/>
        <v>Munson</v>
      </c>
      <c r="C470" s="118">
        <v>10</v>
      </c>
      <c r="D470" s="119">
        <v>0.88231310205530478</v>
      </c>
      <c r="E470" s="119">
        <v>11.157633729785884</v>
      </c>
      <c r="F470" s="119">
        <v>1.4281771174125932</v>
      </c>
      <c r="G470" s="119">
        <v>0.88231310205533209</v>
      </c>
      <c r="H470" s="119">
        <v>0.57497305159650369</v>
      </c>
      <c r="I470" s="119">
        <v>5.4771933966262472</v>
      </c>
      <c r="J470" s="119">
        <v>0.83683380918349015</v>
      </c>
      <c r="K470" s="120">
        <v>26.394927649999921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25" t="str">
        <f t="shared" si="24"/>
        <v>Munson</v>
      </c>
      <c r="C471" s="121">
        <v>10</v>
      </c>
      <c r="D471" s="122">
        <v>0.84945096456624136</v>
      </c>
      <c r="E471" s="122">
        <v>10.742062780163906</v>
      </c>
      <c r="F471" s="122">
        <v>1.3749840358609799</v>
      </c>
      <c r="G471" s="122">
        <v>0.84945096456626989</v>
      </c>
      <c r="H471" s="122">
        <v>0.55355792523369707</v>
      </c>
      <c r="I471" s="122">
        <v>5.2732105540594612</v>
      </c>
      <c r="J471" s="122">
        <v>0.80566828856947315</v>
      </c>
      <c r="K471" s="46">
        <v>25.538029594170421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26" t="str">
        <f t="shared" si="24"/>
        <v>Munson</v>
      </c>
      <c r="C472" s="118">
        <v>10</v>
      </c>
      <c r="D472" s="119">
        <v>0.87324245281981572</v>
      </c>
      <c r="E472" s="119">
        <v>11.042927304563102</v>
      </c>
      <c r="F472" s="119">
        <v>1.4134946949840772</v>
      </c>
      <c r="G472" s="119">
        <v>0.87324245282006374</v>
      </c>
      <c r="H472" s="119">
        <v>0.56906201782293786</v>
      </c>
      <c r="I472" s="119">
        <v>5.420921361317121</v>
      </c>
      <c r="J472" s="119">
        <v>0.8282362956833087</v>
      </c>
      <c r="K472" s="120">
        <v>26.383695163726806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25" t="str">
        <f t="shared" si="24"/>
        <v>Munson</v>
      </c>
      <c r="C473" s="121">
        <v>10</v>
      </c>
      <c r="D473" s="122">
        <v>0.8686685757314665</v>
      </c>
      <c r="E473" s="122">
        <v>10.985086561682589</v>
      </c>
      <c r="F473" s="122">
        <v>1.4060910798953714</v>
      </c>
      <c r="G473" s="122">
        <v>0.86866857573154899</v>
      </c>
      <c r="H473" s="122">
        <v>0.56608137842529094</v>
      </c>
      <c r="I473" s="122">
        <v>5.3925454431030859</v>
      </c>
      <c r="J473" s="122">
        <v>0.82390088024360619</v>
      </c>
      <c r="K473" s="46">
        <v>26.37812182326066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26" t="str">
        <f t="shared" si="24"/>
        <v>Munson</v>
      </c>
      <c r="C474" s="118">
        <v>10</v>
      </c>
      <c r="D474" s="119">
        <v>0.80850590289567215</v>
      </c>
      <c r="E474" s="119">
        <v>10.22427606692627</v>
      </c>
      <c r="F474" s="119">
        <v>1.3087073365665627</v>
      </c>
      <c r="G474" s="119">
        <v>0.80850590289578284</v>
      </c>
      <c r="H474" s="119">
        <v>0.52687543211097143</v>
      </c>
      <c r="I474" s="119">
        <v>5.0190827120074006</v>
      </c>
      <c r="J474" s="119">
        <v>0.7668412954079068</v>
      </c>
      <c r="K474" s="120">
        <v>24.671120587022681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25" t="str">
        <f t="shared" si="24"/>
        <v>Munson</v>
      </c>
      <c r="C475" s="121">
        <v>10</v>
      </c>
      <c r="D475" s="122">
        <v>0.85988385632552722</v>
      </c>
      <c r="E475" s="122">
        <v>10.873995973405634</v>
      </c>
      <c r="F475" s="122">
        <v>1.3918714845959212</v>
      </c>
      <c r="G475" s="122">
        <v>0.85988385632580455</v>
      </c>
      <c r="H475" s="122">
        <v>0.56035668108703474</v>
      </c>
      <c r="I475" s="122">
        <v>5.338046795226802</v>
      </c>
      <c r="J475" s="122">
        <v>0.8155742698237286</v>
      </c>
      <c r="K475" s="46">
        <v>26.367060702599979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26" t="str">
        <f t="shared" si="24"/>
        <v>Munson</v>
      </c>
      <c r="C476" s="118">
        <v>10</v>
      </c>
      <c r="D476" s="119">
        <v>0.82785710590622308</v>
      </c>
      <c r="E476" s="119">
        <v>10.468989236111943</v>
      </c>
      <c r="F476" s="119">
        <v>1.3400306222223288</v>
      </c>
      <c r="G476" s="119">
        <v>0.82785710590627837</v>
      </c>
      <c r="H476" s="119">
        <v>0.53948595082706441</v>
      </c>
      <c r="I476" s="119">
        <v>5.1392458934092966</v>
      </c>
      <c r="J476" s="119">
        <v>0.7852004427129925</v>
      </c>
      <c r="K476" s="120">
        <v>25.51120000136526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25" t="str">
        <f t="shared" si="24"/>
        <v>Munson</v>
      </c>
      <c r="C477" s="121">
        <v>10</v>
      </c>
      <c r="D477" s="122">
        <v>0.85104379169808175</v>
      </c>
      <c r="E477" s="122">
        <v>10.762205495589617</v>
      </c>
      <c r="F477" s="122">
        <v>1.3775623034354709</v>
      </c>
      <c r="G477" s="122">
        <v>0.85104379169799926</v>
      </c>
      <c r="H477" s="122">
        <v>0.55459591314245438</v>
      </c>
      <c r="I477" s="122">
        <v>5.2832034206025833</v>
      </c>
      <c r="J477" s="122">
        <v>0.80719502879294058</v>
      </c>
      <c r="K477" s="46">
        <v>26.356114029256922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26" t="str">
        <f t="shared" si="24"/>
        <v>Munson</v>
      </c>
      <c r="C478" s="118">
        <v>10</v>
      </c>
      <c r="D478" s="119">
        <v>0.81934629335325726</v>
      </c>
      <c r="E478" s="119">
        <v>10.361362443553025</v>
      </c>
      <c r="F478" s="119">
        <v>1.3262543927747872</v>
      </c>
      <c r="G478" s="119">
        <v>0.81934629335314646</v>
      </c>
      <c r="H478" s="119">
        <v>0.53393974722676563</v>
      </c>
      <c r="I478" s="119">
        <v>5.086444860162862</v>
      </c>
      <c r="J478" s="119">
        <v>0.77713323886394259</v>
      </c>
      <c r="K478" s="120">
        <v>25.500660723134093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25" t="str">
        <f t="shared" si="24"/>
        <v>Munson</v>
      </c>
      <c r="C479" s="121">
        <v>10</v>
      </c>
      <c r="D479" s="122">
        <v>0.84229460764941555</v>
      </c>
      <c r="E479" s="122">
        <v>10.651564283505504</v>
      </c>
      <c r="F479" s="122">
        <v>1.3634002282887046</v>
      </c>
      <c r="G479" s="122">
        <v>0.84229460764938779</v>
      </c>
      <c r="H479" s="122">
        <v>0.5488943791676032</v>
      </c>
      <c r="I479" s="122">
        <v>5.2289231687315842</v>
      </c>
      <c r="J479" s="122">
        <v>0.79890182627793926</v>
      </c>
      <c r="K479" s="46">
        <v>26.345278457842376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26" t="str">
        <f t="shared" si="24"/>
        <v>Munson</v>
      </c>
      <c r="C480" s="118">
        <v>10</v>
      </c>
      <c r="D480" s="119">
        <v>0.83788282945961512</v>
      </c>
      <c r="E480" s="119">
        <v>10.595773425336903</v>
      </c>
      <c r="F480" s="119">
        <v>1.3562589984431235</v>
      </c>
      <c r="G480" s="119">
        <v>0.83788282945972559</v>
      </c>
      <c r="H480" s="119">
        <v>0.54601937008022183</v>
      </c>
      <c r="I480" s="119">
        <v>5.2015518656534123</v>
      </c>
      <c r="J480" s="119">
        <v>0.79471987883718931</v>
      </c>
      <c r="K480" s="120">
        <v>26.339903121621987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25" t="str">
        <f t="shared" si="24"/>
        <v>Munson</v>
      </c>
      <c r="C481" s="121">
        <v>10</v>
      </c>
      <c r="D481" s="122">
        <v>0.80667551691117401</v>
      </c>
      <c r="E481" s="122">
        <v>10.201129208566366</v>
      </c>
      <c r="F481" s="122">
        <v>1.3057445386964948</v>
      </c>
      <c r="G481" s="122">
        <v>0.80667551691109096</v>
      </c>
      <c r="H481" s="122">
        <v>0.53245535838755198</v>
      </c>
      <c r="I481" s="122">
        <v>5.0596893647509127</v>
      </c>
      <c r="J481" s="122">
        <v>0.77304542357449135</v>
      </c>
      <c r="K481" s="46">
        <v>20.86305551026997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26" t="str">
        <f t="shared" si="24"/>
        <v>Munson</v>
      </c>
      <c r="C482" s="118">
        <v>10</v>
      </c>
      <c r="D482" s="119">
        <v>0.82926894712133215</v>
      </c>
      <c r="E482" s="119">
        <v>10.486843223692585</v>
      </c>
      <c r="F482" s="119">
        <v>1.342315932632651</v>
      </c>
      <c r="G482" s="119">
        <v>0.82926894712133192</v>
      </c>
      <c r="H482" s="119">
        <v>0.54736841665565106</v>
      </c>
      <c r="I482" s="119">
        <v>5.2014178656048893</v>
      </c>
      <c r="J482" s="119">
        <v>0.79469940345600043</v>
      </c>
      <c r="K482" s="120">
        <v>21.553739218335402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25" t="str">
        <f t="shared" si="24"/>
        <v>Munson</v>
      </c>
      <c r="C483" s="121">
        <v>10</v>
      </c>
      <c r="D483" s="122">
        <v>0.79838246238907629</v>
      </c>
      <c r="E483" s="122">
        <v>10.096256159939541</v>
      </c>
      <c r="F483" s="122">
        <v>1.2923207884722612</v>
      </c>
      <c r="G483" s="122">
        <v>0.79838246238924238</v>
      </c>
      <c r="H483" s="122">
        <v>0.52698144184188467</v>
      </c>
      <c r="I483" s="122">
        <v>5.0077044042654535</v>
      </c>
      <c r="J483" s="122">
        <v>0.76510287172841152</v>
      </c>
      <c r="K483" s="46">
        <v>20.853882630247821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26" t="str">
        <f t="shared" si="24"/>
        <v>Munson</v>
      </c>
      <c r="C484" s="118">
        <v>10</v>
      </c>
      <c r="D484" s="119">
        <v>0.82074362008779045</v>
      </c>
      <c r="E484" s="119">
        <v>10.37903288261403</v>
      </c>
      <c r="F484" s="119">
        <v>1.3285162089745959</v>
      </c>
      <c r="G484" s="119">
        <v>0.82074362008803914</v>
      </c>
      <c r="H484" s="119">
        <v>0.54174117571344382</v>
      </c>
      <c r="I484" s="119">
        <v>5.1479764594372064</v>
      </c>
      <c r="J484" s="119">
        <v>0.78653436838436408</v>
      </c>
      <c r="K484" s="120">
        <v>21.544308169640992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25" t="str">
        <f t="shared" si="24"/>
        <v>Munson</v>
      </c>
      <c r="C485" s="121">
        <v>10</v>
      </c>
      <c r="D485" s="122">
        <v>0.8164447218524945</v>
      </c>
      <c r="E485" s="122">
        <v>10.324669491843752</v>
      </c>
      <c r="F485" s="122">
        <v>1.3215576949560002</v>
      </c>
      <c r="G485" s="122">
        <v>0.81644472185219008</v>
      </c>
      <c r="H485" s="122">
        <v>0.53890364285742343</v>
      </c>
      <c r="I485" s="122">
        <v>5.1210281943984928</v>
      </c>
      <c r="J485" s="122">
        <v>0.78241706801834821</v>
      </c>
      <c r="K485" s="46">
        <v>21.539630031962144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26" t="str">
        <f t="shared" si="24"/>
        <v>Munson</v>
      </c>
      <c r="C486" s="118">
        <v>10</v>
      </c>
      <c r="D486" s="119">
        <v>0.73375767932154923</v>
      </c>
      <c r="E486" s="119">
        <v>9.2790183135790105</v>
      </c>
      <c r="F486" s="119">
        <v>1.1877143441381133</v>
      </c>
      <c r="G486" s="119">
        <v>0.73375767932179803</v>
      </c>
      <c r="H486" s="119">
        <v>0.48432511212257584</v>
      </c>
      <c r="I486" s="119">
        <v>4.6024001410935398</v>
      </c>
      <c r="J486" s="119">
        <v>0.70317839121949732</v>
      </c>
      <c r="K486" s="120">
        <v>19.450945239318045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25" t="str">
        <f t="shared" si="24"/>
        <v>Munson</v>
      </c>
      <c r="C487" s="121">
        <v>10</v>
      </c>
      <c r="D487" s="122">
        <v>0.80832505792336751</v>
      </c>
      <c r="E487" s="122">
        <v>10.221989121446127</v>
      </c>
      <c r="F487" s="122">
        <v>1.3084146075451042</v>
      </c>
      <c r="G487" s="122">
        <v>0.80832505792300791</v>
      </c>
      <c r="H487" s="122">
        <v>0.53354416971360497</v>
      </c>
      <c r="I487" s="122">
        <v>5.0701297818906719</v>
      </c>
      <c r="J487" s="122">
        <v>0.77464053635495633</v>
      </c>
      <c r="K487" s="46">
        <v>21.530344783883347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26" t="str">
        <f t="shared" si="24"/>
        <v>Munson</v>
      </c>
      <c r="C488" s="118">
        <v>10</v>
      </c>
      <c r="D488" s="119">
        <v>0.77821863750726639</v>
      </c>
      <c r="E488" s="119">
        <v>9.8412666645985869</v>
      </c>
      <c r="F488" s="119">
        <v>1.2596821330686192</v>
      </c>
      <c r="G488" s="119">
        <v>0.77821863750732168</v>
      </c>
      <c r="H488" s="119">
        <v>0.51367208125893837</v>
      </c>
      <c r="I488" s="119">
        <v>4.8813054053657128</v>
      </c>
      <c r="J488" s="119">
        <v>0.74579099662790072</v>
      </c>
      <c r="K488" s="120">
        <v>20.831358481708328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25" t="str">
        <f t="shared" si="24"/>
        <v>Munson</v>
      </c>
      <c r="C489" s="121">
        <v>10</v>
      </c>
      <c r="D489" s="122">
        <v>0.80001504524044875</v>
      </c>
      <c r="E489" s="122">
        <v>10.116901621786621</v>
      </c>
      <c r="F489" s="122">
        <v>1.2949634075886876</v>
      </c>
      <c r="G489" s="122">
        <v>0.80001504524047629</v>
      </c>
      <c r="H489" s="122">
        <v>0.52805904393966896</v>
      </c>
      <c r="I489" s="122">
        <v>5.018036511146879</v>
      </c>
      <c r="J489" s="122">
        <v>0.7666814645756419</v>
      </c>
      <c r="K489" s="46">
        <v>21.521154467055673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26" t="str">
        <f t="shared" si="24"/>
        <v>Munson</v>
      </c>
      <c r="C490" s="118">
        <v>10</v>
      </c>
      <c r="D490" s="119">
        <v>0.77021813488215363</v>
      </c>
      <c r="E490" s="119">
        <v>9.7400931948402114</v>
      </c>
      <c r="F490" s="119">
        <v>1.2467319289395473</v>
      </c>
      <c r="G490" s="119">
        <v>0.77021813488212587</v>
      </c>
      <c r="H490" s="119">
        <v>0.5296759248370978</v>
      </c>
      <c r="I490" s="119">
        <v>4.9795600715710693</v>
      </c>
      <c r="J490" s="119">
        <v>0.76080285128206748</v>
      </c>
      <c r="K490" s="120">
        <v>11.578806465550473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25" t="str">
        <f t="shared" si="24"/>
        <v>Munson</v>
      </c>
      <c r="C491" s="121">
        <v>10</v>
      </c>
      <c r="D491" s="122">
        <v>0.79179046391954577</v>
      </c>
      <c r="E491" s="122">
        <v>10.012894477667487</v>
      </c>
      <c r="F491" s="122">
        <v>1.2816504931414383</v>
      </c>
      <c r="G491" s="122">
        <v>0.79179046391935215</v>
      </c>
      <c r="H491" s="122">
        <v>0.54451111608738767</v>
      </c>
      <c r="I491" s="122">
        <v>5.1190406884303128</v>
      </c>
      <c r="J491" s="122">
        <v>0.78211339653379541</v>
      </c>
      <c r="K491" s="46">
        <v>11.961365824624112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26" t="str">
        <f t="shared" si="24"/>
        <v>Munson</v>
      </c>
      <c r="C492" s="118">
        <v>10</v>
      </c>
      <c r="D492" s="119">
        <v>0.78764321678293969</v>
      </c>
      <c r="E492" s="119">
        <v>9.9604488498929236</v>
      </c>
      <c r="F492" s="119">
        <v>1.2749374527862942</v>
      </c>
      <c r="G492" s="119">
        <v>0.78764321678293969</v>
      </c>
      <c r="H492" s="119">
        <v>0.54165906802745323</v>
      </c>
      <c r="I492" s="119">
        <v>5.092240594904287</v>
      </c>
      <c r="J492" s="119">
        <v>0.77801874697702322</v>
      </c>
      <c r="K492" s="120">
        <v>11.957983430059333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25" t="str">
        <f t="shared" si="24"/>
        <v>Munson</v>
      </c>
      <c r="C493" s="121">
        <v>10</v>
      </c>
      <c r="D493" s="122">
        <v>0.75830710058800987</v>
      </c>
      <c r="E493" s="122">
        <v>9.5894675748832299</v>
      </c>
      <c r="F493" s="122">
        <v>1.2274518495850535</v>
      </c>
      <c r="G493" s="122">
        <v>0.75830710058803763</v>
      </c>
      <c r="H493" s="122">
        <v>0.521484758386762</v>
      </c>
      <c r="I493" s="122">
        <v>4.9025899056082078</v>
      </c>
      <c r="J493" s="122">
        <v>0.74904292984848231</v>
      </c>
      <c r="K493" s="46">
        <v>11.568985119618869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26" t="str">
        <f t="shared" si="24"/>
        <v>Munson</v>
      </c>
      <c r="C494" s="118">
        <v>10</v>
      </c>
      <c r="D494" s="119">
        <v>0.77954582445633813</v>
      </c>
      <c r="E494" s="119">
        <v>9.8580501237124949</v>
      </c>
      <c r="F494" s="119">
        <v>1.2618304158351994</v>
      </c>
      <c r="G494" s="119">
        <v>0.77954582445620002</v>
      </c>
      <c r="H494" s="119">
        <v>0.53609054986025984</v>
      </c>
      <c r="I494" s="119">
        <v>5.039914228968934</v>
      </c>
      <c r="J494" s="119">
        <v>0.7700240559855771</v>
      </c>
      <c r="K494" s="120">
        <v>11.951269883733046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25" t="str">
        <f t="shared" si="24"/>
        <v>Munson</v>
      </c>
      <c r="C495" s="121">
        <v>10</v>
      </c>
      <c r="D495" s="122">
        <v>0.75051129918134085</v>
      </c>
      <c r="E495" s="122">
        <v>9.4908827340567772</v>
      </c>
      <c r="F495" s="122">
        <v>1.2148329899592676</v>
      </c>
      <c r="G495" s="122">
        <v>0.75051129918139603</v>
      </c>
      <c r="H495" s="122">
        <v>0.51612360364886045</v>
      </c>
      <c r="I495" s="122">
        <v>4.8522121161605405</v>
      </c>
      <c r="J495" s="122">
        <v>0.74134596335646319</v>
      </c>
      <c r="K495" s="46">
        <v>11.562522257001778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26" t="str">
        <f t="shared" si="24"/>
        <v>Munson</v>
      </c>
      <c r="C496" s="118">
        <v>10</v>
      </c>
      <c r="D496" s="119">
        <v>0.77153167764185293</v>
      </c>
      <c r="E496" s="119">
        <v>9.7567041110428718</v>
      </c>
      <c r="F496" s="119">
        <v>1.2488581262134879</v>
      </c>
      <c r="G496" s="119">
        <v>0.77153167764185293</v>
      </c>
      <c r="H496" s="119">
        <v>0.53057924241665899</v>
      </c>
      <c r="I496" s="119">
        <v>4.9881251315188857</v>
      </c>
      <c r="J496" s="119">
        <v>0.76211147391090728</v>
      </c>
      <c r="K496" s="120">
        <v>11.944625723111002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25" t="str">
        <f t="shared" si="24"/>
        <v>Munson</v>
      </c>
      <c r="C497" s="121">
        <v>10</v>
      </c>
      <c r="D497" s="122">
        <v>0.76749054215634116</v>
      </c>
      <c r="E497" s="122">
        <v>9.7056003594454108</v>
      </c>
      <c r="F497" s="122">
        <v>1.2423168460090126</v>
      </c>
      <c r="G497" s="122">
        <v>0.76749054215634116</v>
      </c>
      <c r="H497" s="122">
        <v>0.52780015889679521</v>
      </c>
      <c r="I497" s="122">
        <v>4.9620102475408467</v>
      </c>
      <c r="J497" s="122">
        <v>0.75812148069764462</v>
      </c>
      <c r="K497" s="46">
        <v>11.941329067757255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26" t="str">
        <f t="shared" si="24"/>
        <v>Munson</v>
      </c>
      <c r="C498" s="118">
        <v>10</v>
      </c>
      <c r="D498" s="119">
        <v>0.68976143031013859</v>
      </c>
      <c r="E498" s="119">
        <v>8.7226466232875701</v>
      </c>
      <c r="F498" s="119">
        <v>1.1164987677808089</v>
      </c>
      <c r="G498" s="119">
        <v>0.68976143031013859</v>
      </c>
      <c r="H498" s="119">
        <v>0.47434615824646154</v>
      </c>
      <c r="I498" s="119">
        <v>4.4594835578959939</v>
      </c>
      <c r="J498" s="119">
        <v>0.68134283864378642</v>
      </c>
      <c r="K498" s="120">
        <v>10.782754500539678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25" t="str">
        <f t="shared" si="24"/>
        <v>Munson</v>
      </c>
      <c r="C499" s="121">
        <v>10</v>
      </c>
      <c r="D499" s="122">
        <v>0.75985773480991348</v>
      </c>
      <c r="E499" s="122">
        <v>9.609076723446357</v>
      </c>
      <c r="F499" s="122">
        <v>1.2299618206011338</v>
      </c>
      <c r="G499" s="122">
        <v>0.75985773480988583</v>
      </c>
      <c r="H499" s="122">
        <v>0.52255112299658391</v>
      </c>
      <c r="I499" s="122">
        <v>4.912685498889716</v>
      </c>
      <c r="J499" s="122">
        <v>0.75058538538281883</v>
      </c>
      <c r="K499" s="46">
        <v>11.934786867593465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26" t="str">
        <f t="shared" si="24"/>
        <v>Munson</v>
      </c>
      <c r="C500" s="118">
        <v>10</v>
      </c>
      <c r="D500" s="119">
        <v>0.73155650104681014</v>
      </c>
      <c r="E500" s="119">
        <v>9.2511824570055854</v>
      </c>
      <c r="F500" s="119">
        <v>1.1841513544967148</v>
      </c>
      <c r="G500" s="119">
        <v>0.73155650104686554</v>
      </c>
      <c r="H500" s="119">
        <v>0.50308845923511136</v>
      </c>
      <c r="I500" s="119">
        <v>4.7297216544926126</v>
      </c>
      <c r="J500" s="119">
        <v>0.72263121708014033</v>
      </c>
      <c r="K500" s="120">
        <v>11.546652343398646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25" t="str">
        <f t="shared" si="24"/>
        <v>Munson</v>
      </c>
      <c r="C501" s="121">
        <v>10</v>
      </c>
      <c r="D501" s="122">
        <v>0.75204599205658063</v>
      </c>
      <c r="E501" s="122">
        <v>9.5102902901121293</v>
      </c>
      <c r="F501" s="122">
        <v>1.2173171571343526</v>
      </c>
      <c r="G501" s="122">
        <v>0.75204599205630418</v>
      </c>
      <c r="H501" s="122">
        <v>0.51717901452812953</v>
      </c>
      <c r="I501" s="122">
        <v>4.8622033155679993</v>
      </c>
      <c r="J501" s="122">
        <v>0.74287247111200627</v>
      </c>
      <c r="K501" s="46">
        <v>11.928311267902977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26" t="str">
        <f t="shared" si="24"/>
        <v>Munson</v>
      </c>
      <c r="C502" s="118">
        <v>10</v>
      </c>
      <c r="D502" s="119">
        <v>0.72403571006990142</v>
      </c>
      <c r="E502" s="119">
        <v>9.1560753675997049</v>
      </c>
      <c r="F502" s="119">
        <v>1.1719776470527625</v>
      </c>
      <c r="G502" s="119">
        <v>0.72403571006981837</v>
      </c>
      <c r="H502" s="119">
        <v>0.49791644963598863</v>
      </c>
      <c r="I502" s="119">
        <v>4.6811193709345638</v>
      </c>
      <c r="J502" s="119">
        <v>0.71520551798891385</v>
      </c>
      <c r="K502" s="120">
        <v>11.540417752767864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25" t="str">
        <f t="shared" si="24"/>
        <v>Munson</v>
      </c>
      <c r="C503" s="121">
        <v>10</v>
      </c>
      <c r="D503" s="122">
        <v>0.74431455818489578</v>
      </c>
      <c r="E503" s="122">
        <v>9.4125194339975611</v>
      </c>
      <c r="F503" s="122">
        <v>1.2048024875516878</v>
      </c>
      <c r="G503" s="122">
        <v>0.74431455818492354</v>
      </c>
      <c r="H503" s="122">
        <v>0.5118621379237166</v>
      </c>
      <c r="I503" s="122">
        <v>4.8122395517583412</v>
      </c>
      <c r="J503" s="122">
        <v>0.73523875687855422</v>
      </c>
      <c r="K503" s="46">
        <v>11.921902428175276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26" t="str">
        <f t="shared" si="24"/>
        <v>Munson</v>
      </c>
      <c r="C504" s="118">
        <v>10</v>
      </c>
      <c r="D504" s="119">
        <v>0.74041598076958015</v>
      </c>
      <c r="E504" s="119">
        <v>9.3632184559625919</v>
      </c>
      <c r="F504" s="119">
        <v>1.1984919623632118</v>
      </c>
      <c r="G504" s="119">
        <v>0.74041598076988446</v>
      </c>
      <c r="H504" s="119">
        <v>0.5091810928016407</v>
      </c>
      <c r="I504" s="119">
        <v>4.7870449758471372</v>
      </c>
      <c r="J504" s="119">
        <v>0.7313894032706767</v>
      </c>
      <c r="K504" s="120">
        <v>11.91872252301166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25" t="str">
        <f t="shared" si="24"/>
        <v>Munson</v>
      </c>
      <c r="C505" s="121">
        <v>10</v>
      </c>
      <c r="D505" s="122">
        <v>0.71283886364138915</v>
      </c>
      <c r="E505" s="122">
        <v>9.0144812882610026</v>
      </c>
      <c r="F505" s="122">
        <v>1.1538536048974084</v>
      </c>
      <c r="G505" s="122">
        <v>0.71283886364166549</v>
      </c>
      <c r="H505" s="122">
        <v>0.49021642304292051</v>
      </c>
      <c r="I505" s="122">
        <v>4.6087600125198831</v>
      </c>
      <c r="J505" s="122">
        <v>0.70415008178373062</v>
      </c>
      <c r="K505" s="46">
        <v>11.531186665986716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26" t="str">
        <f t="shared" si="24"/>
        <v>Munson</v>
      </c>
      <c r="C506" s="118">
        <v>10</v>
      </c>
      <c r="D506" s="119">
        <v>0.73280410961607556</v>
      </c>
      <c r="E506" s="119">
        <v>9.2669595767417743</v>
      </c>
      <c r="F506" s="119">
        <v>1.1861708258229471</v>
      </c>
      <c r="G506" s="119">
        <v>0.73280410961610332</v>
      </c>
      <c r="H506" s="119">
        <v>0.50394644276189193</v>
      </c>
      <c r="I506" s="119">
        <v>4.7378534194837876</v>
      </c>
      <c r="J506" s="119">
        <v>0.72387362349013229</v>
      </c>
      <c r="K506" s="120">
        <v>11.912412010494032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25" t="str">
        <f t="shared" si="24"/>
        <v>Munson</v>
      </c>
      <c r="C507" s="121">
        <v>10</v>
      </c>
      <c r="D507" s="122">
        <v>0.70551049995933712</v>
      </c>
      <c r="E507" s="122">
        <v>8.9218076131050328</v>
      </c>
      <c r="F507" s="122">
        <v>1.1419913744774441</v>
      </c>
      <c r="G507" s="122">
        <v>0.7055104999595031</v>
      </c>
      <c r="H507" s="122">
        <v>0.48517673282243201</v>
      </c>
      <c r="I507" s="122">
        <v>4.5614003652499351</v>
      </c>
      <c r="J507" s="122">
        <v>0.69691421179676627</v>
      </c>
      <c r="K507" s="46">
        <v>11.525110978829233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26" t="str">
        <f t="shared" si="24"/>
        <v>Munson</v>
      </c>
      <c r="C508" s="118">
        <v>10</v>
      </c>
      <c r="D508" s="119">
        <v>0.72527049255763454</v>
      </c>
      <c r="E508" s="119">
        <v>9.1716902901318225</v>
      </c>
      <c r="F508" s="119">
        <v>1.1739763571368733</v>
      </c>
      <c r="G508" s="119">
        <v>0.7252704925574408</v>
      </c>
      <c r="H508" s="119">
        <v>0.49206056193184439</v>
      </c>
      <c r="I508" s="119">
        <v>4.6486989625775443</v>
      </c>
      <c r="J508" s="119">
        <v>0.71025216310257666</v>
      </c>
      <c r="K508" s="120">
        <v>6.1029999952567247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25" t="str">
        <f t="shared" si="24"/>
        <v>Munson</v>
      </c>
      <c r="C509" s="121">
        <v>10</v>
      </c>
      <c r="D509" s="122">
        <v>0.72147166431892307</v>
      </c>
      <c r="E509" s="122">
        <v>9.1236507291309348</v>
      </c>
      <c r="F509" s="122">
        <v>1.1678272933287597</v>
      </c>
      <c r="G509" s="122">
        <v>0.72147166431889531</v>
      </c>
      <c r="H509" s="122">
        <v>0.48948325004011717</v>
      </c>
      <c r="I509" s="122">
        <v>4.6243616200668818</v>
      </c>
      <c r="J509" s="122">
        <v>0.7065337896304632</v>
      </c>
      <c r="K509" s="46">
        <v>6.1006797072761936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26" t="str">
        <f t="shared" si="24"/>
        <v>Munson</v>
      </c>
      <c r="C510" s="118">
        <v>10</v>
      </c>
      <c r="D510" s="119">
        <v>0.64840320469714818</v>
      </c>
      <c r="E510" s="119">
        <v>8.1996350846115877</v>
      </c>
      <c r="F510" s="119">
        <v>1.0495532908302831</v>
      </c>
      <c r="G510" s="119">
        <v>0.64840320469712054</v>
      </c>
      <c r="H510" s="119">
        <v>0.43990986895714285</v>
      </c>
      <c r="I510" s="119">
        <v>4.1560308932441385</v>
      </c>
      <c r="J510" s="119">
        <v>0.63497982659316066</v>
      </c>
      <c r="K510" s="120">
        <v>5.5082062470285518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25" t="str">
        <f t="shared" si="24"/>
        <v>Munson</v>
      </c>
      <c r="C511" s="121">
        <v>10</v>
      </c>
      <c r="D511" s="122">
        <v>0.71429652154234757</v>
      </c>
      <c r="E511" s="122">
        <v>9.0329146685704913</v>
      </c>
      <c r="F511" s="122">
        <v>1.156213077577023</v>
      </c>
      <c r="G511" s="122">
        <v>0.71429652154229228</v>
      </c>
      <c r="H511" s="122">
        <v>0.48461525760527341</v>
      </c>
      <c r="I511" s="122">
        <v>4.5783949863443256</v>
      </c>
      <c r="J511" s="122">
        <v>0.69951077511326532</v>
      </c>
      <c r="K511" s="46">
        <v>6.0960744290602831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26" t="str">
        <f t="shared" si="24"/>
        <v>Munson</v>
      </c>
      <c r="C512" s="118">
        <v>10</v>
      </c>
      <c r="D512" s="119">
        <v>0.68769223510050204</v>
      </c>
      <c r="E512" s="119">
        <v>8.6964798099298335</v>
      </c>
      <c r="F512" s="119">
        <v>1.1131494156710187</v>
      </c>
      <c r="G512" s="119">
        <v>0.68769223510044664</v>
      </c>
      <c r="H512" s="119">
        <v>0.46656555971148073</v>
      </c>
      <c r="I512" s="119">
        <v>4.4078818328379752</v>
      </c>
      <c r="J512" s="119">
        <v>0.67345888415189314</v>
      </c>
      <c r="K512" s="120">
        <v>5.897216007584019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25" t="str">
        <f t="shared" si="24"/>
        <v>Munson</v>
      </c>
      <c r="C513" s="121">
        <v>10</v>
      </c>
      <c r="D513" s="122">
        <v>0.70695317235953881</v>
      </c>
      <c r="E513" s="122">
        <v>8.9400514884341824</v>
      </c>
      <c r="F513" s="122">
        <v>1.1443265905195754</v>
      </c>
      <c r="G513" s="122">
        <v>0.70695317235948363</v>
      </c>
      <c r="H513" s="122">
        <v>0.47963316135621442</v>
      </c>
      <c r="I513" s="122">
        <v>4.5313492902354389</v>
      </c>
      <c r="J513" s="122">
        <v>0.6923228996577957</v>
      </c>
      <c r="K513" s="46">
        <v>6.0915164764303915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26" t="str">
        <f t="shared" si="24"/>
        <v>Munson</v>
      </c>
      <c r="C514" s="118">
        <v>10</v>
      </c>
      <c r="D514" s="119">
        <v>0.68062239217067033</v>
      </c>
      <c r="E514" s="119">
        <v>8.6070753595677552</v>
      </c>
      <c r="F514" s="119">
        <v>1.1017056460246726</v>
      </c>
      <c r="G514" s="119">
        <v>0.6806223921705874</v>
      </c>
      <c r="H514" s="119">
        <v>0.46176900945803279</v>
      </c>
      <c r="I514" s="119">
        <v>4.3625881357287746</v>
      </c>
      <c r="J514" s="119">
        <v>0.66653869247552555</v>
      </c>
      <c r="K514" s="120">
        <v>5.8928276312978642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25" t="str">
        <f t="shared" ref="B515:C578" si="27">+B514</f>
        <v>Munson</v>
      </c>
      <c r="C515" s="121">
        <v>10</v>
      </c>
      <c r="D515" s="122">
        <v>0.69968531672282941</v>
      </c>
      <c r="E515" s="122">
        <v>8.8481429913181309</v>
      </c>
      <c r="F515" s="122">
        <v>1.1325623028887208</v>
      </c>
      <c r="G515" s="122">
        <v>0.69968531672277412</v>
      </c>
      <c r="H515" s="122">
        <v>0.47470227163201345</v>
      </c>
      <c r="I515" s="122">
        <v>4.4847869290314337</v>
      </c>
      <c r="J515" s="122">
        <v>0.68520886983474416</v>
      </c>
      <c r="K515" s="46">
        <v>6.0870055420775167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26" t="str">
        <f t="shared" si="27"/>
        <v>Munson</v>
      </c>
      <c r="C516" s="118">
        <v>10</v>
      </c>
      <c r="D516" s="119">
        <v>0.69602049874575578</v>
      </c>
      <c r="E516" s="119">
        <v>8.8017981092321929</v>
      </c>
      <c r="F516" s="119">
        <v>1.1266301579817206</v>
      </c>
      <c r="G516" s="119">
        <v>0.696020498745894</v>
      </c>
      <c r="H516" s="119">
        <v>0.47221587296928674</v>
      </c>
      <c r="I516" s="119">
        <v>4.4613076567809653</v>
      </c>
      <c r="J516" s="119">
        <v>0.68162155530415958</v>
      </c>
      <c r="K516" s="120">
        <v>6.0847674378595853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25" t="str">
        <f t="shared" si="27"/>
        <v>Munson</v>
      </c>
      <c r="C517" s="121">
        <v>10</v>
      </c>
      <c r="D517" s="122">
        <v>0.67009691076807443</v>
      </c>
      <c r="E517" s="122">
        <v>8.4739712879622715</v>
      </c>
      <c r="F517" s="122">
        <v>1.0846683248591709</v>
      </c>
      <c r="G517" s="122">
        <v>0.6700969107679362</v>
      </c>
      <c r="H517" s="122">
        <v>0.45462799319142572</v>
      </c>
      <c r="I517" s="122">
        <v>4.2951547862741348</v>
      </c>
      <c r="J517" s="122">
        <v>0.65623586572622461</v>
      </c>
      <c r="K517" s="46">
        <v>5.8863298340847621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26" t="str">
        <f t="shared" si="27"/>
        <v>Munson</v>
      </c>
      <c r="C518" s="118">
        <v>10</v>
      </c>
      <c r="D518" s="119">
        <v>0.68886503682398248</v>
      </c>
      <c r="E518" s="119">
        <v>8.7113109305863947</v>
      </c>
      <c r="F518" s="119">
        <v>1.1150477991150585</v>
      </c>
      <c r="G518" s="119">
        <v>0.68886503682395483</v>
      </c>
      <c r="H518" s="119">
        <v>0.46736124013072072</v>
      </c>
      <c r="I518" s="119">
        <v>4.4154648112250481</v>
      </c>
      <c r="J518" s="119">
        <v>0.67461743025753862</v>
      </c>
      <c r="K518" s="120">
        <v>6.0803257180515091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25" t="str">
        <f t="shared" si="27"/>
        <v>Munson</v>
      </c>
      <c r="C519" s="121">
        <v>10</v>
      </c>
      <c r="D519" s="122">
        <v>0.66320795715611702</v>
      </c>
      <c r="E519" s="122">
        <v>8.3868543438694658</v>
      </c>
      <c r="F519" s="122">
        <v>1.0735173560152915</v>
      </c>
      <c r="G519" s="122">
        <v>0.66320795715606173</v>
      </c>
      <c r="H519" s="122">
        <v>0.44995415905269481</v>
      </c>
      <c r="I519" s="122">
        <v>4.2510190140640542</v>
      </c>
      <c r="J519" s="122">
        <v>0.64949258418954914</v>
      </c>
      <c r="K519" s="46">
        <v>5.882053124277216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26" t="str">
        <f t="shared" si="27"/>
        <v>Munson</v>
      </c>
      <c r="C520" s="118">
        <v>10</v>
      </c>
      <c r="D520" s="119">
        <v>0.68178313686687819</v>
      </c>
      <c r="E520" s="119">
        <v>8.6217540083930206</v>
      </c>
      <c r="F520" s="119">
        <v>1.1035845130743067</v>
      </c>
      <c r="G520" s="119">
        <v>0.68178313686729286</v>
      </c>
      <c r="H520" s="119">
        <v>0.46255651056852343</v>
      </c>
      <c r="I520" s="119">
        <v>4.3700924196008692</v>
      </c>
      <c r="J520" s="119">
        <v>0.66768523325809814</v>
      </c>
      <c r="K520" s="120">
        <v>6.0759293127059939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25" t="str">
        <f t="shared" si="27"/>
        <v>Munson</v>
      </c>
      <c r="C521" s="121">
        <v>10</v>
      </c>
      <c r="D521" s="122">
        <v>0.67821208708684544</v>
      </c>
      <c r="E521" s="122">
        <v>8.5765949085403577</v>
      </c>
      <c r="F521" s="122">
        <v>1.0978041482931657</v>
      </c>
      <c r="G521" s="122">
        <v>0.67821208708681791</v>
      </c>
      <c r="H521" s="122">
        <v>0.46013374483757002</v>
      </c>
      <c r="I521" s="122">
        <v>4.3472131735148194</v>
      </c>
      <c r="J521" s="122">
        <v>0.66418961272588295</v>
      </c>
      <c r="K521" s="46">
        <v>6.0737479439534638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26" t="str">
        <f t="shared" si="27"/>
        <v>Munson</v>
      </c>
      <c r="C522" s="118">
        <v>10</v>
      </c>
      <c r="D522" s="119">
        <v>0.63124014283992569</v>
      </c>
      <c r="E522" s="119">
        <v>7.9825929060051903</v>
      </c>
      <c r="F522" s="119">
        <v>1.0217718919686645</v>
      </c>
      <c r="G522" s="119">
        <v>0.63124014283989816</v>
      </c>
      <c r="H522" s="119">
        <v>0.42826556475671934</v>
      </c>
      <c r="I522" s="119">
        <v>4.0461413942425262</v>
      </c>
      <c r="J522" s="119">
        <v>0.61819031231631316</v>
      </c>
      <c r="K522" s="120">
        <v>5.6798632103518436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25" t="str">
        <f t="shared" si="27"/>
        <v>Munson</v>
      </c>
      <c r="C523" s="121">
        <v>10</v>
      </c>
      <c r="D523" s="122">
        <v>0.67135342654714225</v>
      </c>
      <c r="E523" s="122">
        <v>8.4898610472821012</v>
      </c>
      <c r="F523" s="122">
        <v>1.086702214052109</v>
      </c>
      <c r="G523" s="122">
        <v>0.67135342654703167</v>
      </c>
      <c r="H523" s="122">
        <v>0.45548046983616675</v>
      </c>
      <c r="I523" s="122">
        <v>4.3032710335156334</v>
      </c>
      <c r="J523" s="122">
        <v>0.65747589436310372</v>
      </c>
      <c r="K523" s="46">
        <v>6.0694191815978611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26" t="str">
        <f t="shared" si="27"/>
        <v>Munson</v>
      </c>
      <c r="C524" s="118">
        <v>10</v>
      </c>
      <c r="D524" s="119">
        <v>0.6463485744654649</v>
      </c>
      <c r="E524" s="119">
        <v>8.1736524583485348</v>
      </c>
      <c r="F524" s="119">
        <v>1.0462275146686124</v>
      </c>
      <c r="G524" s="119">
        <v>0.64634857446540972</v>
      </c>
      <c r="H524" s="119">
        <v>0.43851590432924692</v>
      </c>
      <c r="I524" s="119">
        <v>4.1430033975672327</v>
      </c>
      <c r="J524" s="119">
        <v>0.63298941548041643</v>
      </c>
      <c r="K524" s="120">
        <v>5.8715528161902188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25" t="str">
        <f t="shared" si="27"/>
        <v>Munson</v>
      </c>
      <c r="C525" s="121">
        <v>10</v>
      </c>
      <c r="D525" s="122">
        <v>0.66445155528270039</v>
      </c>
      <c r="E525" s="122">
        <v>8.402580747989683</v>
      </c>
      <c r="F525" s="122">
        <v>1.0755303357426795</v>
      </c>
      <c r="G525" s="122">
        <v>0.66445155528264521</v>
      </c>
      <c r="H525" s="122">
        <v>0.45079788705998441</v>
      </c>
      <c r="I525" s="122">
        <v>4.2590511119100238</v>
      </c>
      <c r="J525" s="122">
        <v>0.65071974906953389</v>
      </c>
      <c r="K525" s="46">
        <v>6.0651350218371345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26" t="str">
        <f t="shared" si="27"/>
        <v>Munson</v>
      </c>
      <c r="C526" s="118">
        <v>10</v>
      </c>
      <c r="D526" s="119">
        <v>0.63970376641541471</v>
      </c>
      <c r="E526" s="119">
        <v>8.0896229519832321</v>
      </c>
      <c r="F526" s="119">
        <v>1.0354717378538536</v>
      </c>
      <c r="G526" s="119">
        <v>0.63970376641552529</v>
      </c>
      <c r="H526" s="119">
        <v>0.43400771607348093</v>
      </c>
      <c r="I526" s="119">
        <v>4.1004305379381609</v>
      </c>
      <c r="J526" s="119">
        <v>0.62648487307712997</v>
      </c>
      <c r="K526" s="120">
        <v>5.867428071875322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25" t="str">
        <f t="shared" si="27"/>
        <v>Munson</v>
      </c>
      <c r="C527" s="121">
        <v>10</v>
      </c>
      <c r="D527" s="122">
        <v>0.65762063893586331</v>
      </c>
      <c r="E527" s="122">
        <v>8.3161977367175108</v>
      </c>
      <c r="F527" s="122">
        <v>1.0644733102998414</v>
      </c>
      <c r="G527" s="122">
        <v>0.65762063893586331</v>
      </c>
      <c r="H527" s="122">
        <v>0.44616345372270599</v>
      </c>
      <c r="I527" s="122">
        <v>4.2152853998187858</v>
      </c>
      <c r="J527" s="122">
        <v>0.64403302646334037</v>
      </c>
      <c r="K527" s="46">
        <v>6.0608941731954875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26" t="str">
        <f t="shared" si="27"/>
        <v>Munson</v>
      </c>
      <c r="C528" s="118">
        <v>10</v>
      </c>
      <c r="D528" s="119">
        <v>0.65417614770242294</v>
      </c>
      <c r="E528" s="119">
        <v>8.2726390822243268</v>
      </c>
      <c r="F528" s="119">
        <v>1.0588978025247138</v>
      </c>
      <c r="G528" s="119">
        <v>0.65417614770256127</v>
      </c>
      <c r="H528" s="119">
        <v>0.44382652732969358</v>
      </c>
      <c r="I528" s="119">
        <v>4.1932164068827191</v>
      </c>
      <c r="J528" s="119">
        <v>0.64066118043524489</v>
      </c>
      <c r="K528" s="120">
        <v>6.0587904680402662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25" t="str">
        <f t="shared" si="27"/>
        <v>Munson</v>
      </c>
      <c r="C529" s="121">
        <v>10</v>
      </c>
      <c r="D529" s="122">
        <v>0.62981107088603194</v>
      </c>
      <c r="E529" s="122">
        <v>7.9645210204131338</v>
      </c>
      <c r="F529" s="122">
        <v>1.0194586906128811</v>
      </c>
      <c r="G529" s="122">
        <v>0.62981107088594912</v>
      </c>
      <c r="H529" s="122">
        <v>0.4272960135147652</v>
      </c>
      <c r="I529" s="122">
        <v>4.0370475671331949</v>
      </c>
      <c r="J529" s="122">
        <v>0.61680093407215575</v>
      </c>
      <c r="K529" s="46">
        <v>5.8613200024554608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26" t="str">
        <f t="shared" si="27"/>
        <v>Munson</v>
      </c>
      <c r="C530" s="118">
        <v>10</v>
      </c>
      <c r="D530" s="119">
        <v>0.6474508680255</v>
      </c>
      <c r="E530" s="119">
        <v>8.1875919405796882</v>
      </c>
      <c r="F530" s="119">
        <v>1.0480117683942001</v>
      </c>
      <c r="G530" s="119">
        <v>0.64745086802583185</v>
      </c>
      <c r="H530" s="119">
        <v>0.43926375201554185</v>
      </c>
      <c r="I530" s="119">
        <v>4.1501268447815374</v>
      </c>
      <c r="J530" s="119">
        <v>0.63407777207295712</v>
      </c>
      <c r="K530" s="120">
        <v>6.0546153135048719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25" t="str">
        <f t="shared" si="27"/>
        <v>Munson</v>
      </c>
      <c r="C531" s="121">
        <v>10</v>
      </c>
      <c r="D531" s="122">
        <v>0.62333627719252138</v>
      </c>
      <c r="E531" s="122">
        <v>7.8826414967602858</v>
      </c>
      <c r="F531" s="122">
        <v>1.0089781115853165</v>
      </c>
      <c r="G531" s="122">
        <v>0.6233362771925216</v>
      </c>
      <c r="H531" s="122">
        <v>0.42290318332973686</v>
      </c>
      <c r="I531" s="122">
        <v>3.9955627380819321</v>
      </c>
      <c r="J531" s="122">
        <v>0.61046263237686293</v>
      </c>
      <c r="K531" s="46">
        <v>5.8572999678160009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26" t="str">
        <f t="shared" si="27"/>
        <v>Munson</v>
      </c>
      <c r="C532" s="118">
        <v>10</v>
      </c>
      <c r="D532" s="119">
        <v>0.64079472781035984</v>
      </c>
      <c r="E532" s="119">
        <v>8.1034191289068946</v>
      </c>
      <c r="F532" s="119">
        <v>1.0372376485000825</v>
      </c>
      <c r="G532" s="119">
        <v>0.64079472781047031</v>
      </c>
      <c r="H532" s="119">
        <v>0.43474788929806196</v>
      </c>
      <c r="I532" s="119">
        <v>4.1074801095949347</v>
      </c>
      <c r="J532" s="119">
        <v>0.62756195689965732</v>
      </c>
      <c r="K532" s="120">
        <v>6.0504827776708101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25" t="str">
        <f t="shared" si="27"/>
        <v>Munson</v>
      </c>
      <c r="C533" s="121">
        <v>10</v>
      </c>
      <c r="D533" s="122">
        <v>0.63743836748395677</v>
      </c>
      <c r="E533" s="122">
        <v>8.0609749680980922</v>
      </c>
      <c r="F533" s="122">
        <v>1.0318047959165557</v>
      </c>
      <c r="G533" s="122">
        <v>0.63743836748395677</v>
      </c>
      <c r="H533" s="122">
        <v>0.43247075935661278</v>
      </c>
      <c r="I533" s="122">
        <v>4.0859750108242334</v>
      </c>
      <c r="J533" s="122">
        <v>0.62427631309049403</v>
      </c>
      <c r="K533" s="46">
        <v>6.0484322369726087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26" t="str">
        <f t="shared" si="27"/>
        <v>Munson</v>
      </c>
      <c r="C534" s="118">
        <v>10</v>
      </c>
      <c r="D534" s="119">
        <v>0.57288054502264663</v>
      </c>
      <c r="E534" s="119">
        <v>7.2445838981515074</v>
      </c>
      <c r="F534" s="119">
        <v>0.927306738963393</v>
      </c>
      <c r="G534" s="119">
        <v>0.57288054502267427</v>
      </c>
      <c r="H534" s="119">
        <v>0.38867143399647991</v>
      </c>
      <c r="I534" s="119">
        <v>3.672168193112864</v>
      </c>
      <c r="J534" s="119">
        <v>0.56105278343942111</v>
      </c>
      <c r="K534" s="120">
        <v>5.4612578602841024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25" t="str">
        <f t="shared" si="27"/>
        <v>Munson</v>
      </c>
      <c r="C535" s="121">
        <v>10</v>
      </c>
      <c r="D535" s="122">
        <v>0.63109894831585878</v>
      </c>
      <c r="E535" s="122">
        <v>7.9808073756976281</v>
      </c>
      <c r="F535" s="122">
        <v>1.0215433440892965</v>
      </c>
      <c r="G535" s="122">
        <v>0.63109894831588642</v>
      </c>
      <c r="H535" s="122">
        <v>0.42816976312539801</v>
      </c>
      <c r="I535" s="122">
        <v>4.0453576994132288</v>
      </c>
      <c r="J535" s="122">
        <v>0.61807057712358282</v>
      </c>
      <c r="K535" s="46">
        <v>6.0443634113512541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26" t="str">
        <f t="shared" si="27"/>
        <v>Munson</v>
      </c>
      <c r="C536" s="118">
        <v>10</v>
      </c>
      <c r="D536" s="119">
        <v>0.60759339188635453</v>
      </c>
      <c r="E536" s="119">
        <v>7.6835587134684724</v>
      </c>
      <c r="F536" s="119">
        <v>0.98349551532396451</v>
      </c>
      <c r="G536" s="119">
        <v>0.60759339188638228</v>
      </c>
      <c r="H536" s="119">
        <v>0.41222240169175123</v>
      </c>
      <c r="I536" s="119">
        <v>3.8946951180374039</v>
      </c>
      <c r="J536" s="119">
        <v>0.59505159907854033</v>
      </c>
      <c r="K536" s="120">
        <v>5.8474302178935007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25" t="str">
        <f t="shared" si="27"/>
        <v>Munson</v>
      </c>
      <c r="C537" s="121">
        <v>10</v>
      </c>
      <c r="D537" s="122">
        <v>0.62461091455587847</v>
      </c>
      <c r="E537" s="122">
        <v>7.8987604196341534</v>
      </c>
      <c r="F537" s="122">
        <v>1.0110413337131716</v>
      </c>
      <c r="G537" s="122">
        <v>0.62461091455590612</v>
      </c>
      <c r="H537" s="122">
        <v>0.42376795350803653</v>
      </c>
      <c r="I537" s="122">
        <v>4.0037868496279732</v>
      </c>
      <c r="J537" s="122">
        <v>0.61171917264717568</v>
      </c>
      <c r="K537" s="46">
        <v>6.0403360413250171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26" t="str">
        <f t="shared" si="27"/>
        <v>Munson</v>
      </c>
      <c r="C538" s="118">
        <v>10</v>
      </c>
      <c r="D538" s="119">
        <v>0.60134700778219097</v>
      </c>
      <c r="E538" s="119">
        <v>7.6045676321776075</v>
      </c>
      <c r="F538" s="119">
        <v>0.97338465691873377</v>
      </c>
      <c r="G538" s="119">
        <v>0.6013470077820805</v>
      </c>
      <c r="H538" s="119">
        <v>0.40798453722899636</v>
      </c>
      <c r="I538" s="119">
        <v>3.8546723785084946</v>
      </c>
      <c r="J538" s="119">
        <v>0.58893673286028236</v>
      </c>
      <c r="K538" s="120">
        <v>5.8435527224289743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25" t="str">
        <f t="shared" si="27"/>
        <v>Munson</v>
      </c>
      <c r="C539" s="121">
        <v>10</v>
      </c>
      <c r="D539" s="122">
        <v>0.61818958124297974</v>
      </c>
      <c r="E539" s="122">
        <v>7.8175569500289717</v>
      </c>
      <c r="F539" s="122">
        <v>1.0006472896037084</v>
      </c>
      <c r="G539" s="122">
        <v>0.61818958124284162</v>
      </c>
      <c r="H539" s="122">
        <v>0.41941140398022014</v>
      </c>
      <c r="I539" s="122">
        <v>3.9626432919704744</v>
      </c>
      <c r="J539" s="122">
        <v>0.60543304353377425</v>
      </c>
      <c r="K539" s="46">
        <v>6.0363498623747578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26" t="str">
        <f t="shared" si="27"/>
        <v>Munson</v>
      </c>
      <c r="C540" s="118">
        <v>10</v>
      </c>
      <c r="D540" s="119">
        <v>0.61495162235449885</v>
      </c>
      <c r="E540" s="119">
        <v>7.7766100806910394</v>
      </c>
      <c r="F540" s="119">
        <v>0.99540609032845306</v>
      </c>
      <c r="G540" s="119">
        <v>0.61495162235455414</v>
      </c>
      <c r="H540" s="119">
        <v>0.41721461708551488</v>
      </c>
      <c r="I540" s="119">
        <v>3.9418961245440229</v>
      </c>
      <c r="J540" s="119">
        <v>0.6022632025585295</v>
      </c>
      <c r="K540" s="120">
        <v>6.0343721539095831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25" t="str">
        <f t="shared" si="27"/>
        <v>Munson</v>
      </c>
      <c r="C541" s="121">
        <v>10</v>
      </c>
      <c r="D541" s="122">
        <v>0.59204748014479314</v>
      </c>
      <c r="E541" s="122">
        <v>7.4869668360447923</v>
      </c>
      <c r="F541" s="122">
        <v>0.95833175501373347</v>
      </c>
      <c r="G541" s="122">
        <v>0.59204748014468256</v>
      </c>
      <c r="H541" s="122">
        <v>0.40167526903548567</v>
      </c>
      <c r="I541" s="122">
        <v>3.7950866680321353</v>
      </c>
      <c r="J541" s="122">
        <v>0.57983289544246197</v>
      </c>
      <c r="K541" s="46">
        <v>5.8378109542947065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26" t="str">
        <f t="shared" si="27"/>
        <v>Munson</v>
      </c>
      <c r="C542" s="118">
        <v>10</v>
      </c>
      <c r="D542" s="119">
        <v>0.6086295917168244</v>
      </c>
      <c r="E542" s="119">
        <v>7.6966623817139572</v>
      </c>
      <c r="F542" s="119">
        <v>0.98517278485938653</v>
      </c>
      <c r="G542" s="119">
        <v>0.60862959171699016</v>
      </c>
      <c r="H542" s="119">
        <v>0.4129254170727491</v>
      </c>
      <c r="I542" s="119">
        <v>3.9013883825225051</v>
      </c>
      <c r="J542" s="119">
        <v>0.5960741762345696</v>
      </c>
      <c r="K542" s="120">
        <v>6.0304473161697389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25" t="str">
        <f t="shared" si="27"/>
        <v>Munson</v>
      </c>
      <c r="C543" s="121">
        <v>10</v>
      </c>
      <c r="D543" s="122">
        <v>0.58596091630422265</v>
      </c>
      <c r="E543" s="122">
        <v>7.409996824095014</v>
      </c>
      <c r="F543" s="122">
        <v>0.94847959348416178</v>
      </c>
      <c r="G543" s="122">
        <v>0.58596091630425018</v>
      </c>
      <c r="H543" s="122">
        <v>0.39754582024104596</v>
      </c>
      <c r="I543" s="122">
        <v>3.7560873555568541</v>
      </c>
      <c r="J543" s="122">
        <v>0.57387437698849375</v>
      </c>
      <c r="K543" s="46">
        <v>5.8340323711696431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26" t="str">
        <f t="shared" si="27"/>
        <v>Munson</v>
      </c>
      <c r="C544" s="118">
        <v>10</v>
      </c>
      <c r="D544" s="119">
        <v>0.6023725549260206</v>
      </c>
      <c r="E544" s="119">
        <v>7.6175365877293357</v>
      </c>
      <c r="F544" s="119">
        <v>0.97504468322935511</v>
      </c>
      <c r="G544" s="119">
        <v>0.60237255492621411</v>
      </c>
      <c r="H544" s="119">
        <v>0.40868032551666944</v>
      </c>
      <c r="I544" s="119">
        <v>3.8612964266288397</v>
      </c>
      <c r="J544" s="119">
        <v>0.58994875336636798</v>
      </c>
      <c r="K544" s="120">
        <v>6.0265630276579616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25" t="str">
        <f t="shared" si="27"/>
        <v>Munson</v>
      </c>
      <c r="C545" s="121">
        <v>10</v>
      </c>
      <c r="D545" s="122">
        <v>0.59921744259830756</v>
      </c>
      <c r="E545" s="122">
        <v>7.5776373868137448</v>
      </c>
      <c r="F545" s="122">
        <v>0.96993758551215936</v>
      </c>
      <c r="G545" s="122">
        <v>0.59921744259841814</v>
      </c>
      <c r="H545" s="122">
        <v>0.40653973853132525</v>
      </c>
      <c r="I545" s="122">
        <v>3.841079867471286</v>
      </c>
      <c r="J545" s="122">
        <v>0.58685994584950008</v>
      </c>
      <c r="K545" s="46">
        <v>6.0246355155894635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26" t="str">
        <f t="shared" si="27"/>
        <v>Munson</v>
      </c>
      <c r="C546" s="118">
        <v>10</v>
      </c>
      <c r="D546" s="119">
        <v>0.53853051936258312</v>
      </c>
      <c r="E546" s="119">
        <v>6.8101972795799286</v>
      </c>
      <c r="F546" s="119">
        <v>0.87170525178623082</v>
      </c>
      <c r="G546" s="119">
        <v>0.53853051936252783</v>
      </c>
      <c r="H546" s="119">
        <v>0.36536661931101172</v>
      </c>
      <c r="I546" s="119">
        <v>3.4520742003947817</v>
      </c>
      <c r="J546" s="119">
        <v>0.5274256599343492</v>
      </c>
      <c r="K546" s="120">
        <v>5.4398743619416887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25" t="str">
        <f t="shared" si="27"/>
        <v>Munson</v>
      </c>
      <c r="C547" s="121">
        <v>10</v>
      </c>
      <c r="D547" s="122">
        <v>0.59325813620072132</v>
      </c>
      <c r="E547" s="122">
        <v>7.5022766583911054</v>
      </c>
      <c r="F547" s="122">
        <v>0.96029141227406145</v>
      </c>
      <c r="G547" s="122">
        <v>0.59325813620091483</v>
      </c>
      <c r="H547" s="122">
        <v>0.40249664297625953</v>
      </c>
      <c r="I547" s="122">
        <v>3.8028956995137122</v>
      </c>
      <c r="J547" s="122">
        <v>0.5810260027564329</v>
      </c>
      <c r="K547" s="46">
        <v>6.0208105882845429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26" t="str">
        <f t="shared" si="27"/>
        <v>Munson</v>
      </c>
      <c r="C548" s="118">
        <v>10</v>
      </c>
      <c r="D548" s="119">
        <v>0.57116197737353069</v>
      </c>
      <c r="E548" s="119">
        <v>7.2228510820802576</v>
      </c>
      <c r="F548" s="119">
        <v>0.92452493850627293</v>
      </c>
      <c r="G548" s="119">
        <v>0.57116197737375185</v>
      </c>
      <c r="H548" s="119">
        <v>0.38750547985456196</v>
      </c>
      <c r="I548" s="119">
        <v>3.6612628969432475</v>
      </c>
      <c r="J548" s="119">
        <v>0.55938658552001386</v>
      </c>
      <c r="K548" s="120">
        <v>5.8247541527999074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25" t="str">
        <f t="shared" si="27"/>
        <v>Munson</v>
      </c>
      <c r="C549" s="121">
        <v>10</v>
      </c>
      <c r="D549" s="122">
        <v>0.58715912617014265</v>
      </c>
      <c r="E549" s="122">
        <v>7.4251492533045687</v>
      </c>
      <c r="F549" s="122">
        <v>0.95041910442298483</v>
      </c>
      <c r="G549" s="122">
        <v>0.58715912616994903</v>
      </c>
      <c r="H549" s="122">
        <v>0.39835874053541126</v>
      </c>
      <c r="I549" s="122">
        <v>3.7638156626017896</v>
      </c>
      <c r="J549" s="122">
        <v>0.5750551173173557</v>
      </c>
      <c r="K549" s="46">
        <v>6.0170246075329032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26" t="str">
        <f t="shared" si="27"/>
        <v>Munson</v>
      </c>
      <c r="C550" s="118">
        <v>10</v>
      </c>
      <c r="D550" s="119">
        <v>0.56529012763971975</v>
      </c>
      <c r="E550" s="119">
        <v>7.1485963209362096</v>
      </c>
      <c r="F550" s="119">
        <v>0.91502032907983477</v>
      </c>
      <c r="G550" s="119">
        <v>0.5652901276397474</v>
      </c>
      <c r="H550" s="119">
        <v>0.3835217132354295</v>
      </c>
      <c r="I550" s="119">
        <v>3.6236380531788206</v>
      </c>
      <c r="J550" s="119">
        <v>0.5536380711450376</v>
      </c>
      <c r="K550" s="120">
        <v>5.8211095257809289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25" t="str">
        <f t="shared" si="27"/>
        <v>Munson</v>
      </c>
      <c r="C551" s="121">
        <v>10</v>
      </c>
      <c r="D551" s="122">
        <v>0.58112281721564107</v>
      </c>
      <c r="E551" s="122">
        <v>7.3488147590772614</v>
      </c>
      <c r="F551" s="122">
        <v>0.94064828916188947</v>
      </c>
      <c r="G551" s="122">
        <v>0.58112281721564107</v>
      </c>
      <c r="H551" s="122">
        <v>0.39426341806354864</v>
      </c>
      <c r="I551" s="122">
        <v>3.7251368586939293</v>
      </c>
      <c r="J551" s="122">
        <v>0.56914558281624916</v>
      </c>
      <c r="K551" s="46">
        <v>6.0132778028437972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26" t="str">
        <f t="shared" si="27"/>
        <v>Munson</v>
      </c>
      <c r="C552" s="118">
        <v>10</v>
      </c>
      <c r="D552" s="119">
        <v>0.57807900695321457</v>
      </c>
      <c r="E552" s="119">
        <v>7.3103230717484715</v>
      </c>
      <c r="F552" s="119">
        <v>0.93572135318380434</v>
      </c>
      <c r="G552" s="119">
        <v>0.57807900695321457</v>
      </c>
      <c r="H552" s="119">
        <v>0.3921983410351198</v>
      </c>
      <c r="I552" s="119">
        <v>3.7056328495611419</v>
      </c>
      <c r="J552" s="119">
        <v>0.56616568612043794</v>
      </c>
      <c r="K552" s="120">
        <v>6.0114189723918319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25" t="str">
        <f t="shared" si="27"/>
        <v>Munson</v>
      </c>
      <c r="C553" s="121">
        <v>10</v>
      </c>
      <c r="D553" s="122">
        <v>0.55654820143538564</v>
      </c>
      <c r="E553" s="122">
        <v>7.038046890746549</v>
      </c>
      <c r="F553" s="122">
        <v>0.90087000201555822</v>
      </c>
      <c r="G553" s="122">
        <v>0.55654820143560668</v>
      </c>
      <c r="H553" s="122">
        <v>0.37759073767797391</v>
      </c>
      <c r="I553" s="122">
        <v>3.5676222487077318</v>
      </c>
      <c r="J553" s="122">
        <v>0.5450796837804055</v>
      </c>
      <c r="K553" s="46">
        <v>5.8157123753899036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26" t="str">
        <f t="shared" si="27"/>
        <v>Munson</v>
      </c>
      <c r="C554" s="118">
        <v>10</v>
      </c>
      <c r="D554" s="119">
        <v>0.57213604646634308</v>
      </c>
      <c r="E554" s="119">
        <v>7.2351690519023562</v>
      </c>
      <c r="F554" s="119">
        <v>0.92610163864350159</v>
      </c>
      <c r="G554" s="119">
        <v>0.57213604646648142</v>
      </c>
      <c r="H554" s="119">
        <v>0.38816633279979568</v>
      </c>
      <c r="I554" s="119">
        <v>3.6675518881083589</v>
      </c>
      <c r="J554" s="119">
        <v>0.56034746588352802</v>
      </c>
      <c r="K554" s="120">
        <v>6.0077297472953797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25" t="str">
        <f t="shared" si="27"/>
        <v>Munson</v>
      </c>
      <c r="C555" s="121">
        <v>10</v>
      </c>
      <c r="D555" s="122">
        <v>0.55082658911207083</v>
      </c>
      <c r="E555" s="122">
        <v>6.9656920152553257</v>
      </c>
      <c r="F555" s="122">
        <v>0.89160857795268167</v>
      </c>
      <c r="G555" s="122">
        <v>0.55082658911193239</v>
      </c>
      <c r="H555" s="122">
        <v>0.37370889939232249</v>
      </c>
      <c r="I555" s="122">
        <v>3.5309593256711507</v>
      </c>
      <c r="J555" s="122">
        <v>0.53947815616785499</v>
      </c>
      <c r="K555" s="46">
        <v>5.8121606186816575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26" t="str">
        <f t="shared" si="27"/>
        <v>Munson</v>
      </c>
      <c r="C556" s="118">
        <v>10</v>
      </c>
      <c r="D556" s="119">
        <v>0.56625418278332318</v>
      </c>
      <c r="E556" s="119">
        <v>7.160787655462026</v>
      </c>
      <c r="F556" s="119">
        <v>0.91658081989913931</v>
      </c>
      <c r="G556" s="119">
        <v>0.56625418278335082</v>
      </c>
      <c r="H556" s="119">
        <v>0.38417576785473773</v>
      </c>
      <c r="I556" s="119">
        <v>3.6298619296949184</v>
      </c>
      <c r="J556" s="119">
        <v>0.55458901728461629</v>
      </c>
      <c r="K556" s="120">
        <v>6.0040781111466259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25" t="str">
        <f t="shared" si="27"/>
        <v>Munson</v>
      </c>
      <c r="C557" s="121">
        <v>10</v>
      </c>
      <c r="D557" s="122">
        <v>0.5632882515865314</v>
      </c>
      <c r="E557" s="122">
        <v>7.1232808181708549</v>
      </c>
      <c r="F557" s="122">
        <v>0.91177994472586943</v>
      </c>
      <c r="G557" s="122">
        <v>0.56328825158675278</v>
      </c>
      <c r="H557" s="122">
        <v>0.38216352607144805</v>
      </c>
      <c r="I557" s="122">
        <v>3.6108566881225084</v>
      </c>
      <c r="J557" s="122">
        <v>0.5516852829957517</v>
      </c>
      <c r="K557" s="46">
        <v>6.0022666374005764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26" t="str">
        <f t="shared" si="27"/>
        <v>Munson</v>
      </c>
      <c r="C558" s="118">
        <v>10</v>
      </c>
      <c r="D558" s="119">
        <v>0.50624012772787907</v>
      </c>
      <c r="E558" s="119">
        <v>6.4018565646908181</v>
      </c>
      <c r="F558" s="119">
        <v>0.81943764028042476</v>
      </c>
      <c r="G558" s="119">
        <v>0.50624012772782379</v>
      </c>
      <c r="H558" s="119">
        <v>0.34345916758762951</v>
      </c>
      <c r="I558" s="119">
        <v>3.2451666108611579</v>
      </c>
      <c r="J558" s="119">
        <v>0.49581326148093835</v>
      </c>
      <c r="K558" s="120">
        <v>5.4197737894560172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25" t="str">
        <f t="shared" si="27"/>
        <v>Munson</v>
      </c>
      <c r="C559" s="121">
        <v>10</v>
      </c>
      <c r="D559" s="122">
        <v>0.55768626632618001</v>
      </c>
      <c r="E559" s="122">
        <v>7.0524387332559506</v>
      </c>
      <c r="F559" s="122">
        <v>0.90271215785676173</v>
      </c>
      <c r="G559" s="122">
        <v>0.55768626632626284</v>
      </c>
      <c r="H559" s="122">
        <v>0.37836285579057816</v>
      </c>
      <c r="I559" s="122">
        <v>3.5749602120672508</v>
      </c>
      <c r="J559" s="122">
        <v>0.54620083679258469</v>
      </c>
      <c r="K559" s="46">
        <v>5.9986711882290091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26" t="str">
        <f t="shared" si="27"/>
        <v>Munson</v>
      </c>
      <c r="C560" s="118">
        <v>10</v>
      </c>
      <c r="D560" s="119">
        <v>0.53691499735458248</v>
      </c>
      <c r="E560" s="119">
        <v>6.7897675672648301</v>
      </c>
      <c r="F560" s="119">
        <v>0.86909024860989825</v>
      </c>
      <c r="G560" s="119">
        <v>0.53691499735461001</v>
      </c>
      <c r="H560" s="119">
        <v>0.35230952343025917</v>
      </c>
      <c r="I560" s="119">
        <v>3.3706845606529776</v>
      </c>
      <c r="J560" s="119">
        <v>0.51499054588363469</v>
      </c>
      <c r="K560" s="120">
        <v>0.20421852312589944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25" t="str">
        <f t="shared" si="27"/>
        <v>Munson</v>
      </c>
      <c r="C561" s="121">
        <v>10</v>
      </c>
      <c r="D561" s="122">
        <v>0.55195295408879996</v>
      </c>
      <c r="E561" s="122">
        <v>6.9799359019424188</v>
      </c>
      <c r="F561" s="122">
        <v>0.89343179544862972</v>
      </c>
      <c r="G561" s="122">
        <v>0.5519529540889937</v>
      </c>
      <c r="H561" s="122">
        <v>0.36217703449878291</v>
      </c>
      <c r="I561" s="122">
        <v>3.4650909345845018</v>
      </c>
      <c r="J561" s="122">
        <v>0.52941444367005042</v>
      </c>
      <c r="K561" s="46">
        <v>0.20994049687134594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26" t="str">
        <f t="shared" si="27"/>
        <v>Munson</v>
      </c>
      <c r="C562" s="118">
        <v>10</v>
      </c>
      <c r="D562" s="119">
        <v>0.53139522483957635</v>
      </c>
      <c r="E562" s="119">
        <v>6.7199651356255519</v>
      </c>
      <c r="F562" s="119">
        <v>0.86015553736007067</v>
      </c>
      <c r="G562" s="119">
        <v>0.53139522483963175</v>
      </c>
      <c r="H562" s="119">
        <v>0.34868758464076804</v>
      </c>
      <c r="I562" s="119">
        <v>3.3360320216167705</v>
      </c>
      <c r="J562" s="119">
        <v>0.50969617003571188</v>
      </c>
      <c r="K562" s="120">
        <v>0.20212332449461284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25" t="str">
        <f t="shared" si="27"/>
        <v>Munson</v>
      </c>
      <c r="C563" s="121">
        <v>10</v>
      </c>
      <c r="D563" s="122">
        <v>0.54627858335866797</v>
      </c>
      <c r="E563" s="122">
        <v>6.9081784384022331</v>
      </c>
      <c r="F563" s="122">
        <v>0.88424684011548582</v>
      </c>
      <c r="G563" s="122">
        <v>0.54627858335866797</v>
      </c>
      <c r="H563" s="122">
        <v>0.35845366219605063</v>
      </c>
      <c r="I563" s="122">
        <v>3.4294679367960299</v>
      </c>
      <c r="J563" s="122">
        <v>0.52397178334065253</v>
      </c>
      <c r="K563" s="46">
        <v>0.20778660309942146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26" t="str">
        <f t="shared" si="27"/>
        <v>Munson</v>
      </c>
      <c r="C564" s="118">
        <v>10</v>
      </c>
      <c r="D564" s="119">
        <v>0.54341728053442462</v>
      </c>
      <c r="E564" s="119">
        <v>6.8719947199171756</v>
      </c>
      <c r="F564" s="119">
        <v>0.87961532414939847</v>
      </c>
      <c r="G564" s="119">
        <v>0.54341728053461824</v>
      </c>
      <c r="H564" s="119">
        <v>0.35657614193961734</v>
      </c>
      <c r="I564" s="119">
        <v>3.4115051346227054</v>
      </c>
      <c r="J564" s="119">
        <v>0.5212273146691736</v>
      </c>
      <c r="K564" s="120">
        <v>0.20671794966647503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25" t="str">
        <f t="shared" si="27"/>
        <v>Munson</v>
      </c>
      <c r="C565" s="121">
        <v>10</v>
      </c>
      <c r="D565" s="122">
        <v>0.5231774661813805</v>
      </c>
      <c r="E565" s="122">
        <v>6.6160442701419688</v>
      </c>
      <c r="F565" s="122">
        <v>0.84685366657817196</v>
      </c>
      <c r="G565" s="122">
        <v>0.5231774661814913</v>
      </c>
      <c r="H565" s="122">
        <v>0.34329531194122359</v>
      </c>
      <c r="I565" s="122">
        <v>3.2844421192419735</v>
      </c>
      <c r="J565" s="122">
        <v>0.50181398725877846</v>
      </c>
      <c r="K565" s="46">
        <v>0.19902077850542571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26" t="str">
        <f t="shared" si="27"/>
        <v>Munson</v>
      </c>
      <c r="C566" s="118">
        <v>10</v>
      </c>
      <c r="D566" s="119">
        <v>0.53783066108084843</v>
      </c>
      <c r="E566" s="119">
        <v>6.8013469492939596</v>
      </c>
      <c r="F566" s="119">
        <v>0.87057240950962678</v>
      </c>
      <c r="G566" s="119">
        <v>0.5378306610807656</v>
      </c>
      <c r="H566" s="119">
        <v>0.35291034809299665</v>
      </c>
      <c r="I566" s="119">
        <v>3.3764330301359236</v>
      </c>
      <c r="J566" s="119">
        <v>0.5158688167304496</v>
      </c>
      <c r="K566" s="120">
        <v>0.20459710133703132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25" t="str">
        <f t="shared" si="27"/>
        <v>Munson</v>
      </c>
      <c r="C567" s="121">
        <v>10</v>
      </c>
      <c r="D567" s="122">
        <v>0.51779892281313167</v>
      </c>
      <c r="E567" s="122">
        <v>6.54802780664828</v>
      </c>
      <c r="F567" s="122">
        <v>0.83814755925097983</v>
      </c>
      <c r="G567" s="122">
        <v>0.51779892281315931</v>
      </c>
      <c r="H567" s="122">
        <v>0.33976604711116087</v>
      </c>
      <c r="I567" s="122">
        <v>3.2506762558816136</v>
      </c>
      <c r="J567" s="122">
        <v>0.49665505745774496</v>
      </c>
      <c r="K567" s="46">
        <v>0.19697889654259934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26" t="str">
        <f t="shared" si="27"/>
        <v>Munson</v>
      </c>
      <c r="C568" s="118">
        <v>10</v>
      </c>
      <c r="D568" s="119">
        <v>0.53230147505443992</v>
      </c>
      <c r="E568" s="119">
        <v>6.7314254754313687</v>
      </c>
      <c r="F568" s="119">
        <v>0.86162246085521521</v>
      </c>
      <c r="G568" s="119">
        <v>0.5323014750543017</v>
      </c>
      <c r="H568" s="119">
        <v>0.34928223315201889</v>
      </c>
      <c r="I568" s="119">
        <v>3.3417213422107657</v>
      </c>
      <c r="J568" s="119">
        <v>0.5105654066609745</v>
      </c>
      <c r="K568" s="120">
        <v>0.20249802526674773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25" t="str">
        <f t="shared" si="27"/>
        <v>Munson</v>
      </c>
      <c r="C569" s="121">
        <v>10</v>
      </c>
      <c r="D569" s="122">
        <v>0.52951338165266948</v>
      </c>
      <c r="E569" s="122">
        <v>6.6961675551820008</v>
      </c>
      <c r="F569" s="122">
        <v>0.85710944706329606</v>
      </c>
      <c r="G569" s="122">
        <v>0.52951338165275263</v>
      </c>
      <c r="H569" s="122">
        <v>0.34745277275302588</v>
      </c>
      <c r="I569" s="122">
        <v>3.3242182437841699</v>
      </c>
      <c r="J569" s="122">
        <v>0.5078911632642451</v>
      </c>
      <c r="K569" s="46">
        <v>0.20145657062530517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26" t="str">
        <f t="shared" si="27"/>
        <v>Munson</v>
      </c>
      <c r="C570" s="118">
        <v>10</v>
      </c>
      <c r="D570" s="119">
        <v>0.49284008503229965</v>
      </c>
      <c r="E570" s="119">
        <v>6.2324011094646865</v>
      </c>
      <c r="F570" s="119">
        <v>0.7977473420114799</v>
      </c>
      <c r="G570" s="119">
        <v>0.49284008503213367</v>
      </c>
      <c r="H570" s="119">
        <v>0.32338871500463051</v>
      </c>
      <c r="I570" s="119">
        <v>3.0939879181797352</v>
      </c>
      <c r="J570" s="119">
        <v>0.4727153943561343</v>
      </c>
      <c r="K570" s="120">
        <v>0.18749013398822986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25" t="str">
        <f t="shared" si="27"/>
        <v>Munson</v>
      </c>
      <c r="C571" s="121">
        <v>10</v>
      </c>
      <c r="D571" s="122">
        <v>0.52415848956882061</v>
      </c>
      <c r="E571" s="122">
        <v>6.628450183214146</v>
      </c>
      <c r="F571" s="122">
        <v>0.84844162345141072</v>
      </c>
      <c r="G571" s="122">
        <v>0.52415848956904176</v>
      </c>
      <c r="H571" s="122">
        <v>0.3439390289030389</v>
      </c>
      <c r="I571" s="122">
        <v>3.29060082108668</v>
      </c>
      <c r="J571" s="122">
        <v>0.50275493162723728</v>
      </c>
      <c r="K571" s="46">
        <v>0.19938972310016032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26" t="str">
        <f t="shared" si="27"/>
        <v>Munson</v>
      </c>
      <c r="C572" s="118">
        <v>10</v>
      </c>
      <c r="D572" s="119">
        <v>0.50463597731101517</v>
      </c>
      <c r="E572" s="119">
        <v>6.381570656257904</v>
      </c>
      <c r="F572" s="119">
        <v>0.81684104400101187</v>
      </c>
      <c r="G572" s="119">
        <v>0.50463597731104282</v>
      </c>
      <c r="H572" s="119">
        <v>0.33112886584191498</v>
      </c>
      <c r="I572" s="119">
        <v>3.1680408298778722</v>
      </c>
      <c r="J572" s="119">
        <v>0.48402961424885776</v>
      </c>
      <c r="K572" s="120">
        <v>0.19196542062257466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25" t="str">
        <f t="shared" si="27"/>
        <v>Munson</v>
      </c>
      <c r="C573" s="121">
        <v>10</v>
      </c>
      <c r="D573" s="122">
        <v>0.51876986075680798</v>
      </c>
      <c r="E573" s="122">
        <v>6.5603061803090279</v>
      </c>
      <c r="F573" s="122">
        <v>0.83971919107955562</v>
      </c>
      <c r="G573" s="122">
        <v>0.51876986075680809</v>
      </c>
      <c r="H573" s="122">
        <v>0.34040315173741803</v>
      </c>
      <c r="I573" s="122">
        <v>3.256771758950169</v>
      </c>
      <c r="J573" s="122">
        <v>0.49758634447999467</v>
      </c>
      <c r="K573" s="46">
        <v>0.19734406822606138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26" t="str">
        <f t="shared" si="27"/>
        <v>Munson</v>
      </c>
      <c r="C574" s="118">
        <v>10</v>
      </c>
      <c r="D574" s="119">
        <v>0.49944805033699913</v>
      </c>
      <c r="E574" s="119">
        <v>6.3159647065524425</v>
      </c>
      <c r="F574" s="119">
        <v>0.80844348243871267</v>
      </c>
      <c r="G574" s="119">
        <v>0.49944805033691625</v>
      </c>
      <c r="H574" s="119">
        <v>0.32772469199777993</v>
      </c>
      <c r="I574" s="119">
        <v>3.1354718600969407</v>
      </c>
      <c r="J574" s="119">
        <v>0.47905353439271137</v>
      </c>
      <c r="K574" s="120">
        <v>0.18999593006937129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25" t="str">
        <f t="shared" si="27"/>
        <v>Munson</v>
      </c>
      <c r="C575" s="121">
        <v>10</v>
      </c>
      <c r="D575" s="122">
        <v>0.51343662992362316</v>
      </c>
      <c r="E575" s="122">
        <v>6.4928627340942544</v>
      </c>
      <c r="F575" s="122">
        <v>0.83108642996406468</v>
      </c>
      <c r="G575" s="122">
        <v>0.5134366299235954</v>
      </c>
      <c r="H575" s="122">
        <v>0.33690363401787499</v>
      </c>
      <c r="I575" s="122">
        <v>3.2232904440379748</v>
      </c>
      <c r="J575" s="122">
        <v>0.49247090751970107</v>
      </c>
      <c r="K575" s="46">
        <v>0.19531941150364121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26" t="str">
        <f t="shared" si="27"/>
        <v>Munson</v>
      </c>
      <c r="C576" s="118">
        <v>10</v>
      </c>
      <c r="D576" s="119">
        <v>0.51074734697542257</v>
      </c>
      <c r="E576" s="119">
        <v>6.4588543599028974</v>
      </c>
      <c r="F576" s="119">
        <v>0.82673335806757087</v>
      </c>
      <c r="G576" s="119">
        <v>0.51074734697542257</v>
      </c>
      <c r="H576" s="119">
        <v>0.33513898977940831</v>
      </c>
      <c r="I576" s="119">
        <v>3.2064073940390521</v>
      </c>
      <c r="J576" s="119">
        <v>0.4898914348947413</v>
      </c>
      <c r="K576" s="120">
        <v>0.19431488451204804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25" t="str">
        <f t="shared" si="27"/>
        <v>Munson</v>
      </c>
      <c r="C577" s="121">
        <v>10</v>
      </c>
      <c r="D577" s="122">
        <v>0.49172433859066755</v>
      </c>
      <c r="E577" s="122">
        <v>6.2182915035844726</v>
      </c>
      <c r="F577" s="122">
        <v>0.7959413124588125</v>
      </c>
      <c r="G577" s="122">
        <v>0.49172433859066755</v>
      </c>
      <c r="H577" s="122">
        <v>0.32265659428736543</v>
      </c>
      <c r="I577" s="122">
        <v>3.0869833907668442</v>
      </c>
      <c r="J577" s="122">
        <v>0.47164520802704218</v>
      </c>
      <c r="K577" s="46">
        <v>0.18707953315032155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26" t="str">
        <f t="shared" si="27"/>
        <v>Munson</v>
      </c>
      <c r="C578" s="118">
        <v>10</v>
      </c>
      <c r="D578" s="119">
        <v>0.50549659186186213</v>
      </c>
      <c r="E578" s="119">
        <v>6.392453892514097</v>
      </c>
      <c r="F578" s="119">
        <v>0.81823409824180438</v>
      </c>
      <c r="G578" s="119">
        <v>0.50549659186166851</v>
      </c>
      <c r="H578" s="119">
        <v>0.33169358451340297</v>
      </c>
      <c r="I578" s="119">
        <v>3.1734438491387071</v>
      </c>
      <c r="J578" s="119">
        <v>0.48485508703782787</v>
      </c>
      <c r="K578" s="120">
        <v>0.19232128544857627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25" t="str">
        <f t="shared" ref="B579:C642" si="30">+B578</f>
        <v>Munson</v>
      </c>
      <c r="C579" s="121">
        <v>10</v>
      </c>
      <c r="D579" s="122">
        <v>0.48666915014843581</v>
      </c>
      <c r="E579" s="122">
        <v>6.1543641506521878</v>
      </c>
      <c r="F579" s="122">
        <v>0.78775861128348001</v>
      </c>
      <c r="G579" s="122">
        <v>0.48666915014846346</v>
      </c>
      <c r="H579" s="122">
        <v>0.31933951345267836</v>
      </c>
      <c r="I579" s="122">
        <v>3.0552474786227157</v>
      </c>
      <c r="J579" s="122">
        <v>0.46679643555656519</v>
      </c>
      <c r="K579" s="46">
        <v>0.18516016696628773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26" t="str">
        <f t="shared" si="30"/>
        <v>Munson</v>
      </c>
      <c r="C580" s="118">
        <v>10</v>
      </c>
      <c r="D580" s="119">
        <v>0.50029981731124962</v>
      </c>
      <c r="E580" s="119">
        <v>6.3267360573406268</v>
      </c>
      <c r="F580" s="119">
        <v>0.80982221533960019</v>
      </c>
      <c r="G580" s="119">
        <v>0.50029981731127726</v>
      </c>
      <c r="H580" s="119">
        <v>0.32828359056248296</v>
      </c>
      <c r="I580" s="119">
        <v>3.1408191887906103</v>
      </c>
      <c r="J580" s="119">
        <v>0.47987051378636852</v>
      </c>
      <c r="K580" s="120">
        <v>0.19034815160851729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25" t="str">
        <f t="shared" si="30"/>
        <v>Munson</v>
      </c>
      <c r="C581" s="121">
        <v>10</v>
      </c>
      <c r="D581" s="122">
        <v>0.49767934247717094</v>
      </c>
      <c r="E581" s="122">
        <v>6.2935978229292564</v>
      </c>
      <c r="F581" s="122">
        <v>0.80558052133494495</v>
      </c>
      <c r="G581" s="122">
        <v>0.49767934247714318</v>
      </c>
      <c r="H581" s="122">
        <v>0.32656410936825786</v>
      </c>
      <c r="I581" s="122">
        <v>3.12436818483495</v>
      </c>
      <c r="J581" s="122">
        <v>0.47735703788649309</v>
      </c>
      <c r="K581" s="46">
        <v>0.18936918377876283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26" t="str">
        <f t="shared" si="30"/>
        <v>Munson</v>
      </c>
      <c r="C582" s="118">
        <v>10</v>
      </c>
      <c r="D582" s="119">
        <v>0.44727588973025145</v>
      </c>
      <c r="E582" s="119">
        <v>5.6562013441147165</v>
      </c>
      <c r="F582" s="119">
        <v>0.72399377204668369</v>
      </c>
      <c r="G582" s="119">
        <v>0.44727588973011323</v>
      </c>
      <c r="H582" s="119">
        <v>0.29349068504971298</v>
      </c>
      <c r="I582" s="119">
        <v>2.8079414858867864</v>
      </c>
      <c r="J582" s="119">
        <v>0.42901176975231031</v>
      </c>
      <c r="K582" s="120">
        <v>0.17016346529910439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25" t="str">
        <f t="shared" si="30"/>
        <v>Munson</v>
      </c>
      <c r="C583" s="121">
        <v>10</v>
      </c>
      <c r="D583" s="122">
        <v>0.4927298475544919</v>
      </c>
      <c r="E583" s="122">
        <v>6.2310070585352255</v>
      </c>
      <c r="F583" s="122">
        <v>0.79756890349250897</v>
      </c>
      <c r="G583" s="122">
        <v>0.49272984755443644</v>
      </c>
      <c r="H583" s="122">
        <v>0.32331638401360902</v>
      </c>
      <c r="I583" s="122">
        <v>3.0932958545527596</v>
      </c>
      <c r="J583" s="122">
        <v>0.47260965526544069</v>
      </c>
      <c r="K583" s="46">
        <v>0.18742634516013296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26" t="str">
        <f t="shared" si="30"/>
        <v>Munson</v>
      </c>
      <c r="C584" s="118">
        <v>10</v>
      </c>
      <c r="D584" s="119">
        <v>0.47437790881804043</v>
      </c>
      <c r="E584" s="119">
        <v>5.9989304746377679</v>
      </c>
      <c r="F584" s="119">
        <v>0.76786310075363429</v>
      </c>
      <c r="G584" s="119">
        <v>0.47437790881804043</v>
      </c>
      <c r="H584" s="119">
        <v>0.31127432235662661</v>
      </c>
      <c r="I584" s="119">
        <v>2.9780846920032156</v>
      </c>
      <c r="J584" s="119">
        <v>0.45500710162791125</v>
      </c>
      <c r="K584" s="120">
        <v>0.18044749184658657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25" t="str">
        <f t="shared" si="30"/>
        <v>Munson</v>
      </c>
      <c r="C585" s="121">
        <v>10</v>
      </c>
      <c r="D585" s="122">
        <v>0.48766432194408948</v>
      </c>
      <c r="E585" s="122">
        <v>6.1669489829130377</v>
      </c>
      <c r="F585" s="122">
        <v>0.78936946981286882</v>
      </c>
      <c r="G585" s="122">
        <v>0.48766432194408948</v>
      </c>
      <c r="H585" s="122">
        <v>0.31999252079465307</v>
      </c>
      <c r="I585" s="122">
        <v>3.0614952033187026</v>
      </c>
      <c r="J585" s="122">
        <v>0.46775097512224234</v>
      </c>
      <c r="K585" s="46">
        <v>0.18550342716668783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26" t="str">
        <f t="shared" si="30"/>
        <v>Munson</v>
      </c>
      <c r="C586" s="118">
        <v>10</v>
      </c>
      <c r="D586" s="119">
        <v>0.46950105092508049</v>
      </c>
      <c r="E586" s="119">
        <v>5.9372582700690142</v>
      </c>
      <c r="F586" s="119">
        <v>0.7599690585688339</v>
      </c>
      <c r="G586" s="119">
        <v>0.46950105092508049</v>
      </c>
      <c r="H586" s="119">
        <v>0.30807425880593226</v>
      </c>
      <c r="I586" s="119">
        <v>2.9474682565233836</v>
      </c>
      <c r="J586" s="119">
        <v>0.4503293929039458</v>
      </c>
      <c r="K586" s="120">
        <v>0.17859618412820918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25" t="str">
        <f t="shared" si="30"/>
        <v>Munson</v>
      </c>
      <c r="C587" s="118">
        <v>10</v>
      </c>
      <c r="D587" s="119">
        <v>0.48265087263854395</v>
      </c>
      <c r="E587" s="119">
        <v>6.1035494584799617</v>
      </c>
      <c r="F587" s="119">
        <v>0.78125433068543504</v>
      </c>
      <c r="G587" s="119">
        <v>0.48265087263854395</v>
      </c>
      <c r="H587" s="119">
        <v>0.31670282479255141</v>
      </c>
      <c r="I587" s="119">
        <v>3.030021163364768</v>
      </c>
      <c r="J587" s="119">
        <v>0.46294226019884643</v>
      </c>
      <c r="K587" s="120">
        <v>0.18360024696902227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26" t="str">
        <f t="shared" si="30"/>
        <v>Munson</v>
      </c>
      <c r="C588" s="121">
        <v>10</v>
      </c>
      <c r="D588" s="122">
        <v>0.48012283960368835</v>
      </c>
      <c r="E588" s="122">
        <v>6.0715802328181407</v>
      </c>
      <c r="F588" s="122">
        <v>0.77716226980072201</v>
      </c>
      <c r="G588" s="122">
        <v>0.48012283960368835</v>
      </c>
      <c r="H588" s="122">
        <v>0.31504399564201618</v>
      </c>
      <c r="I588" s="122">
        <v>3.0141506282245043</v>
      </c>
      <c r="J588" s="122">
        <v>0.46051744465739075</v>
      </c>
      <c r="K588" s="46">
        <v>0.18265599727630616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25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26" t="str">
        <f t="shared" si="30"/>
        <v>Munson</v>
      </c>
      <c r="C590" s="121">
        <f t="shared" si="30"/>
        <v>10</v>
      </c>
      <c r="D590" s="122">
        <f t="shared" ref="D590:K601" si="31">+D589/D588*D589</f>
        <v>0.46359981688171692</v>
      </c>
      <c r="E590" s="122">
        <f t="shared" si="31"/>
        <v>6.2862646916525131</v>
      </c>
      <c r="F590" s="122">
        <f t="shared" si="31"/>
        <v>0.80464188053152197</v>
      </c>
      <c r="G590" s="122">
        <f t="shared" si="31"/>
        <v>0.22096754275754105</v>
      </c>
      <c r="H590" s="122">
        <f t="shared" si="31"/>
        <v>0.30575667556064229</v>
      </c>
      <c r="I590" s="122">
        <f t="shared" si="31"/>
        <v>3.1248799129757021</v>
      </c>
      <c r="J590" s="122">
        <f t="shared" si="31"/>
        <v>0.47743526695147831</v>
      </c>
      <c r="K590" s="46">
        <f t="shared" si="31"/>
        <v>0.16302583790833258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25" t="str">
        <f t="shared" si="30"/>
        <v>Munson</v>
      </c>
      <c r="C591" s="118">
        <f t="shared" si="30"/>
        <v>10</v>
      </c>
      <c r="D591" s="119">
        <f t="shared" si="31"/>
        <v>0.45555277934153093</v>
      </c>
      <c r="E591" s="119">
        <f t="shared" si="31"/>
        <v>6.3964369922122009</v>
      </c>
      <c r="F591" s="119">
        <f t="shared" si="31"/>
        <v>0.81874393500316212</v>
      </c>
      <c r="G591" s="119">
        <f t="shared" si="31"/>
        <v>0.14990514757383167</v>
      </c>
      <c r="H591" s="119">
        <f t="shared" si="31"/>
        <v>0.30121619498707441</v>
      </c>
      <c r="I591" s="119">
        <f t="shared" si="31"/>
        <v>3.1817607684683398</v>
      </c>
      <c r="J591" s="119">
        <f t="shared" si="31"/>
        <v>0.48612583382401592</v>
      </c>
      <c r="K591" s="120">
        <f t="shared" si="31"/>
        <v>0.15401665728893216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26" t="str">
        <f t="shared" si="30"/>
        <v>Munson</v>
      </c>
      <c r="C592" s="121">
        <f t="shared" si="30"/>
        <v>10</v>
      </c>
      <c r="D592" s="122">
        <f t="shared" si="31"/>
        <v>0.44764542005576857</v>
      </c>
      <c r="E592" s="122">
        <f t="shared" si="31"/>
        <v>6.5085401589389988</v>
      </c>
      <c r="F592" s="122">
        <f t="shared" si="31"/>
        <v>0.83309314034419246</v>
      </c>
      <c r="G592" s="122">
        <f t="shared" si="31"/>
        <v>0.1016961721558781</v>
      </c>
      <c r="H592" s="122">
        <f t="shared" si="31"/>
        <v>0.29674314046005534</v>
      </c>
      <c r="I592" s="122">
        <f t="shared" si="31"/>
        <v>3.2396770018992269</v>
      </c>
      <c r="J592" s="122">
        <f t="shared" si="31"/>
        <v>0.49497459167613556</v>
      </c>
      <c r="K592" s="46">
        <f t="shared" si="31"/>
        <v>0.14550534459325692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25" t="str">
        <f t="shared" si="30"/>
        <v>Munson</v>
      </c>
      <c r="C593" s="118">
        <f t="shared" si="30"/>
        <v>10</v>
      </c>
      <c r="D593" s="119">
        <f t="shared" si="31"/>
        <v>0.43987531452787926</v>
      </c>
      <c r="E593" s="119">
        <f t="shared" si="31"/>
        <v>6.6226080319554823</v>
      </c>
      <c r="F593" s="119">
        <f t="shared" si="31"/>
        <v>0.84769382809030258</v>
      </c>
      <c r="G593" s="119">
        <f t="shared" si="31"/>
        <v>6.8991035988702612E-2</v>
      </c>
      <c r="H593" s="119">
        <f t="shared" si="31"/>
        <v>0.2923365107041298</v>
      </c>
      <c r="I593" s="119">
        <f t="shared" si="31"/>
        <v>3.2986474598111193</v>
      </c>
      <c r="J593" s="119">
        <f t="shared" si="31"/>
        <v>0.50398441999618215</v>
      </c>
      <c r="K593" s="120">
        <f t="shared" si="31"/>
        <v>0.13746438650128967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26" t="str">
        <f t="shared" si="30"/>
        <v>Munson</v>
      </c>
      <c r="C594" s="121">
        <f t="shared" si="30"/>
        <v>10</v>
      </c>
      <c r="D594" s="122">
        <f t="shared" si="31"/>
        <v>0.43224008034505368</v>
      </c>
      <c r="E594" s="122">
        <f t="shared" si="31"/>
        <v>6.7386750444620453</v>
      </c>
      <c r="F594" s="122">
        <f t="shared" si="31"/>
        <v>0.86255040569114283</v>
      </c>
      <c r="G594" s="122">
        <f t="shared" si="31"/>
        <v>4.6803758154228048E-2</v>
      </c>
      <c r="H594" s="122">
        <f t="shared" si="31"/>
        <v>0.28799531931276323</v>
      </c>
      <c r="I594" s="122">
        <f t="shared" si="31"/>
        <v>3.3586913318023472</v>
      </c>
      <c r="J594" s="122">
        <f t="shared" si="31"/>
        <v>0.51315825068669763</v>
      </c>
      <c r="K594" s="46">
        <f t="shared" si="31"/>
        <v>0.12986779014199634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25" t="str">
        <f t="shared" si="30"/>
        <v>Munson</v>
      </c>
      <c r="C595" s="118">
        <f t="shared" si="30"/>
        <v>10</v>
      </c>
      <c r="D595" s="119">
        <f t="shared" si="31"/>
        <v>0.42473737644774584</v>
      </c>
      <c r="E595" s="119">
        <f t="shared" si="31"/>
        <v>6.8567762331311108</v>
      </c>
      <c r="F595" s="119">
        <f t="shared" si="31"/>
        <v>0.87766735784078342</v>
      </c>
      <c r="G595" s="119">
        <f t="shared" si="31"/>
        <v>3.1751831900570113E-2</v>
      </c>
      <c r="H595" s="119">
        <f t="shared" si="31"/>
        <v>0.28371859452753861</v>
      </c>
      <c r="I595" s="119">
        <f t="shared" si="31"/>
        <v>3.41982815677131</v>
      </c>
      <c r="J595" s="119">
        <f t="shared" si="31"/>
        <v>0.52249906901849552</v>
      </c>
      <c r="K595" s="120">
        <f t="shared" si="31"/>
        <v>0.12269099906983814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26" t="str">
        <f t="shared" si="30"/>
        <v>Munson</v>
      </c>
      <c r="C596" s="118">
        <f t="shared" si="30"/>
        <v>10</v>
      </c>
      <c r="D596" s="119">
        <f t="shared" si="31"/>
        <v>0.41736490241187457</v>
      </c>
      <c r="E596" s="119">
        <f t="shared" si="31"/>
        <v>6.9769472486835049</v>
      </c>
      <c r="F596" s="119">
        <f t="shared" si="31"/>
        <v>0.89304924783149009</v>
      </c>
      <c r="G596" s="119">
        <f t="shared" si="31"/>
        <v>2.1540552912864486E-2</v>
      </c>
      <c r="H596" s="119">
        <f t="shared" si="31"/>
        <v>0.27950537902063211</v>
      </c>
      <c r="I596" s="119">
        <f t="shared" si="31"/>
        <v>3.4820778292746368</v>
      </c>
      <c r="J596" s="119">
        <f t="shared" si="31"/>
        <v>0.5320099146021029</v>
      </c>
      <c r="K596" s="120">
        <f t="shared" si="31"/>
        <v>0.11591081388461383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25" t="str">
        <f t="shared" si="30"/>
        <v>Munson</v>
      </c>
      <c r="C597" s="121">
        <f t="shared" si="30"/>
        <v>10</v>
      </c>
      <c r="D597" s="122">
        <f t="shared" si="31"/>
        <v>0.41012039774348441</v>
      </c>
      <c r="E597" s="122">
        <f t="shared" si="31"/>
        <v>7.0992243666501968</v>
      </c>
      <c r="F597" s="122">
        <f t="shared" si="31"/>
        <v>0.90870071893122684</v>
      </c>
      <c r="G597" s="122">
        <f t="shared" si="31"/>
        <v>1.4613185823259021E-2</v>
      </c>
      <c r="H597" s="122">
        <f t="shared" si="31"/>
        <v>0.27535472968051911</v>
      </c>
      <c r="I597" s="122">
        <f t="shared" si="31"/>
        <v>3.5454606060010803</v>
      </c>
      <c r="J597" s="122">
        <f t="shared" si="31"/>
        <v>0.54169388237688498</v>
      </c>
      <c r="K597" s="46">
        <f t="shared" si="31"/>
        <v>0.10950531723803095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26" t="str">
        <f t="shared" si="30"/>
        <v>Munson</v>
      </c>
      <c r="C598" s="118">
        <f t="shared" si="30"/>
        <v>10</v>
      </c>
      <c r="D598" s="119">
        <f t="shared" si="31"/>
        <v>0.40300164118564941</v>
      </c>
      <c r="E598" s="119">
        <f t="shared" si="31"/>
        <v>7.2236444983226411</v>
      </c>
      <c r="F598" s="119">
        <f t="shared" si="31"/>
        <v>0.92462649578529987</v>
      </c>
      <c r="G598" s="119">
        <f t="shared" si="31"/>
        <v>9.9136359576714756E-3</v>
      </c>
      <c r="H598" s="119">
        <f t="shared" si="31"/>
        <v>0.27126571740086253</v>
      </c>
      <c r="I598" s="119">
        <f t="shared" si="31"/>
        <v>3.6099971123632546</v>
      </c>
      <c r="J598" s="119">
        <f t="shared" si="31"/>
        <v>0.55155412361817413</v>
      </c>
      <c r="K598" s="120">
        <f t="shared" si="31"/>
        <v>0.10345380298458551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25" t="str">
        <f t="shared" si="30"/>
        <v>Munson</v>
      </c>
      <c r="C599" s="118">
        <f t="shared" si="30"/>
        <v>10</v>
      </c>
      <c r="D599" s="119">
        <f t="shared" si="31"/>
        <v>0.39600645003740764</v>
      </c>
      <c r="E599" s="119">
        <f t="shared" si="31"/>
        <v>7.3502452018950395</v>
      </c>
      <c r="F599" s="119">
        <f t="shared" si="31"/>
        <v>0.94083138584256709</v>
      </c>
      <c r="G599" s="119">
        <f t="shared" si="31"/>
        <v>6.7254450254652601E-3</v>
      </c>
      <c r="H599" s="119">
        <f t="shared" si="31"/>
        <v>0.26723742687253588</v>
      </c>
      <c r="I599" s="119">
        <f t="shared" si="31"/>
        <v>3.6757083492093567</v>
      </c>
      <c r="J599" s="119">
        <f t="shared" si="31"/>
        <v>0.56159384696273129</v>
      </c>
      <c r="K599" s="120">
        <f t="shared" si="31"/>
        <v>9.7736709247726039E-2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26" t="str">
        <f t="shared" si="30"/>
        <v>Munson</v>
      </c>
      <c r="C600" s="121">
        <f t="shared" si="30"/>
        <v>10</v>
      </c>
      <c r="D600" s="122">
        <f t="shared" si="31"/>
        <v>0.38913267948451746</v>
      </c>
      <c r="E600" s="122">
        <f t="shared" si="31"/>
        <v>7.4790646938018792</v>
      </c>
      <c r="F600" s="122">
        <f t="shared" si="31"/>
        <v>0.95732028080664278</v>
      </c>
      <c r="G600" s="122">
        <f t="shared" si="31"/>
        <v>4.562565236779126E-3</v>
      </c>
      <c r="H600" s="122">
        <f t="shared" si="31"/>
        <v>0.2632689563787351</v>
      </c>
      <c r="I600" s="122">
        <f t="shared" si="31"/>
        <v>3.7426156996570614</v>
      </c>
      <c r="J600" s="122">
        <f t="shared" si="31"/>
        <v>0.5718163194528737</v>
      </c>
      <c r="K600" s="46">
        <f t="shared" si="31"/>
        <v>9.2335555184934498E-2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25" t="str">
        <f t="shared" si="30"/>
        <v>Munson</v>
      </c>
      <c r="C601" s="118">
        <f t="shared" si="30"/>
        <v>10</v>
      </c>
      <c r="D601" s="119">
        <f t="shared" si="31"/>
        <v>0.3823782219418303</v>
      </c>
      <c r="E601" s="119">
        <f t="shared" si="31"/>
        <v>7.6101418602541688</v>
      </c>
      <c r="F601" s="119">
        <f t="shared" si="31"/>
        <v>0.97409815811253608</v>
      </c>
      <c r="G601" s="119">
        <f t="shared" si="31"/>
        <v>3.0952600848038691E-3</v>
      </c>
      <c r="H601" s="119">
        <f t="shared" si="31"/>
        <v>0.2593594175931328</v>
      </c>
      <c r="I601" s="119">
        <f t="shared" si="31"/>
        <v>3.8107409360518094</v>
      </c>
      <c r="J601" s="119">
        <f t="shared" si="31"/>
        <v>0.58222486759960823</v>
      </c>
      <c r="K601" s="120">
        <f t="shared" si="31"/>
        <v>8.7232881247313418E-2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26" t="str">
        <f t="shared" si="30"/>
        <v>Munson</v>
      </c>
      <c r="C602" s="121">
        <f t="shared" si="30"/>
        <v>10</v>
      </c>
      <c r="D602" s="122">
        <f t="shared" ref="D602:K616" si="32">+D601/D600*D601</f>
        <v>0.3757410064070783</v>
      </c>
      <c r="E602" s="122">
        <f t="shared" si="32"/>
        <v>7.7435162689778618</v>
      </c>
      <c r="F602" s="122">
        <f t="shared" si="32"/>
        <v>0.99117008242916904</v>
      </c>
      <c r="G602" s="122">
        <f t="shared" si="32"/>
        <v>2.0998351794183569E-3</v>
      </c>
      <c r="H602" s="122">
        <f t="shared" si="32"/>
        <v>0.25550793538102995</v>
      </c>
      <c r="I602" s="122">
        <f t="shared" si="32"/>
        <v>3.8801062270517539</v>
      </c>
      <c r="J602" s="122">
        <f t="shared" si="32"/>
        <v>0.59282287846511683</v>
      </c>
      <c r="K602" s="46">
        <f t="shared" si="32"/>
        <v>8.2412192740564869E-2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25" t="str">
        <f t="shared" si="30"/>
        <v>Munson</v>
      </c>
      <c r="C603" s="118">
        <f t="shared" si="30"/>
        <v>10</v>
      </c>
      <c r="D603" s="119">
        <f t="shared" si="32"/>
        <v>0.36921899782587886</v>
      </c>
      <c r="E603" s="119">
        <f t="shared" si="32"/>
        <v>7.8792281811580018</v>
      </c>
      <c r="F603" s="119">
        <f t="shared" si="32"/>
        <v>1.0085412071882272</v>
      </c>
      <c r="G603" s="119">
        <f t="shared" si="32"/>
        <v>1.4245354703374849E-3</v>
      </c>
      <c r="H603" s="119">
        <f t="shared" si="32"/>
        <v>0.25171364760346049</v>
      </c>
      <c r="I603" s="119">
        <f t="shared" si="32"/>
        <v>3.9507341448416717</v>
      </c>
      <c r="J603" s="119">
        <f t="shared" si="32"/>
        <v>0.60361380076494542</v>
      </c>
      <c r="K603" s="120">
        <f t="shared" si="32"/>
        <v>7.7857906504918806E-2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26" t="str">
        <f t="shared" si="30"/>
        <v>Munson</v>
      </c>
      <c r="C604" s="121">
        <f t="shared" si="30"/>
        <v>10</v>
      </c>
      <c r="D604" s="122">
        <f t="shared" si="32"/>
        <v>0.36281019646776103</v>
      </c>
      <c r="E604" s="122">
        <f t="shared" si="32"/>
        <v>8.0173185635922017</v>
      </c>
      <c r="F604" s="122">
        <f t="shared" si="32"/>
        <v>1.0262167761398049</v>
      </c>
      <c r="G604" s="122">
        <f t="shared" si="32"/>
        <v>9.6640980498847757E-4</v>
      </c>
      <c r="H604" s="122">
        <f t="shared" si="32"/>
        <v>0.24797570492420487</v>
      </c>
      <c r="I604" s="122">
        <f t="shared" si="32"/>
        <v>4.0226476724781861</v>
      </c>
      <c r="J604" s="122">
        <f t="shared" si="32"/>
        <v>0.61460114599025628</v>
      </c>
      <c r="K604" s="46">
        <f t="shared" si="32"/>
        <v>7.355530054165052E-2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25" t="str">
        <f t="shared" si="30"/>
        <v>Munson</v>
      </c>
      <c r="C605" s="118">
        <f t="shared" si="30"/>
        <v>10</v>
      </c>
      <c r="D605" s="119">
        <f t="shared" si="32"/>
        <v>0.35651263731302296</v>
      </c>
      <c r="E605" s="119">
        <f t="shared" si="32"/>
        <v>8.1578291010571213</v>
      </c>
      <c r="F605" s="119">
        <f t="shared" si="32"/>
        <v>1.0442021249353148</v>
      </c>
      <c r="G605" s="119">
        <f t="shared" si="32"/>
        <v>6.556157643141079E-4</v>
      </c>
      <c r="H605" s="119">
        <f t="shared" si="32"/>
        <v>0.24429327061966963</v>
      </c>
      <c r="I605" s="119">
        <f t="shared" si="32"/>
        <v>4.0958702113686929</v>
      </c>
      <c r="J605" s="119">
        <f t="shared" si="32"/>
        <v>0.62578848955050781</v>
      </c>
      <c r="K605" s="120">
        <f t="shared" si="32"/>
        <v>6.9490466423351924E-2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26" t="str">
        <f t="shared" si="30"/>
        <v>Munson</v>
      </c>
      <c r="C606" s="121">
        <f t="shared" si="30"/>
        <v>10</v>
      </c>
      <c r="D606" s="122">
        <f t="shared" si="32"/>
        <v>0.35032438945023187</v>
      </c>
      <c r="E606" s="122">
        <f t="shared" si="32"/>
        <v>8.3008022088916817</v>
      </c>
      <c r="F606" s="122">
        <f t="shared" si="32"/>
        <v>1.062502682738139</v>
      </c>
      <c r="G606" s="122">
        <f t="shared" si="32"/>
        <v>4.4477200893289437E-4</v>
      </c>
      <c r="H606" s="122">
        <f t="shared" si="32"/>
        <v>0.24066552039159003</v>
      </c>
      <c r="I606" s="122">
        <f t="shared" si="32"/>
        <v>4.1704255888864186</v>
      </c>
      <c r="J606" s="122">
        <f t="shared" si="32"/>
        <v>0.63717947193693403</v>
      </c>
      <c r="K606" s="46">
        <f t="shared" si="32"/>
        <v>6.5650264334120065E-2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25" t="str">
        <f t="shared" si="30"/>
        <v>Munson</v>
      </c>
      <c r="C607" s="118">
        <f t="shared" si="30"/>
        <v>10</v>
      </c>
      <c r="D607" s="119">
        <f t="shared" si="32"/>
        <v>0.34424355548418212</v>
      </c>
      <c r="E607" s="119">
        <f t="shared" si="32"/>
        <v>8.4462810458008111</v>
      </c>
      <c r="F607" s="119">
        <f t="shared" si="32"/>
        <v>1.0811239738625078</v>
      </c>
      <c r="G607" s="119">
        <f t="shared" si="32"/>
        <v>3.0173487383598871E-4</v>
      </c>
      <c r="H607" s="119">
        <f t="shared" si="32"/>
        <v>0.23709164218251427</v>
      </c>
      <c r="I607" s="119">
        <f t="shared" si="32"/>
        <v>4.246338066124097</v>
      </c>
      <c r="J607" s="119">
        <f t="shared" si="32"/>
        <v>0.64877779990720297</v>
      </c>
      <c r="K607" s="120">
        <f t="shared" si="32"/>
        <v>6.2022280594327649E-2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26" t="str">
        <f t="shared" si="30"/>
        <v>Munson</v>
      </c>
      <c r="C608" s="121">
        <f t="shared" si="30"/>
        <v>10</v>
      </c>
      <c r="D608" s="122">
        <f t="shared" si="32"/>
        <v>0.33826827095412992</v>
      </c>
      <c r="E608" s="122">
        <f t="shared" si="32"/>
        <v>8.5943095268835794</v>
      </c>
      <c r="F608" s="122">
        <f t="shared" si="32"/>
        <v>1.1000716194411024</v>
      </c>
      <c r="G608" s="122">
        <f t="shared" si="32"/>
        <v>2.0469798517054705E-4</v>
      </c>
      <c r="H608" s="122">
        <f t="shared" si="32"/>
        <v>0.23357083599402761</v>
      </c>
      <c r="I608" s="122">
        <f t="shared" si="32"/>
        <v>4.3236323457887789</v>
      </c>
      <c r="J608" s="122">
        <f t="shared" si="32"/>
        <v>0.66058724769163824</v>
      </c>
      <c r="K608" s="46">
        <f t="shared" si="32"/>
        <v>5.8594787532671888E-2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25" t="str">
        <f t="shared" si="30"/>
        <v>Munson</v>
      </c>
      <c r="C609" s="118">
        <f t="shared" si="30"/>
        <v>10</v>
      </c>
      <c r="D609" s="119">
        <f t="shared" si="32"/>
        <v>0.33239670376212599</v>
      </c>
      <c r="E609" s="119">
        <f t="shared" si="32"/>
        <v>8.7449323368896756</v>
      </c>
      <c r="F609" s="119">
        <f t="shared" si="32"/>
        <v>1.119351339121883</v>
      </c>
      <c r="G609" s="119">
        <f t="shared" si="32"/>
        <v>1.388678232654585E-4</v>
      </c>
      <c r="H609" s="119">
        <f t="shared" si="32"/>
        <v>0.23010231370767592</v>
      </c>
      <c r="I609" s="119">
        <f t="shared" si="32"/>
        <v>4.4023335802403496</v>
      </c>
      <c r="J609" s="119">
        <f t="shared" si="32"/>
        <v>0.67261165822139746</v>
      </c>
      <c r="K609" s="120">
        <f t="shared" si="32"/>
        <v>5.5356705575785668E-2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26" t="str">
        <f t="shared" si="30"/>
        <v>Munson</v>
      </c>
      <c r="C610" s="121">
        <f t="shared" si="30"/>
        <v>10</v>
      </c>
      <c r="D610" s="122">
        <f t="shared" si="32"/>
        <v>0.32662705361127103</v>
      </c>
      <c r="E610" s="122">
        <f t="shared" si="32"/>
        <v>8.8981949437082051</v>
      </c>
      <c r="F610" s="122">
        <f t="shared" si="32"/>
        <v>1.1389689527946549</v>
      </c>
      <c r="G610" s="122">
        <f t="shared" si="32"/>
        <v>9.420841305506574E-5</v>
      </c>
      <c r="H610" s="122">
        <f t="shared" si="32"/>
        <v>0.22668529890854847</v>
      </c>
      <c r="I610" s="122">
        <f t="shared" si="32"/>
        <v>4.4824673796763674</v>
      </c>
      <c r="J610" s="122">
        <f t="shared" si="32"/>
        <v>0.68485494437900662</v>
      </c>
      <c r="K610" s="46">
        <f t="shared" si="32"/>
        <v>5.2297567432863547E-2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25" t="str">
        <f t="shared" si="30"/>
        <v>Munson</v>
      </c>
      <c r="C611" s="118">
        <f t="shared" si="30"/>
        <v>10</v>
      </c>
      <c r="D611" s="119">
        <f t="shared" si="32"/>
        <v>0.32095755145372196</v>
      </c>
      <c r="E611" s="119">
        <f t="shared" si="32"/>
        <v>9.0541436120928971</v>
      </c>
      <c r="F611" s="119">
        <f t="shared" si="32"/>
        <v>1.1589303823478958</v>
      </c>
      <c r="G611" s="119">
        <f t="shared" si="32"/>
        <v>6.3911314238634522E-5</v>
      </c>
      <c r="H611" s="119">
        <f t="shared" si="32"/>
        <v>0.22331902671148057</v>
      </c>
      <c r="I611" s="119">
        <f t="shared" si="32"/>
        <v>4.5640598204658884</v>
      </c>
      <c r="J611" s="119">
        <f t="shared" si="32"/>
        <v>0.69732109027165734</v>
      </c>
      <c r="K611" s="120">
        <f t="shared" si="32"/>
        <v>4.9407484259527158E-2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26" t="str">
        <f t="shared" si="30"/>
        <v>Munson</v>
      </c>
      <c r="C612" s="121">
        <f t="shared" si="30"/>
        <v>10</v>
      </c>
      <c r="D612" s="122">
        <f t="shared" si="32"/>
        <v>0.31538645894827938</v>
      </c>
      <c r="E612" s="122">
        <f t="shared" si="32"/>
        <v>9.2128254176278546</v>
      </c>
      <c r="F612" s="122">
        <f t="shared" si="32"/>
        <v>1.1792416534563708</v>
      </c>
      <c r="G612" s="122">
        <f t="shared" si="32"/>
        <v>4.3357657296721112E-5</v>
      </c>
      <c r="H612" s="122">
        <f t="shared" si="32"/>
        <v>0.22000274358983712</v>
      </c>
      <c r="I612" s="122">
        <f t="shared" si="32"/>
        <v>4.6471374536349845</v>
      </c>
      <c r="J612" s="122">
        <f t="shared" si="32"/>
        <v>0.71001415252768163</v>
      </c>
      <c r="K612" s="46">
        <f t="shared" si="32"/>
        <v>4.6677113691552863E-2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25" t="str">
        <f t="shared" si="30"/>
        <v>Munson</v>
      </c>
      <c r="C613" s="118">
        <f t="shared" si="30"/>
        <v>10</v>
      </c>
      <c r="D613" s="119">
        <f t="shared" si="32"/>
        <v>0.30991206792739018</v>
      </c>
      <c r="E613" s="119">
        <f t="shared" si="32"/>
        <v>9.3742882609380693</v>
      </c>
      <c r="F613" s="119">
        <f t="shared" si="32"/>
        <v>1.1999088974000787</v>
      </c>
      <c r="G613" s="119">
        <f t="shared" si="32"/>
        <v>2.9413985123834586E-5</v>
      </c>
      <c r="H613" s="119">
        <f t="shared" si="32"/>
        <v>0.2167357072068386</v>
      </c>
      <c r="I613" s="119">
        <f t="shared" si="32"/>
        <v>4.7317273135067266</v>
      </c>
      <c r="J613" s="119">
        <f t="shared" si="32"/>
        <v>0.72293826161662544</v>
      </c>
      <c r="K613" s="120">
        <f t="shared" si="32"/>
        <v>4.4097629645128644E-2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26" t="str">
        <f t="shared" si="30"/>
        <v>Munson</v>
      </c>
      <c r="C614" s="121">
        <f t="shared" si="30"/>
        <v>10</v>
      </c>
      <c r="D614" s="122">
        <f t="shared" si="32"/>
        <v>0.30453269987340176</v>
      </c>
      <c r="E614" s="122">
        <f t="shared" si="32"/>
        <v>9.5385808821489846</v>
      </c>
      <c r="F614" s="122">
        <f t="shared" si="32"/>
        <v>1.2209383529150761</v>
      </c>
      <c r="G614" s="122">
        <f t="shared" si="32"/>
        <v>1.9954549549211715E-5</v>
      </c>
      <c r="H614" s="122">
        <f t="shared" si="32"/>
        <v>0.21351718624939192</v>
      </c>
      <c r="I614" s="122">
        <f t="shared" si="32"/>
        <v>4.817856926498429</v>
      </c>
      <c r="J614" s="122">
        <f t="shared" si="32"/>
        <v>0.73609762319335181</v>
      </c>
      <c r="K614" s="46">
        <f t="shared" si="32"/>
        <v>4.1660693786017923E-2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25" t="str">
        <f t="shared" si="30"/>
        <v>Munson</v>
      </c>
      <c r="C615" s="118">
        <f t="shared" si="30"/>
        <v>10</v>
      </c>
      <c r="D615" s="119">
        <f t="shared" si="32"/>
        <v>0.29924670540390719</v>
      </c>
      <c r="E615" s="119">
        <f t="shared" si="32"/>
        <v>9.7057528755994795</v>
      </c>
      <c r="F615" s="119">
        <f t="shared" si="32"/>
        <v>1.2423363680767396</v>
      </c>
      <c r="G615" s="119">
        <f t="shared" si="32"/>
        <v>1.3537235639290885E-5</v>
      </c>
      <c r="H615" s="119">
        <f t="shared" si="32"/>
        <v>0.21034646026438897</v>
      </c>
      <c r="I615" s="119">
        <f t="shared" si="32"/>
        <v>4.9055543200790348</v>
      </c>
      <c r="J615" s="119">
        <f t="shared" si="32"/>
        <v>0.74949651946660922</v>
      </c>
      <c r="K615" s="120">
        <f t="shared" si="32"/>
        <v>3.9358428575402608E-2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26" t="str">
        <f t="shared" si="30"/>
        <v>Munson</v>
      </c>
      <c r="C616" s="121">
        <f t="shared" si="30"/>
        <v>10</v>
      </c>
      <c r="D616" s="122">
        <f t="shared" si="32"/>
        <v>0.29405246376602362</v>
      </c>
      <c r="E616" s="122">
        <f t="shared" si="32"/>
        <v>9.8758547048127028</v>
      </c>
      <c r="F616" s="122">
        <f t="shared" si="32"/>
        <v>1.2641094022160326</v>
      </c>
      <c r="G616" s="122">
        <f t="shared" si="32"/>
        <v>9.1837076202467661E-6</v>
      </c>
      <c r="H616" s="122">
        <f t="shared" si="32"/>
        <v>0.20722281949743598</v>
      </c>
      <c r="I616" s="122">
        <f t="shared" si="32"/>
        <v>4.9948480318895436</v>
      </c>
      <c r="J616" s="122">
        <f t="shared" si="32"/>
        <v>0.76313931059251228</v>
      </c>
      <c r="K616" s="46">
        <f t="shared" si="32"/>
        <v>3.7183391805274489E-2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25" t="str">
        <f t="shared" si="30"/>
        <v>Munson</v>
      </c>
      <c r="C617" s="118">
        <f t="shared" si="30"/>
        <v>10</v>
      </c>
      <c r="D617" s="119">
        <f t="shared" ref="D617:K632" si="33">+D616/D615*D616</f>
        <v>0.28894838233944903</v>
      </c>
      <c r="E617" s="119">
        <f t="shared" si="33"/>
        <v>10.048937717729299</v>
      </c>
      <c r="F617" s="119">
        <f t="shared" si="33"/>
        <v>1.2862640278693571</v>
      </c>
      <c r="G617" s="119">
        <f t="shared" si="33"/>
        <v>6.2302591091334874E-6</v>
      </c>
      <c r="H617" s="119">
        <f t="shared" si="33"/>
        <v>0.20414556473397794</v>
      </c>
      <c r="I617" s="119">
        <f t="shared" si="33"/>
        <v>5.0857671190294544</v>
      </c>
      <c r="J617" s="119">
        <f t="shared" si="33"/>
        <v>0.77703043609338673</v>
      </c>
      <c r="K617" s="120">
        <f t="shared" si="33"/>
        <v>3.5128552541059142E-2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26" t="str">
        <f t="shared" si="30"/>
        <v>Munson</v>
      </c>
      <c r="C618" s="121">
        <f t="shared" si="30"/>
        <v>10</v>
      </c>
      <c r="D618" s="122">
        <f t="shared" si="33"/>
        <v>0.28393289614814454</v>
      </c>
      <c r="E618" s="122">
        <f t="shared" si="33"/>
        <v>10.225054162207588</v>
      </c>
      <c r="F618" s="122">
        <f t="shared" si="33"/>
        <v>1.3088069327625786</v>
      </c>
      <c r="G618" s="122">
        <f t="shared" si="33"/>
        <v>4.2266293932708851E-6</v>
      </c>
      <c r="H618" s="122">
        <f t="shared" si="33"/>
        <v>0.20111400714278205</v>
      </c>
      <c r="I618" s="122">
        <f t="shared" si="33"/>
        <v>5.1783411675122482</v>
      </c>
      <c r="J618" s="122">
        <f t="shared" si="33"/>
        <v>0.79117441630244179</v>
      </c>
      <c r="K618" s="46">
        <f t="shared" si="33"/>
        <v>3.3187268393705463E-2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25" t="str">
        <f t="shared" si="30"/>
        <v>Munson</v>
      </c>
      <c r="C619" s="118">
        <f t="shared" si="30"/>
        <v>10</v>
      </c>
      <c r="D619" s="119">
        <f t="shared" si="33"/>
        <v>0.27900446738049306</v>
      </c>
      <c r="E619" s="119">
        <f t="shared" si="33"/>
        <v>10.404257201795422</v>
      </c>
      <c r="F619" s="119">
        <f t="shared" si="33"/>
        <v>1.3317449218298221</v>
      </c>
      <c r="G619" s="119">
        <f t="shared" si="33"/>
        <v>2.8673600431597482E-6</v>
      </c>
      <c r="H619" s="119">
        <f t="shared" si="33"/>
        <v>0.19812746812174573</v>
      </c>
      <c r="I619" s="119">
        <f t="shared" si="33"/>
        <v>5.2726003018929841</v>
      </c>
      <c r="J619" s="119">
        <f t="shared" si="33"/>
        <v>0.80557585383473884</v>
      </c>
      <c r="K619" s="120">
        <f t="shared" si="33"/>
        <v>3.1353264047771494E-2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26" t="str">
        <f t="shared" si="30"/>
        <v>Munson</v>
      </c>
      <c r="C620" s="121">
        <f t="shared" si="30"/>
        <v>10</v>
      </c>
      <c r="D620" s="122">
        <f t="shared" si="33"/>
        <v>0.27416158491778664</v>
      </c>
      <c r="E620" s="122">
        <f t="shared" si="33"/>
        <v>10.586600931778445</v>
      </c>
      <c r="F620" s="122">
        <f t="shared" si="33"/>
        <v>1.3550849192676495</v>
      </c>
      <c r="G620" s="122">
        <f t="shared" si="33"/>
        <v>1.9452270005500667E-6</v>
      </c>
      <c r="H620" s="122">
        <f t="shared" si="33"/>
        <v>0.19518527914599412</v>
      </c>
      <c r="I620" s="122">
        <f t="shared" si="33"/>
        <v>5.3685751950711413</v>
      </c>
      <c r="J620" s="122">
        <f t="shared" si="33"/>
        <v>0.82023943508493558</v>
      </c>
      <c r="K620" s="46">
        <f t="shared" si="33"/>
        <v>2.9620610976097344E-2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25" t="str">
        <f t="shared" si="30"/>
        <v>Munson</v>
      </c>
      <c r="C621" s="118">
        <f t="shared" si="30"/>
        <v>10</v>
      </c>
      <c r="D621" s="119">
        <f t="shared" si="33"/>
        <v>0.26940276387089834</v>
      </c>
      <c r="E621" s="119">
        <f t="shared" si="33"/>
        <v>10.772140395509609</v>
      </c>
      <c r="F621" s="119">
        <f t="shared" si="33"/>
        <v>1.378833970625239</v>
      </c>
      <c r="G621" s="119">
        <f t="shared" si="33"/>
        <v>1.3196487454359765E-6</v>
      </c>
      <c r="H621" s="119">
        <f t="shared" si="33"/>
        <v>0.19228678161823354</v>
      </c>
      <c r="I621" s="119">
        <f t="shared" si="33"/>
        <v>5.4662970782718974</v>
      </c>
      <c r="J621" s="119">
        <f t="shared" si="33"/>
        <v>0.83516993175229337</v>
      </c>
      <c r="K621" s="120">
        <f t="shared" si="33"/>
        <v>2.7983708275491664E-2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26" t="str">
        <f t="shared" si="30"/>
        <v>Munson</v>
      </c>
      <c r="C622" s="121">
        <f t="shared" si="30"/>
        <v>10</v>
      </c>
      <c r="D622" s="122">
        <f t="shared" si="33"/>
        <v>0.26472654512499649</v>
      </c>
      <c r="E622" s="122">
        <f t="shared" si="33"/>
        <v>10.960931601024893</v>
      </c>
      <c r="F622" s="122">
        <f t="shared" si="33"/>
        <v>1.4029992449311957</v>
      </c>
      <c r="G622" s="122">
        <f t="shared" si="33"/>
        <v>8.9525428694866823E-7</v>
      </c>
      <c r="H622" s="122">
        <f t="shared" si="33"/>
        <v>0.18943132672132704</v>
      </c>
      <c r="I622" s="122">
        <f t="shared" si="33"/>
        <v>5.5657977512090939</v>
      </c>
      <c r="J622" s="122">
        <f t="shared" si="33"/>
        <v>0.85037220239344324</v>
      </c>
      <c r="K622" s="46">
        <f t="shared" si="33"/>
        <v>2.6437264561481919E-2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25" t="str">
        <f t="shared" si="30"/>
        <v>Munson</v>
      </c>
      <c r="C623" s="118">
        <f t="shared" si="30"/>
        <v>10</v>
      </c>
      <c r="D623" s="119">
        <f t="shared" si="33"/>
        <v>0.26013149489216159</v>
      </c>
      <c r="E623" s="119">
        <f t="shared" si="33"/>
        <v>11.153031537950209</v>
      </c>
      <c r="F623" s="119">
        <f t="shared" si="33"/>
        <v>1.4275880368576366</v>
      </c>
      <c r="G623" s="119">
        <f t="shared" si="33"/>
        <v>6.073436140275198E-7</v>
      </c>
      <c r="H623" s="119">
        <f t="shared" si="33"/>
        <v>0.18661827527305933</v>
      </c>
      <c r="I623" s="119">
        <f t="shared" si="33"/>
        <v>5.6671095924331931</v>
      </c>
      <c r="J623" s="119">
        <f t="shared" si="33"/>
        <v>0.86585119400341659</v>
      </c>
      <c r="K623" s="120">
        <f t="shared" si="33"/>
        <v>2.4976280863602155E-2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26" t="str">
        <f t="shared" si="30"/>
        <v>Munson</v>
      </c>
      <c r="C624" s="121">
        <f t="shared" si="30"/>
        <v>10</v>
      </c>
      <c r="D624" s="122">
        <f t="shared" si="33"/>
        <v>0.25561620427176868</v>
      </c>
      <c r="E624" s="122">
        <f t="shared" si="33"/>
        <v>11.348498194704637</v>
      </c>
      <c r="F624" s="122">
        <f t="shared" si="33"/>
        <v>1.4526077689222039</v>
      </c>
      <c r="G624" s="122">
        <f t="shared" si="33"/>
        <v>4.1202401471567472E-7</v>
      </c>
      <c r="H624" s="122">
        <f t="shared" si="33"/>
        <v>0.18384699758305834</v>
      </c>
      <c r="I624" s="122">
        <f t="shared" si="33"/>
        <v>5.7702655698675933</v>
      </c>
      <c r="J624" s="122">
        <f t="shared" si="33"/>
        <v>0.88161194362545481</v>
      </c>
      <c r="K624" s="46">
        <f t="shared" si="33"/>
        <v>2.3596034465926296E-2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25" t="str">
        <f t="shared" si="30"/>
        <v>Munson</v>
      </c>
      <c r="C625" s="118">
        <f t="shared" si="30"/>
        <v>10</v>
      </c>
      <c r="D625" s="119">
        <f t="shared" si="33"/>
        <v>0.2511792888185006</v>
      </c>
      <c r="E625" s="119">
        <f t="shared" si="33"/>
        <v>11.547390576005146</v>
      </c>
      <c r="F625" s="119">
        <f t="shared" si="33"/>
        <v>1.4780659937286693</v>
      </c>
      <c r="G625" s="119">
        <f t="shared" si="33"/>
        <v>2.7951852095168359E-7</v>
      </c>
      <c r="H625" s="119">
        <f t="shared" si="33"/>
        <v>0.18111687331184154</v>
      </c>
      <c r="I625" s="119">
        <f t="shared" si="33"/>
        <v>5.8752992515367337</v>
      </c>
      <c r="J625" s="119">
        <f t="shared" si="33"/>
        <v>0.89765957999012147</v>
      </c>
      <c r="K625" s="120">
        <f t="shared" si="33"/>
        <v>2.229206364061051E-2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26" t="str">
        <f t="shared" si="30"/>
        <v>Munson</v>
      </c>
      <c r="C626" s="121">
        <f t="shared" si="30"/>
        <v>10</v>
      </c>
      <c r="D626" s="122">
        <f t="shared" si="33"/>
        <v>0.24681938811785956</v>
      </c>
      <c r="E626" s="122">
        <f t="shared" si="33"/>
        <v>11.749768720678102</v>
      </c>
      <c r="F626" s="122">
        <f t="shared" si="33"/>
        <v>1.5039703962468081</v>
      </c>
      <c r="G626" s="122">
        <f t="shared" si="33"/>
        <v>1.8962633430221863E-7</v>
      </c>
      <c r="H626" s="122">
        <f t="shared" si="33"/>
        <v>0.17842729133195542</v>
      </c>
      <c r="I626" s="122">
        <f t="shared" si="33"/>
        <v>5.9822448164894757</v>
      </c>
      <c r="J626" s="122">
        <f t="shared" si="33"/>
        <v>0.91399932518425064</v>
      </c>
      <c r="K626" s="46">
        <f t="shared" si="33"/>
        <v>2.1060153225094944E-2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25" t="str">
        <f t="shared" si="30"/>
        <v>Munson</v>
      </c>
      <c r="C627" s="118">
        <f t="shared" si="30"/>
        <v>10</v>
      </c>
      <c r="D627" s="119">
        <f t="shared" si="33"/>
        <v>0.24253516536904671</v>
      </c>
      <c r="E627" s="119">
        <f t="shared" si="33"/>
        <v>11.955693719782946</v>
      </c>
      <c r="F627" s="119">
        <f t="shared" si="33"/>
        <v>1.5303287961322287</v>
      </c>
      <c r="G627" s="119">
        <f t="shared" si="33"/>
        <v>1.2864316303073295E-7</v>
      </c>
      <c r="H627" s="119">
        <f t="shared" si="33"/>
        <v>0.17577764959117709</v>
      </c>
      <c r="I627" s="119">
        <f t="shared" si="33"/>
        <v>6.0911370659213224</v>
      </c>
      <c r="J627" s="119">
        <f t="shared" si="33"/>
        <v>0.93063649635027434</v>
      </c>
      <c r="K627" s="120">
        <f t="shared" si="33"/>
        <v>1.9896320996342268E-2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26" t="str">
        <f t="shared" si="30"/>
        <v>Munson</v>
      </c>
      <c r="C628" s="121">
        <f t="shared" si="30"/>
        <v>10</v>
      </c>
      <c r="D628" s="122">
        <f t="shared" si="33"/>
        <v>0.2383253069750822</v>
      </c>
      <c r="E628" s="122">
        <f t="shared" si="33"/>
        <v>12.165227735053506</v>
      </c>
      <c r="F628" s="122">
        <f t="shared" si="33"/>
        <v>1.5571491500868608</v>
      </c>
      <c r="G628" s="122">
        <f t="shared" si="33"/>
        <v>8.7271968081060529E-8</v>
      </c>
      <c r="H628" s="122">
        <f t="shared" si="33"/>
        <v>0.17316735497774718</v>
      </c>
      <c r="I628" s="122">
        <f t="shared" si="33"/>
        <v>6.2020114344990862</v>
      </c>
      <c r="J628" s="122">
        <f t="shared" si="33"/>
        <v>0.94757650741648269</v>
      </c>
      <c r="K628" s="46">
        <f t="shared" si="33"/>
        <v>1.8796804798066967E-2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25" t="str">
        <f t="shared" si="30"/>
        <v>Munson</v>
      </c>
      <c r="C629" s="118">
        <f t="shared" si="30"/>
        <v>10</v>
      </c>
      <c r="D629" s="119">
        <f t="shared" si="33"/>
        <v>0.23418852214003963</v>
      </c>
      <c r="E629" s="119">
        <f t="shared" si="33"/>
        <v>12.378434017662492</v>
      </c>
      <c r="F629" s="119">
        <f t="shared" si="33"/>
        <v>1.5844395542608116</v>
      </c>
      <c r="G629" s="119">
        <f t="shared" si="33"/>
        <v>5.9205605904777735E-8</v>
      </c>
      <c r="H629" s="119">
        <f t="shared" si="33"/>
        <v>0.17059582318760425</v>
      </c>
      <c r="I629" s="119">
        <f t="shared" si="33"/>
        <v>6.3149040018916978</v>
      </c>
      <c r="J629" s="119">
        <f t="shared" si="33"/>
        <v>0.96482487085877844</v>
      </c>
      <c r="K629" s="120">
        <f t="shared" si="33"/>
        <v>1.7758050379343374E-2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26" t="str">
        <f t="shared" si="30"/>
        <v>Munson</v>
      </c>
      <c r="C630" s="121">
        <f t="shared" si="30"/>
        <v>10</v>
      </c>
      <c r="D630" s="122">
        <f t="shared" si="33"/>
        <v>0.23012354247327163</v>
      </c>
      <c r="E630" s="122">
        <f t="shared" si="33"/>
        <v>12.595376927314881</v>
      </c>
      <c r="F630" s="122">
        <f t="shared" si="33"/>
        <v>1.6122082466963179</v>
      </c>
      <c r="G630" s="122">
        <f t="shared" si="33"/>
        <v>4.0165288438276455E-8</v>
      </c>
      <c r="H630" s="122">
        <f t="shared" si="33"/>
        <v>0.16806247859359053</v>
      </c>
      <c r="I630" s="122">
        <f t="shared" si="33"/>
        <v>6.4298515045109044</v>
      </c>
      <c r="J630" s="122">
        <f t="shared" si="33"/>
        <v>0.98238719949450082</v>
      </c>
      <c r="K630" s="46">
        <f t="shared" si="33"/>
        <v>1.6776699905280031E-2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25" t="str">
        <f t="shared" si="30"/>
        <v>Munson</v>
      </c>
      <c r="C631" s="118">
        <f t="shared" si="30"/>
        <v>10</v>
      </c>
      <c r="D631" s="119">
        <f t="shared" si="33"/>
        <v>0.22612912160050533</v>
      </c>
      <c r="E631" s="119">
        <f t="shared" si="33"/>
        <v>12.816121951675907</v>
      </c>
      <c r="F631" s="119">
        <f t="shared" si="33"/>
        <v>1.6404636098145298</v>
      </c>
      <c r="G631" s="119">
        <f t="shared" si="33"/>
        <v>2.7248271015494483E-8</v>
      </c>
      <c r="H631" s="119">
        <f t="shared" si="33"/>
        <v>0.16556675411660021</v>
      </c>
      <c r="I631" s="119">
        <f t="shared" si="33"/>
        <v>6.546891347465678</v>
      </c>
      <c r="J631" s="119">
        <f t="shared" si="33"/>
        <v>1.0002692083089011</v>
      </c>
      <c r="K631" s="120">
        <f t="shared" si="33"/>
        <v>1.5849581102620469E-2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26" t="str">
        <f t="shared" si="30"/>
        <v>Munson</v>
      </c>
      <c r="C632" s="121">
        <f t="shared" si="30"/>
        <v>10</v>
      </c>
      <c r="D632" s="122">
        <f t="shared" si="33"/>
        <v>0.22220403478168807</v>
      </c>
      <c r="E632" s="122">
        <f t="shared" si="33"/>
        <v>13.040735726139557</v>
      </c>
      <c r="F632" s="122">
        <f t="shared" si="33"/>
        <v>1.6692141729458776</v>
      </c>
      <c r="G632" s="122">
        <f t="shared" si="33"/>
        <v>1.8485321584950557E-8</v>
      </c>
      <c r="H632" s="122">
        <f t="shared" si="33"/>
        <v>0.16310809109864094</v>
      </c>
      <c r="I632" s="122">
        <f t="shared" si="33"/>
        <v>6.6660616167342273</v>
      </c>
      <c r="J632" s="122">
        <f t="shared" si="33"/>
        <v>1.0184767163148654</v>
      </c>
      <c r="K632" s="46">
        <f t="shared" si="33"/>
        <v>1.4973697005182902E-2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25" t="str">
        <f t="shared" si="30"/>
        <v>Munson</v>
      </c>
      <c r="C633" s="118">
        <f t="shared" si="30"/>
        <v>10</v>
      </c>
      <c r="D633" s="119">
        <f t="shared" ref="D633:K648" si="34">+D632/D631*D632</f>
        <v>0.21834707853546673</v>
      </c>
      <c r="E633" s="119">
        <f t="shared" si="34"/>
        <v>13.269286053943526</v>
      </c>
      <c r="F633" s="119">
        <f t="shared" si="34"/>
        <v>1.6984686149047863</v>
      </c>
      <c r="G633" s="119">
        <f t="shared" si="34"/>
        <v>1.2540506291380114E-8</v>
      </c>
      <c r="H633" s="119">
        <f t="shared" si="34"/>
        <v>0.16068593917778046</v>
      </c>
      <c r="I633" s="119">
        <f t="shared" si="34"/>
        <v>6.7874010915575678</v>
      </c>
      <c r="J633" s="119">
        <f t="shared" si="34"/>
        <v>1.0370156484464885</v>
      </c>
      <c r="K633" s="120">
        <f t="shared" si="34"/>
        <v>1.414621626599038E-2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26" t="str">
        <f t="shared" si="30"/>
        <v>Munson</v>
      </c>
      <c r="C634" s="121">
        <f t="shared" si="30"/>
        <v>10</v>
      </c>
      <c r="D634" s="122">
        <f t="shared" si="34"/>
        <v>0.21455707027018497</v>
      </c>
      <c r="E634" s="122">
        <f t="shared" si="34"/>
        <v>13.5018419266367</v>
      </c>
      <c r="F634" s="122">
        <f t="shared" si="34"/>
        <v>1.7282357666095132</v>
      </c>
      <c r="G634" s="122">
        <f t="shared" si="34"/>
        <v>8.5075229728314655E-9</v>
      </c>
      <c r="H634" s="122">
        <f t="shared" si="34"/>
        <v>0.15829975616495029</v>
      </c>
      <c r="I634" s="122">
        <f t="shared" si="34"/>
        <v>6.9109492570586903</v>
      </c>
      <c r="J634" s="122">
        <f t="shared" si="34"/>
        <v>1.0558920374871166</v>
      </c>
      <c r="K634" s="46">
        <f t="shared" si="34"/>
        <v>1.3364464004774779E-2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25" t="str">
        <f t="shared" si="30"/>
        <v>Munson</v>
      </c>
      <c r="C635" s="118">
        <f t="shared" si="30"/>
        <v>10</v>
      </c>
      <c r="D635" s="119">
        <f t="shared" si="34"/>
        <v>0.21083284792128576</v>
      </c>
      <c r="E635" s="119">
        <f t="shared" si="34"/>
        <v>13.73847354490535</v>
      </c>
      <c r="F635" s="119">
        <f t="shared" si="34"/>
        <v>1.7585246137479009</v>
      </c>
      <c r="G635" s="119">
        <f t="shared" si="34"/>
        <v>5.7715330985484283E-9</v>
      </c>
      <c r="H635" s="119">
        <f t="shared" si="34"/>
        <v>0.1559490079225789</v>
      </c>
      <c r="I635" s="119">
        <f t="shared" si="34"/>
        <v>7.0367463170914295</v>
      </c>
      <c r="J635" s="119">
        <f t="shared" si="34"/>
        <v>1.0751120260324838</v>
      </c>
      <c r="K635" s="120">
        <f t="shared" si="34"/>
        <v>1.2625913161268659E-2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26" t="str">
        <f t="shared" si="30"/>
        <v>Munson</v>
      </c>
      <c r="C636" s="121">
        <f t="shared" si="30"/>
        <v>10</v>
      </c>
      <c r="D636" s="122">
        <f t="shared" si="34"/>
        <v>0.20717326959500754</v>
      </c>
      <c r="E636" s="122">
        <f t="shared" si="34"/>
        <v>13.979252339764326</v>
      </c>
      <c r="F636" s="122">
        <f t="shared" si="34"/>
        <v>1.7893442994898505</v>
      </c>
      <c r="G636" s="122">
        <f t="shared" si="34"/>
        <v>3.9154280763056965E-9</v>
      </c>
      <c r="H636" s="122">
        <f t="shared" si="34"/>
        <v>0.15363316824502712</v>
      </c>
      <c r="I636" s="122">
        <f t="shared" si="34"/>
        <v>7.1648332073232144</v>
      </c>
      <c r="J636" s="122">
        <f t="shared" si="34"/>
        <v>1.0946818684895854</v>
      </c>
      <c r="K636" s="46">
        <f t="shared" si="34"/>
        <v>1.1928176326333981E-2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25" t="str">
        <f t="shared" si="30"/>
        <v>Munson</v>
      </c>
      <c r="C637" s="118">
        <f t="shared" si="30"/>
        <v>10</v>
      </c>
      <c r="D637" s="119">
        <f t="shared" si="34"/>
        <v>0.20357721321826522</v>
      </c>
      <c r="E637" s="119">
        <f t="shared" si="34"/>
        <v>14.224250994119647</v>
      </c>
      <c r="F637" s="119">
        <f t="shared" si="34"/>
        <v>1.8207041272473323</v>
      </c>
      <c r="G637" s="119">
        <f t="shared" si="34"/>
        <v>2.6562399901299448E-9</v>
      </c>
      <c r="H637" s="119">
        <f t="shared" si="34"/>
        <v>0.15135171874079908</v>
      </c>
      <c r="I637" s="119">
        <f t="shared" si="34"/>
        <v>7.2952516085559571</v>
      </c>
      <c r="J637" s="119">
        <f t="shared" si="34"/>
        <v>1.1146079331119334</v>
      </c>
      <c r="K637" s="120">
        <f t="shared" si="34"/>
        <v>1.1268998024521333E-2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26" t="str">
        <f t="shared" si="30"/>
        <v>Munson</v>
      </c>
      <c r="C638" s="121">
        <f t="shared" si="30"/>
        <v>10</v>
      </c>
      <c r="D638" s="122">
        <f t="shared" si="34"/>
        <v>0.2000435761946083</v>
      </c>
      <c r="E638" s="122">
        <f t="shared" si="34"/>
        <v>14.473543464708985</v>
      </c>
      <c r="F638" s="122">
        <f t="shared" si="34"/>
        <v>1.8526135634827683</v>
      </c>
      <c r="G638" s="122">
        <f t="shared" si="34"/>
        <v>1.8020024241698427E-9</v>
      </c>
      <c r="H638" s="122">
        <f t="shared" si="34"/>
        <v>0.14910414871650238</v>
      </c>
      <c r="I638" s="122">
        <f t="shared" si="34"/>
        <v>7.4280439602894202</v>
      </c>
      <c r="J638" s="122">
        <f t="shared" si="34"/>
        <v>1.1348967040718605</v>
      </c>
      <c r="K638" s="46">
        <f t="shared" si="34"/>
        <v>1.0646247423112588E-2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25" t="str">
        <f t="shared" si="30"/>
        <v>Munson</v>
      </c>
      <c r="C639" s="118">
        <f t="shared" si="30"/>
        <v>10</v>
      </c>
      <c r="D639" s="119">
        <f t="shared" si="34"/>
        <v>0.19657127506615088</v>
      </c>
      <c r="E639" s="119">
        <f t="shared" si="34"/>
        <v>14.72720500442669</v>
      </c>
      <c r="F639" s="119">
        <f t="shared" si="34"/>
        <v>1.8850822405666352</v>
      </c>
      <c r="G639" s="119">
        <f t="shared" si="34"/>
        <v>1.2224846959536719E-9</v>
      </c>
      <c r="H639" s="119">
        <f t="shared" si="34"/>
        <v>0.14688995506253133</v>
      </c>
      <c r="I639" s="119">
        <f t="shared" si="34"/>
        <v>7.5632534745314697</v>
      </c>
      <c r="J639" s="119">
        <f t="shared" si="34"/>
        <v>1.1555547835705444</v>
      </c>
      <c r="K639" s="120">
        <f t="shared" si="34"/>
        <v>1.0057911444078525E-2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26" t="str">
        <f t="shared" si="30"/>
        <v>Munson</v>
      </c>
      <c r="C640" s="121">
        <f t="shared" si="30"/>
        <v>10</v>
      </c>
      <c r="D640" s="122">
        <f t="shared" si="34"/>
        <v>0.19315924518136968</v>
      </c>
      <c r="E640" s="122">
        <f t="shared" si="34"/>
        <v>14.985312185040064</v>
      </c>
      <c r="F640" s="122">
        <f t="shared" si="34"/>
        <v>1.9181199596851477</v>
      </c>
      <c r="G640" s="122">
        <f t="shared" si="34"/>
        <v>8.2933785870428137E-10</v>
      </c>
      <c r="H640" s="122">
        <f t="shared" si="34"/>
        <v>0.14470864214044796</v>
      </c>
      <c r="I640" s="122">
        <f t="shared" si="34"/>
        <v>7.7009241498597083</v>
      </c>
      <c r="J640" s="122">
        <f t="shared" si="34"/>
        <v>1.1765888939864413</v>
      </c>
      <c r="K640" s="46">
        <f t="shared" si="34"/>
        <v>9.5020882566854408E-3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25" t="str">
        <f t="shared" si="30"/>
        <v>Munson</v>
      </c>
      <c r="C641" s="118">
        <f t="shared" si="30"/>
        <v>10</v>
      </c>
      <c r="D641" s="119">
        <f t="shared" si="34"/>
        <v>0.18980644036866842</v>
      </c>
      <c r="E641" s="119">
        <f t="shared" si="34"/>
        <v>15.247942920303771</v>
      </c>
      <c r="F641" s="119">
        <f t="shared" si="34"/>
        <v>1.9517366937989029</v>
      </c>
      <c r="G641" s="119">
        <f t="shared" si="34"/>
        <v>5.6262568043327714E-10</v>
      </c>
      <c r="H641" s="119">
        <f t="shared" si="34"/>
        <v>0.14255972167203523</v>
      </c>
      <c r="I641" s="119">
        <f t="shared" si="34"/>
        <v>7.841100785739072</v>
      </c>
      <c r="J641" s="119">
        <f t="shared" si="34"/>
        <v>1.1980058800628248</v>
      </c>
      <c r="K641" s="120">
        <f t="shared" si="34"/>
        <v>8.9769811297151884E-3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26" t="str">
        <f t="shared" si="30"/>
        <v>Munson</v>
      </c>
      <c r="C642" s="121">
        <f t="shared" si="30"/>
        <v>10</v>
      </c>
      <c r="D642" s="122">
        <f t="shared" si="34"/>
        <v>0.18651183261560839</v>
      </c>
      <c r="E642" s="122">
        <f t="shared" si="34"/>
        <v>15.515176489479341</v>
      </c>
      <c r="F642" s="122">
        <f t="shared" si="34"/>
        <v>1.9859425906533767</v>
      </c>
      <c r="G642" s="122">
        <f t="shared" si="34"/>
        <v>3.8168721343261398E-10</v>
      </c>
      <c r="H642" s="122">
        <f t="shared" si="34"/>
        <v>0.140442712629998</v>
      </c>
      <c r="I642" s="122">
        <f t="shared" si="34"/>
        <v>7.9838289971000371</v>
      </c>
      <c r="J642" s="122">
        <f t="shared" si="34"/>
        <v>1.2198127111351456</v>
      </c>
      <c r="K642" s="46">
        <f t="shared" si="34"/>
        <v>8.4808926234255996E-3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25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0.18327441175370673</v>
      </c>
      <c r="E643" s="119">
        <f t="shared" si="34"/>
        <v>15.787093561266875</v>
      </c>
      <c r="F643" s="119">
        <f t="shared" si="34"/>
        <v>2.0207479758421818</v>
      </c>
      <c r="G643" s="119">
        <f t="shared" si="34"/>
        <v>2.5893792971867532E-10</v>
      </c>
      <c r="H643" s="119">
        <f t="shared" si="34"/>
        <v>0.13835714113028691</v>
      </c>
      <c r="I643" s="119">
        <f t="shared" si="34"/>
        <v>8.129155229182194</v>
      </c>
      <c r="J643" s="119">
        <f t="shared" si="34"/>
        <v>1.2420164833989333</v>
      </c>
      <c r="K643" s="120">
        <f t="shared" si="34"/>
        <v>8.0122191024764606E-3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26" t="str">
        <f t="shared" si="37"/>
        <v>Munson</v>
      </c>
      <c r="C644" s="121">
        <f t="shared" si="38"/>
        <v>10</v>
      </c>
      <c r="D644" s="122">
        <f t="shared" si="34"/>
        <v>0.18009318514870609</v>
      </c>
      <c r="E644" s="122">
        <f t="shared" si="34"/>
        <v>16.063776218156175</v>
      </c>
      <c r="F644" s="122">
        <f t="shared" si="34"/>
        <v>2.0561633559240127</v>
      </c>
      <c r="G644" s="122">
        <f t="shared" si="34"/>
        <v>1.7566438981281454E-10</v>
      </c>
      <c r="H644" s="122">
        <f t="shared" si="34"/>
        <v>0.13630254032602135</v>
      </c>
      <c r="I644" s="122">
        <f t="shared" si="34"/>
        <v>8.2771267726480069</v>
      </c>
      <c r="J644" s="122">
        <f t="shared" si="34"/>
        <v>1.2646244222189815</v>
      </c>
      <c r="K644" s="46">
        <f t="shared" si="34"/>
        <v>7.5694455520837391E-3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25" t="str">
        <f t="shared" si="37"/>
        <v>Munson</v>
      </c>
      <c r="C645" s="118">
        <f t="shared" si="38"/>
        <v>10</v>
      </c>
      <c r="D645" s="119">
        <f t="shared" si="34"/>
        <v>0.17696717739622023</v>
      </c>
      <c r="E645" s="119">
        <f t="shared" si="34"/>
        <v>16.345307981204641</v>
      </c>
      <c r="F645" s="119">
        <f t="shared" si="34"/>
        <v>2.0921994215942172</v>
      </c>
      <c r="G645" s="119">
        <f t="shared" si="34"/>
        <v>1.1917133145319536E-10</v>
      </c>
      <c r="H645" s="119">
        <f t="shared" si="34"/>
        <v>0.13427845030298763</v>
      </c>
      <c r="I645" s="119">
        <f t="shared" si="34"/>
        <v>8.4277917789716899</v>
      </c>
      <c r="J645" s="119">
        <f t="shared" si="34"/>
        <v>1.2876438844805644</v>
      </c>
      <c r="K645" s="120">
        <f t="shared" si="34"/>
        <v>7.1511406806449894E-3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26" t="str">
        <f t="shared" si="37"/>
        <v>Munson</v>
      </c>
      <c r="C646" s="121">
        <f t="shared" si="38"/>
        <v>10</v>
      </c>
      <c r="D646" s="122">
        <f t="shared" si="34"/>
        <v>0.17389543002266283</v>
      </c>
      <c r="E646" s="122">
        <f t="shared" si="34"/>
        <v>16.631773835249444</v>
      </c>
      <c r="F646" s="122">
        <f t="shared" si="34"/>
        <v>2.1288670509119529</v>
      </c>
      <c r="G646" s="122">
        <f t="shared" si="34"/>
        <v>8.0846244679758895E-11</v>
      </c>
      <c r="H646" s="122">
        <f t="shared" si="34"/>
        <v>0.13228441797668902</v>
      </c>
      <c r="I646" s="122">
        <f t="shared" si="34"/>
        <v>8.5811992761081903</v>
      </c>
      <c r="J646" s="122">
        <f t="shared" si="34"/>
        <v>1.3110823609834528</v>
      </c>
      <c r="K646" s="46">
        <f t="shared" si="34"/>
        <v>6.7559522930048738E-3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25" t="str">
        <f t="shared" si="37"/>
        <v>Munson</v>
      </c>
      <c r="C647" s="118">
        <f t="shared" si="38"/>
        <v>10</v>
      </c>
      <c r="D647" s="119">
        <f t="shared" si="34"/>
        <v>0.17087700119136726</v>
      </c>
      <c r="E647" s="119">
        <f t="shared" si="34"/>
        <v>16.923260254561541</v>
      </c>
      <c r="F647" s="119">
        <f t="shared" si="34"/>
        <v>2.1661773125839021</v>
      </c>
      <c r="G647" s="119">
        <f t="shared" si="34"/>
        <v>5.4846372857607181E-11</v>
      </c>
      <c r="H647" s="119">
        <f t="shared" si="34"/>
        <v>0.13031999699092459</v>
      </c>
      <c r="I647" s="119">
        <f t="shared" si="34"/>
        <v>8.7373991844473977</v>
      </c>
      <c r="J647" s="119">
        <f t="shared" si="34"/>
        <v>1.334947478879507</v>
      </c>
      <c r="K647" s="120">
        <f t="shared" si="34"/>
        <v>6.3826029194046143E-3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26" t="str">
        <f t="shared" si="37"/>
        <v>Munson</v>
      </c>
      <c r="C648" s="121">
        <f t="shared" si="38"/>
        <v>10</v>
      </c>
      <c r="D648" s="122">
        <f t="shared" si="34"/>
        <v>0.16791096541380754</v>
      </c>
      <c r="E648" s="122">
        <f t="shared" si="34"/>
        <v>17.219855228949303</v>
      </c>
      <c r="F648" s="122">
        <f t="shared" si="34"/>
        <v>2.2041414693055366</v>
      </c>
      <c r="G648" s="122">
        <f t="shared" si="34"/>
        <v>3.7207969616290667E-11</v>
      </c>
      <c r="H648" s="122">
        <f t="shared" si="34"/>
        <v>0.12838474761787413</v>
      </c>
      <c r="I648" s="122">
        <f t="shared" si="34"/>
        <v>8.8964423330587561</v>
      </c>
      <c r="J648" s="122">
        <f t="shared" si="34"/>
        <v>1.3592470041546412</v>
      </c>
      <c r="K648" s="46">
        <f t="shared" si="34"/>
        <v>6.0298856859856923E-3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25" t="str">
        <f t="shared" si="37"/>
        <v>Munson</v>
      </c>
      <c r="C649" s="118">
        <f t="shared" si="38"/>
        <v>10</v>
      </c>
      <c r="D649" s="119">
        <f t="shared" ref="D649:K664" si="39">+D648/D647*D648</f>
        <v>0.16499641326583184</v>
      </c>
      <c r="E649" s="119">
        <f t="shared" si="39"/>
        <v>17.521648290319646</v>
      </c>
      <c r="F649" s="119">
        <f t="shared" si="39"/>
        <v>2.2427709811609415</v>
      </c>
      <c r="G649" s="119">
        <f t="shared" si="39"/>
        <v>2.5242015667309326E-11</v>
      </c>
      <c r="H649" s="119">
        <f t="shared" si="39"/>
        <v>0.1264782366596669</v>
      </c>
      <c r="I649" s="119">
        <f t="shared" si="39"/>
        <v>9.0583804762315658</v>
      </c>
      <c r="J649" s="119">
        <f t="shared" si="39"/>
        <v>1.383988844155964</v>
      </c>
      <c r="K649" s="120">
        <f t="shared" si="39"/>
        <v>5.6966604134989574E-3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26" t="str">
        <f t="shared" si="37"/>
        <v>Munson</v>
      </c>
      <c r="C650" s="121">
        <f t="shared" si="38"/>
        <v>10</v>
      </c>
      <c r="D650" s="122">
        <f t="shared" si="39"/>
        <v>0.16213245110882149</v>
      </c>
      <c r="E650" s="122">
        <f t="shared" si="39"/>
        <v>17.828730539704658</v>
      </c>
      <c r="F650" s="122">
        <f t="shared" si="39"/>
        <v>2.2820775090822241</v>
      </c>
      <c r="G650" s="122">
        <f t="shared" si="39"/>
        <v>1.7124270996763114E-11</v>
      </c>
      <c r="H650" s="122">
        <f t="shared" si="39"/>
        <v>0.12460003735141191</v>
      </c>
      <c r="I650" s="122">
        <f t="shared" si="39"/>
        <v>9.2232663103163723</v>
      </c>
      <c r="J650" s="122">
        <f t="shared" si="39"/>
        <v>1.409181050164922</v>
      </c>
      <c r="K650" s="46">
        <f t="shared" si="39"/>
        <v>5.3818499316079923E-3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25" t="str">
        <f t="shared" si="37"/>
        <v>Munson</v>
      </c>
      <c r="C651" s="118">
        <f t="shared" si="38"/>
        <v>10</v>
      </c>
      <c r="D651" s="119">
        <f t="shared" si="39"/>
        <v>0.15931820081569009</v>
      </c>
      <c r="E651" s="119">
        <f t="shared" si="39"/>
        <v>18.141194674761891</v>
      </c>
      <c r="F651" s="119">
        <f t="shared" si="39"/>
        <v>2.3220729183695505</v>
      </c>
      <c r="G651" s="119">
        <f t="shared" si="39"/>
        <v>1.1617164850680103E-11</v>
      </c>
      <c r="H651" s="119">
        <f t="shared" si="39"/>
        <v>0.12274972926566836</v>
      </c>
      <c r="I651" s="119">
        <f t="shared" si="39"/>
        <v>9.3911534908729006</v>
      </c>
      <c r="J651" s="119">
        <f t="shared" si="39"/>
        <v>1.4348318200172792</v>
      </c>
      <c r="K651" s="120">
        <f t="shared" si="39"/>
        <v>5.0844365968725049E-3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26" t="str">
        <f t="shared" si="37"/>
        <v>Munson</v>
      </c>
      <c r="C652" s="121">
        <f t="shared" si="38"/>
        <v>10</v>
      </c>
      <c r="D652" s="122">
        <f t="shared" si="39"/>
        <v>0.15655279950163861</v>
      </c>
      <c r="E652" s="122">
        <f t="shared" si="39"/>
        <v>18.459135017756623</v>
      </c>
      <c r="F652" s="122">
        <f t="shared" si="39"/>
        <v>2.3627692822728772</v>
      </c>
      <c r="G652" s="122">
        <f t="shared" si="39"/>
        <v>7.8811249362607945E-12</v>
      </c>
      <c r="H652" s="122">
        <f t="shared" si="39"/>
        <v>0.12092689821833462</v>
      </c>
      <c r="I652" s="122">
        <f t="shared" si="39"/>
        <v>9.5620966501301297</v>
      </c>
      <c r="J652" s="122">
        <f t="shared" si="39"/>
        <v>1.460949500770788</v>
      </c>
      <c r="K652" s="46">
        <f t="shared" si="39"/>
        <v>4.803459003155916E-3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25" t="str">
        <f t="shared" si="37"/>
        <v>Munson</v>
      </c>
      <c r="C653" s="118">
        <f t="shared" si="38"/>
        <v>10</v>
      </c>
      <c r="D653" s="119">
        <f t="shared" si="39"/>
        <v>0.15383539925958395</v>
      </c>
      <c r="E653" s="119">
        <f t="shared" si="39"/>
        <v>18.782647544034532</v>
      </c>
      <c r="F653" s="119">
        <f t="shared" si="39"/>
        <v>2.4041788856364508</v>
      </c>
      <c r="G653" s="119">
        <f t="shared" si="39"/>
        <v>5.3465824974770404E-12</v>
      </c>
      <c r="H653" s="119">
        <f t="shared" si="39"/>
        <v>0.11913113617593475</v>
      </c>
      <c r="I653" s="119">
        <f t="shared" si="39"/>
        <v>9.7361514147641888</v>
      </c>
      <c r="J653" s="119">
        <f t="shared" si="39"/>
        <v>1.4875425914214193</v>
      </c>
      <c r="K653" s="120">
        <f t="shared" si="39"/>
        <v>4.538008873823351E-3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26" t="str">
        <f t="shared" si="37"/>
        <v>Munson</v>
      </c>
      <c r="C654" s="121">
        <f t="shared" si="38"/>
        <v>10</v>
      </c>
      <c r="D654" s="122">
        <f t="shared" si="39"/>
        <v>0.15116516690017989</v>
      </c>
      <c r="E654" s="122">
        <f t="shared" si="39"/>
        <v>19.111829910993386</v>
      </c>
      <c r="F654" s="122">
        <f t="shared" si="39"/>
        <v>2.4463142286071853</v>
      </c>
      <c r="G654" s="122">
        <f t="shared" si="39"/>
        <v>3.6271401143261723E-12</v>
      </c>
      <c r="H654" s="122">
        <f t="shared" si="39"/>
        <v>0.11736204116428185</v>
      </c>
      <c r="I654" s="122">
        <f t="shared" si="39"/>
        <v>9.9133744239998549</v>
      </c>
      <c r="J654" s="122">
        <f t="shared" si="39"/>
        <v>1.5146197456690329</v>
      </c>
      <c r="K654" s="46">
        <f t="shared" si="39"/>
        <v>4.2872281256838762E-3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25" t="str">
        <f t="shared" si="37"/>
        <v>Munson</v>
      </c>
      <c r="C655" s="118">
        <f t="shared" si="38"/>
        <v>10</v>
      </c>
      <c r="D655" s="119">
        <f t="shared" si="39"/>
        <v>0.14854128369635072</v>
      </c>
      <c r="E655" s="119">
        <f t="shared" si="39"/>
        <v>19.446781487562472</v>
      </c>
      <c r="F655" s="119">
        <f t="shared" si="39"/>
        <v>2.4891880304080294</v>
      </c>
      <c r="G655" s="119">
        <f t="shared" si="39"/>
        <v>2.4606644366120292E-12</v>
      </c>
      <c r="H655" s="119">
        <f t="shared" si="39"/>
        <v>0.11561921717849773</v>
      </c>
      <c r="I655" s="119">
        <f t="shared" si="39"/>
        <v>10.093823348041541</v>
      </c>
      <c r="J655" s="119">
        <f t="shared" si="39"/>
        <v>1.5421897747333928</v>
      </c>
      <c r="K655" s="120">
        <f t="shared" si="39"/>
        <v>4.0503060951860015E-3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26" t="str">
        <f t="shared" si="37"/>
        <v>Munson</v>
      </c>
      <c r="C656" s="121">
        <f t="shared" si="38"/>
        <v>10</v>
      </c>
      <c r="D656" s="122">
        <f t="shared" si="39"/>
        <v>0.1459629451322591</v>
      </c>
      <c r="E656" s="122">
        <f t="shared" si="39"/>
        <v>19.78760338419869</v>
      </c>
      <c r="F656" s="122">
        <f t="shared" si="39"/>
        <v>2.5328132331774662</v>
      </c>
      <c r="G656" s="122">
        <f t="shared" si="39"/>
        <v>1.6693232901845126E-12</v>
      </c>
      <c r="H656" s="122">
        <f t="shared" si="39"/>
        <v>0.11390227409436879</v>
      </c>
      <c r="I656" s="122">
        <f t="shared" si="39"/>
        <v>10.277556906839781</v>
      </c>
      <c r="J656" s="122">
        <f t="shared" si="39"/>
        <v>1.5702616502214395</v>
      </c>
      <c r="K656" s="46">
        <f t="shared" si="39"/>
        <v>3.8264769178999632E-3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25" t="str">
        <f t="shared" si="37"/>
        <v>Munson</v>
      </c>
      <c r="C657" s="118">
        <f t="shared" si="38"/>
        <v>10</v>
      </c>
      <c r="D657" s="119">
        <f t="shared" si="39"/>
        <v>0.14342936065663134</v>
      </c>
      <c r="E657" s="119">
        <f t="shared" si="39"/>
        <v>20.134398483408351</v>
      </c>
      <c r="F657" s="119">
        <f t="shared" si="39"/>
        <v>2.5772030058763042</v>
      </c>
      <c r="G657" s="119">
        <f t="shared" si="39"/>
        <v>1.1324747111756683E-12</v>
      </c>
      <c r="H657" s="119">
        <f t="shared" si="39"/>
        <v>0.11221082758101827</v>
      </c>
      <c r="I657" s="119">
        <f t="shared" si="39"/>
        <v>10.464634889199308</v>
      </c>
      <c r="J657" s="119">
        <f t="shared" si="39"/>
        <v>1.5988445070467556</v>
      </c>
      <c r="K657" s="120">
        <f t="shared" si="39"/>
        <v>3.6150170528158076E-3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26" t="str">
        <f t="shared" si="37"/>
        <v>Munson</v>
      </c>
      <c r="C658" s="121">
        <f t="shared" si="38"/>
        <v>10</v>
      </c>
      <c r="D658" s="122">
        <f t="shared" si="39"/>
        <v>0.14093975344036433</v>
      </c>
      <c r="E658" s="122">
        <f t="shared" si="39"/>
        <v>20.487271470803901</v>
      </c>
      <c r="F658" s="122">
        <f t="shared" si="39"/>
        <v>2.6223707482629357</v>
      </c>
      <c r="G658" s="122">
        <f t="shared" si="39"/>
        <v>7.6827477277373703E-13</v>
      </c>
      <c r="H658" s="122">
        <f t="shared" si="39"/>
        <v>0.11054449901487534</v>
      </c>
      <c r="I658" s="122">
        <f t="shared" si="39"/>
        <v>10.655118172234955</v>
      </c>
      <c r="J658" s="122">
        <f t="shared" si="39"/>
        <v>1.627947646402172</v>
      </c>
      <c r="K658" s="46">
        <f t="shared" si="39"/>
        <v>3.4152429434544255E-3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25" t="str">
        <f t="shared" si="37"/>
        <v>Munson</v>
      </c>
      <c r="C659" s="118">
        <f t="shared" si="38"/>
        <v>10</v>
      </c>
      <c r="D659" s="119">
        <f t="shared" si="39"/>
        <v>0.13849336013833993</v>
      </c>
      <c r="E659" s="119">
        <f t="shared" si="39"/>
        <v>20.846328866704926</v>
      </c>
      <c r="F659" s="119">
        <f t="shared" si="39"/>
        <v>2.668330094938268</v>
      </c>
      <c r="G659" s="119">
        <f t="shared" si="39"/>
        <v>5.2120027110166428E-13</v>
      </c>
      <c r="H659" s="119">
        <f t="shared" si="39"/>
        <v>0.10890291539492167</v>
      </c>
      <c r="I659" s="119">
        <f t="shared" si="39"/>
        <v>10.849068741181693</v>
      </c>
      <c r="J659" s="119">
        <f t="shared" si="39"/>
        <v>1.6575805387864837</v>
      </c>
      <c r="K659" s="120">
        <f t="shared" si="39"/>
        <v>3.2265088082309374E-3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26" t="str">
        <f t="shared" si="37"/>
        <v>Munson</v>
      </c>
      <c r="C660" s="121">
        <f t="shared" si="38"/>
        <v>10</v>
      </c>
      <c r="D660" s="122">
        <f t="shared" si="39"/>
        <v>0.13608943065537366</v>
      </c>
      <c r="E660" s="122">
        <f t="shared" si="39"/>
        <v>21.211679058293019</v>
      </c>
      <c r="F660" s="122">
        <f t="shared" si="39"/>
        <v>2.7150949194615448</v>
      </c>
      <c r="G660" s="122">
        <f t="shared" si="39"/>
        <v>3.5358407203154557E-13</v>
      </c>
      <c r="H660" s="122">
        <f t="shared" si="39"/>
        <v>0.10728570925919666</v>
      </c>
      <c r="I660" s="122">
        <f t="shared" si="39"/>
        <v>11.046549709565275</v>
      </c>
      <c r="J660" s="122">
        <f t="shared" si="39"/>
        <v>1.6877528270862605</v>
      </c>
      <c r="K660" s="46">
        <f t="shared" si="39"/>
        <v>3.0482045529276543E-3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25" t="str">
        <f t="shared" si="37"/>
        <v>Munson</v>
      </c>
      <c r="C661" s="118">
        <f t="shared" si="38"/>
        <v>10</v>
      </c>
      <c r="D661" s="119">
        <f t="shared" si="39"/>
        <v>0.13372722791622602</v>
      </c>
      <c r="E661" s="119">
        <f t="shared" si="39"/>
        <v>21.583432332330158</v>
      </c>
      <c r="F661" s="119">
        <f t="shared" si="39"/>
        <v>2.7626793385382999</v>
      </c>
      <c r="G661" s="119">
        <f t="shared" si="39"/>
        <v>2.3987266109848724E-13</v>
      </c>
      <c r="H661" s="119">
        <f t="shared" si="39"/>
        <v>0.10569251860254254</v>
      </c>
      <c r="I661" s="119">
        <f t="shared" si="39"/>
        <v>11.247625339740029</v>
      </c>
      <c r="J661" s="119">
        <f t="shared" si="39"/>
        <v>1.7184743297137532</v>
      </c>
      <c r="K661" s="120">
        <f t="shared" si="39"/>
        <v>2.8797537985285546E-3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26" t="str">
        <f t="shared" si="37"/>
        <v>Munson</v>
      </c>
      <c r="C662" s="121">
        <f t="shared" si="38"/>
        <v>10</v>
      </c>
      <c r="D662" s="122">
        <f t="shared" si="39"/>
        <v>0.13140602763960588</v>
      </c>
      <c r="E662" s="122">
        <f t="shared" si="39"/>
        <v>21.961700908450528</v>
      </c>
      <c r="F662" s="122">
        <f t="shared" si="39"/>
        <v>2.8110977162817088</v>
      </c>
      <c r="G662" s="122">
        <f t="shared" si="39"/>
        <v>1.6273044544081241E-13</v>
      </c>
      <c r="H662" s="122">
        <f t="shared" si="39"/>
        <v>0.10412298679557098</v>
      </c>
      <c r="I662" s="122">
        <f t="shared" si="39"/>
        <v>11.452361063800494</v>
      </c>
      <c r="J662" s="122">
        <f t="shared" si="39"/>
        <v>1.7497550438019198</v>
      </c>
      <c r="K662" s="46">
        <f t="shared" si="39"/>
        <v>2.7206120180401369E-3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25" t="str">
        <f t="shared" si="37"/>
        <v>Munson</v>
      </c>
      <c r="C663" s="118">
        <f t="shared" si="38"/>
        <v>10</v>
      </c>
      <c r="D663" s="119">
        <f t="shared" si="39"/>
        <v>0.12912511811609667</v>
      </c>
      <c r="E663" s="119">
        <f t="shared" si="39"/>
        <v>22.346598973035796</v>
      </c>
      <c r="F663" s="119">
        <f t="shared" si="39"/>
        <v>2.8603646685486246</v>
      </c>
      <c r="G663" s="119">
        <f t="shared" si="39"/>
        <v>1.1039689872157852E-13</v>
      </c>
      <c r="H663" s="119">
        <f t="shared" si="39"/>
        <v>0.102576762504833</v>
      </c>
      <c r="I663" s="119">
        <f t="shared" si="39"/>
        <v>11.660823504873701</v>
      </c>
      <c r="J663" s="119">
        <f t="shared" si="39"/>
        <v>1.7816051484576072</v>
      </c>
      <c r="K663" s="120">
        <f t="shared" si="39"/>
        <v>2.5702647762758163E-3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26" t="str">
        <f t="shared" si="37"/>
        <v>Munson</v>
      </c>
      <c r="C664" s="121">
        <f t="shared" si="38"/>
        <v>10</v>
      </c>
      <c r="D664" s="122">
        <f t="shared" si="39"/>
        <v>0.12688379998993723</v>
      </c>
      <c r="E664" s="122">
        <f t="shared" si="39"/>
        <v>22.738242713684091</v>
      </c>
      <c r="F664" s="122">
        <f t="shared" si="39"/>
        <v>2.9104950673516079</v>
      </c>
      <c r="G664" s="122">
        <f t="shared" si="39"/>
        <v>7.4893639074903408E-14</v>
      </c>
      <c r="H664" s="122">
        <f t="shared" si="39"/>
        <v>0.10105349961417434</v>
      </c>
      <c r="I664" s="122">
        <f t="shared" si="39"/>
        <v>11.873080498799032</v>
      </c>
      <c r="J664" s="122">
        <f t="shared" si="39"/>
        <v>1.8140350080739511</v>
      </c>
      <c r="K664" s="46">
        <f t="shared" si="39"/>
        <v>2.4282260669138567E-3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25" t="str">
        <f t="shared" si="37"/>
        <v>Munson</v>
      </c>
      <c r="C665" s="118">
        <f t="shared" si="38"/>
        <v>10</v>
      </c>
      <c r="D665" s="119">
        <f t="shared" ref="D665:K680" si="40">+D664/D663*D664</f>
        <v>0.1246813860445905</v>
      </c>
      <c r="E665" s="119">
        <f t="shared" si="40"/>
        <v>23.136750354283073</v>
      </c>
      <c r="F665" s="119">
        <f t="shared" si="40"/>
        <v>2.961504045348279</v>
      </c>
      <c r="G665" s="119">
        <f t="shared" si="40"/>
        <v>5.080810456485708E-14</v>
      </c>
      <c r="H665" s="119">
        <f t="shared" si="40"/>
        <v>9.9552857147258811E-2</v>
      </c>
      <c r="I665" s="119">
        <f t="shared" si="40"/>
        <v>12.089201116202704</v>
      </c>
      <c r="J665" s="119">
        <f t="shared" si="40"/>
        <v>1.8470551757030702</v>
      </c>
      <c r="K665" s="120">
        <f t="shared" si="40"/>
        <v>2.2940367414532883E-3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26" t="str">
        <f t="shared" si="37"/>
        <v>Munson</v>
      </c>
      <c r="C666" s="121">
        <f t="shared" si="38"/>
        <v>10</v>
      </c>
      <c r="D666" s="122">
        <f t="shared" si="40"/>
        <v>0.1225172009920342</v>
      </c>
      <c r="E666" s="122">
        <f t="shared" si="40"/>
        <v>23.542242190697689</v>
      </c>
      <c r="F666" s="122">
        <f t="shared" si="40"/>
        <v>3.0134070004093512</v>
      </c>
      <c r="G666" s="122">
        <f t="shared" si="40"/>
        <v>3.4468394397175047E-14</v>
      </c>
      <c r="H666" s="122">
        <f t="shared" si="40"/>
        <v>9.8074499191242046E-2</v>
      </c>
      <c r="I666" s="122">
        <f t="shared" si="40"/>
        <v>12.309255684974065</v>
      </c>
      <c r="J666" s="122">
        <f t="shared" si="40"/>
        <v>1.8806763964901505</v>
      </c>
      <c r="K666" s="46">
        <f t="shared" si="40"/>
        <v>2.1672630249893105E-3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25" t="str">
        <f t="shared" si="37"/>
        <v>Munson</v>
      </c>
      <c r="C667" s="118">
        <f t="shared" si="38"/>
        <v>10</v>
      </c>
      <c r="D667" s="119">
        <f t="shared" si="40"/>
        <v>0.12039058126570898</v>
      </c>
      <c r="E667" s="119">
        <f t="shared" si="40"/>
        <v>23.954840627083396</v>
      </c>
      <c r="F667" s="119">
        <f t="shared" si="40"/>
        <v>3.0662196002667232</v>
      </c>
      <c r="G667" s="119">
        <f t="shared" si="40"/>
        <v>2.3383478334694105E-14</v>
      </c>
      <c r="H667" s="119">
        <f t="shared" si="40"/>
        <v>9.6618094821578765E-2</v>
      </c>
      <c r="I667" s="119">
        <f t="shared" si="40"/>
        <v>12.533315813151024</v>
      </c>
      <c r="J667" s="119">
        <f t="shared" si="40"/>
        <v>1.9149096111700408</v>
      </c>
      <c r="K667" s="120">
        <f t="shared" si="40"/>
        <v>2.0474951140103436E-3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26" t="str">
        <f t="shared" si="37"/>
        <v>Munson</v>
      </c>
      <c r="C668" s="121">
        <f t="shared" si="38"/>
        <v>10</v>
      </c>
      <c r="D668" s="122">
        <f t="shared" si="40"/>
        <v>0.11830087481706049</v>
      </c>
      <c r="E668" s="122">
        <f t="shared" si="40"/>
        <v>24.374670212835799</v>
      </c>
      <c r="F668" s="122">
        <f t="shared" si="40"/>
        <v>3.1199577872430324</v>
      </c>
      <c r="G668" s="122">
        <f t="shared" si="40"/>
        <v>1.5863432822792642E-14</v>
      </c>
      <c r="H668" s="122">
        <f t="shared" si="40"/>
        <v>9.518331802794662E-2</v>
      </c>
      <c r="I668" s="122">
        <f t="shared" si="40"/>
        <v>12.761454412222038</v>
      </c>
      <c r="J668" s="122">
        <f t="shared" si="40"/>
        <v>1.9497659596274948</v>
      </c>
      <c r="K668" s="46">
        <f t="shared" si="40"/>
        <v>1.9343458516840183E-3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25" t="str">
        <f t="shared" si="37"/>
        <v>Munson</v>
      </c>
      <c r="C669" s="118">
        <f t="shared" si="38"/>
        <v>10</v>
      </c>
      <c r="D669" s="119">
        <f t="shared" si="40"/>
        <v>0.11624744091561307</v>
      </c>
      <c r="E669" s="119">
        <f t="shared" si="40"/>
        <v>24.801857680187872</v>
      </c>
      <c r="F669" s="119">
        <f t="shared" si="40"/>
        <v>3.1746377830640995</v>
      </c>
      <c r="G669" s="119">
        <f t="shared" si="40"/>
        <v>1.0761807859435678E-14</v>
      </c>
      <c r="H669" s="119">
        <f t="shared" si="40"/>
        <v>9.3769847641270096E-2</v>
      </c>
      <c r="I669" s="119">
        <f t="shared" si="40"/>
        <v>12.99374572085228</v>
      </c>
      <c r="J669" s="119">
        <f t="shared" si="40"/>
        <v>1.9852567845222178</v>
      </c>
      <c r="K669" s="120">
        <f t="shared" si="40"/>
        <v>1.8274494763498947E-3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26" t="str">
        <f t="shared" si="37"/>
        <v>Munson</v>
      </c>
      <c r="C670" s="121">
        <f t="shared" si="38"/>
        <v>10</v>
      </c>
      <c r="D670" s="122">
        <f t="shared" si="40"/>
        <v>0.11422964995251358</v>
      </c>
      <c r="E670" s="122">
        <f t="shared" si="40"/>
        <v>25.23653198246609</v>
      </c>
      <c r="F670" s="122">
        <f t="shared" si="40"/>
        <v>3.2302760937557129</v>
      </c>
      <c r="G670" s="122">
        <f t="shared" si="40"/>
        <v>7.3008477860482959E-15</v>
      </c>
      <c r="H670" s="122">
        <f t="shared" si="40"/>
        <v>9.2377367261828089E-2</v>
      </c>
      <c r="I670" s="122">
        <f t="shared" si="40"/>
        <v>13.230265329041659</v>
      </c>
      <c r="J670" s="122">
        <f t="shared" si="40"/>
        <v>2.0213936349799004</v>
      </c>
      <c r="K670" s="46">
        <f t="shared" si="40"/>
        <v>1.7264604391733327E-3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25" t="str">
        <f t="shared" si="37"/>
        <v>Munson</v>
      </c>
      <c r="C671" s="118">
        <f t="shared" si="38"/>
        <v>10</v>
      </c>
      <c r="D671" s="119">
        <f t="shared" si="40"/>
        <v>0.11224688324748548</v>
      </c>
      <c r="E671" s="119">
        <f t="shared" si="40"/>
        <v>25.678824333017037</v>
      </c>
      <c r="F671" s="119">
        <f t="shared" si="40"/>
        <v>3.2868895146262358</v>
      </c>
      <c r="G671" s="119">
        <f t="shared" si="40"/>
        <v>4.9529204657107999E-15</v>
      </c>
      <c r="H671" s="119">
        <f t="shared" si="40"/>
        <v>9.1005565188429074E-2</v>
      </c>
      <c r="I671" s="119">
        <f t="shared" si="40"/>
        <v>13.471090202722596</v>
      </c>
      <c r="J671" s="119">
        <f t="shared" si="40"/>
        <v>2.0581882703504375</v>
      </c>
      <c r="K671" s="120">
        <f t="shared" si="40"/>
        <v>1.6310522871385146E-3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26" t="str">
        <f t="shared" si="37"/>
        <v>Munson</v>
      </c>
      <c r="C672" s="121">
        <f t="shared" si="38"/>
        <v>10</v>
      </c>
      <c r="D672" s="122">
        <f t="shared" si="40"/>
        <v>0.11029853285913349</v>
      </c>
      <c r="E672" s="122">
        <f t="shared" si="40"/>
        <v>26.12886824481625</v>
      </c>
      <c r="F672" s="122">
        <f t="shared" si="40"/>
        <v>3.3444951353365369</v>
      </c>
      <c r="G672" s="122">
        <f t="shared" si="40"/>
        <v>3.3600784263076551E-15</v>
      </c>
      <c r="H672" s="122">
        <f t="shared" si="40"/>
        <v>8.9654134348638045E-2</v>
      </c>
      <c r="I672" s="122">
        <f t="shared" si="40"/>
        <v>13.716298708805533</v>
      </c>
      <c r="J672" s="122">
        <f t="shared" si="40"/>
        <v>2.0956526640345574</v>
      </c>
      <c r="K672" s="46">
        <f t="shared" si="40"/>
        <v>1.5409166077698282E-3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25" t="str">
        <f t="shared" si="37"/>
        <v>Munson</v>
      </c>
      <c r="C673" s="118">
        <f t="shared" si="38"/>
        <v>10</v>
      </c>
      <c r="D673" s="119">
        <f t="shared" si="40"/>
        <v>0.10838400139854114</v>
      </c>
      <c r="E673" s="119">
        <f t="shared" si="40"/>
        <v>26.586799570771223</v>
      </c>
      <c r="F673" s="119">
        <f t="shared" si="40"/>
        <v>3.4031103450587752</v>
      </c>
      <c r="G673" s="119">
        <f t="shared" si="40"/>
        <v>2.2794888609861551E-15</v>
      </c>
      <c r="H673" s="119">
        <f t="shared" si="40"/>
        <v>8.8322772230039578E-2</v>
      </c>
      <c r="I673" s="119">
        <f t="shared" si="40"/>
        <v>13.965970640680339</v>
      </c>
      <c r="J673" s="119">
        <f t="shared" si="40"/>
        <v>2.1337990073801043</v>
      </c>
      <c r="K673" s="120">
        <f t="shared" si="40"/>
        <v>1.4557620321703582E-3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26" t="str">
        <f t="shared" si="37"/>
        <v>Munson</v>
      </c>
      <c r="C674" s="121">
        <f t="shared" si="38"/>
        <v>10</v>
      </c>
      <c r="D674" s="122">
        <f t="shared" si="40"/>
        <v>0.10650270184610372</v>
      </c>
      <c r="E674" s="122">
        <f t="shared" si="40"/>
        <v>27.052756544730773</v>
      </c>
      <c r="F674" s="122">
        <f t="shared" si="40"/>
        <v>3.4627528377255996</v>
      </c>
      <c r="G674" s="122">
        <f t="shared" si="40"/>
        <v>1.5464131511566679E-15</v>
      </c>
      <c r="H674" s="122">
        <f t="shared" si="40"/>
        <v>8.7011180812521627E-2</v>
      </c>
      <c r="I674" s="122">
        <f t="shared" si="40"/>
        <v>14.220187244181908</v>
      </c>
      <c r="J674" s="122">
        <f t="shared" si="40"/>
        <v>2.1726397136492452</v>
      </c>
      <c r="K674" s="46">
        <f t="shared" si="40"/>
        <v>1.3753132931547513E-3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25" t="str">
        <f t="shared" si="37"/>
        <v>Munson</v>
      </c>
      <c r="C675" s="118">
        <f t="shared" si="38"/>
        <v>10</v>
      </c>
      <c r="D675" s="119">
        <f t="shared" si="40"/>
        <v>0.10465405737154063</v>
      </c>
      <c r="E675" s="119">
        <f t="shared" si="40"/>
        <v>27.526879823213122</v>
      </c>
      <c r="F675" s="119">
        <f t="shared" si="40"/>
        <v>3.5234406173713424</v>
      </c>
      <c r="G675" s="119">
        <f t="shared" si="40"/>
        <v>1.0490920464668242E-15</v>
      </c>
      <c r="H675" s="119">
        <f t="shared" si="40"/>
        <v>8.5719066501564897E-2</v>
      </c>
      <c r="I675" s="119">
        <f t="shared" si="40"/>
        <v>14.479031244028389</v>
      </c>
      <c r="J675" s="119">
        <f t="shared" si="40"/>
        <v>2.2121874220578883</v>
      </c>
      <c r="K675" s="120">
        <f t="shared" si="40"/>
        <v>1.2993103354318138E-3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26" t="str">
        <f t="shared" si="37"/>
        <v>Munson</v>
      </c>
      <c r="C676" s="121">
        <f t="shared" si="38"/>
        <v>10</v>
      </c>
      <c r="D676" s="122">
        <f t="shared" si="40"/>
        <v>0.10283750115703191</v>
      </c>
      <c r="E676" s="122">
        <f t="shared" si="40"/>
        <v>28.009312527865301</v>
      </c>
      <c r="F676" s="122">
        <f t="shared" si="40"/>
        <v>3.5851920035668234</v>
      </c>
      <c r="G676" s="122">
        <f t="shared" si="40"/>
        <v>7.1170768376920473E-16</v>
      </c>
      <c r="H676" s="122">
        <f t="shared" si="40"/>
        <v>8.4446140062522879E-2</v>
      </c>
      <c r="I676" s="122">
        <f t="shared" si="40"/>
        <v>14.742586870740681</v>
      </c>
      <c r="J676" s="122">
        <f t="shared" si="40"/>
        <v>2.2524550018886313</v>
      </c>
      <c r="K676" s="46">
        <f t="shared" si="40"/>
        <v>1.2275074749604517E-3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25" t="str">
        <f t="shared" si="37"/>
        <v>Munson</v>
      </c>
      <c r="C677" s="118">
        <f t="shared" si="38"/>
        <v>10</v>
      </c>
      <c r="D677" s="119">
        <f t="shared" si="40"/>
        <v>0.10105247622342477</v>
      </c>
      <c r="E677" s="119">
        <f t="shared" si="40"/>
        <v>28.500200288666701</v>
      </c>
      <c r="F677" s="119">
        <f t="shared" si="40"/>
        <v>3.6480256369494044</v>
      </c>
      <c r="G677" s="119">
        <f t="shared" si="40"/>
        <v>4.8282496168189604E-16</v>
      </c>
      <c r="H677" s="119">
        <f t="shared" si="40"/>
        <v>8.319211655587784E-2</v>
      </c>
      <c r="I677" s="119">
        <f t="shared" si="40"/>
        <v>15.010939888051901</v>
      </c>
      <c r="J677" s="119">
        <f t="shared" si="40"/>
        <v>2.2934555566785741</v>
      </c>
      <c r="K677" s="120">
        <f t="shared" si="40"/>
        <v>1.1596726047615263E-3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26" t="str">
        <f t="shared" si="37"/>
        <v>Munson</v>
      </c>
      <c r="C678" s="121">
        <f t="shared" si="38"/>
        <v>10</v>
      </c>
      <c r="D678" s="122">
        <f t="shared" si="40"/>
        <v>9.9298435259456613E-2</v>
      </c>
      <c r="E678" s="122">
        <f t="shared" si="40"/>
        <v>28.999691287889782</v>
      </c>
      <c r="F678" s="122">
        <f t="shared" si="40"/>
        <v>3.7119604848499606</v>
      </c>
      <c r="G678" s="122">
        <f t="shared" si="40"/>
        <v>3.2755012899189295E-16</v>
      </c>
      <c r="H678" s="122">
        <f t="shared" si="40"/>
        <v>8.1956715273458255E-2</v>
      </c>
      <c r="I678" s="122">
        <f t="shared" si="40"/>
        <v>15.284177620815806</v>
      </c>
      <c r="J678" s="122">
        <f t="shared" si="40"/>
        <v>2.3352024284833623</v>
      </c>
      <c r="K678" s="46">
        <f t="shared" si="40"/>
        <v>1.095586444618361E-3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25" t="str">
        <f t="shared" si="37"/>
        <v>Munson</v>
      </c>
      <c r="C679" s="118">
        <f t="shared" si="38"/>
        <v>10</v>
      </c>
      <c r="D679" s="119">
        <f t="shared" si="40"/>
        <v>9.757484045394256E-2</v>
      </c>
      <c r="E679" s="119">
        <f t="shared" si="40"/>
        <v>29.507936304831258</v>
      </c>
      <c r="F679" s="119">
        <f t="shared" si="40"/>
        <v>3.7770158470184718</v>
      </c>
      <c r="G679" s="119">
        <f t="shared" si="40"/>
        <v>2.2221114382502028E-16</v>
      </c>
      <c r="H679" s="119">
        <f t="shared" si="40"/>
        <v>8.073965967560337E-2</v>
      </c>
      <c r="I679" s="119">
        <f t="shared" si="40"/>
        <v>15.562388983423194</v>
      </c>
      <c r="J679" s="119">
        <f t="shared" si="40"/>
        <v>2.3777092022188464</v>
      </c>
      <c r="K679" s="120">
        <f t="shared" si="40"/>
        <v>1.0350418322405152E-3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26" t="str">
        <f t="shared" si="37"/>
        <v>Munson</v>
      </c>
      <c r="C680" s="121">
        <f t="shared" si="38"/>
        <v>10</v>
      </c>
      <c r="D680" s="122">
        <f t="shared" si="40"/>
        <v>9.5881163330875693E-2</v>
      </c>
      <c r="E680" s="122">
        <f t="shared" si="40"/>
        <v>30.025088761327229</v>
      </c>
      <c r="F680" s="122">
        <f t="shared" si="40"/>
        <v>3.8432113614499581</v>
      </c>
      <c r="G680" s="122">
        <f t="shared" si="40"/>
        <v>1.5074881085223439E-16</v>
      </c>
      <c r="H680" s="122">
        <f t="shared" si="40"/>
        <v>7.9540677329260914E-2</v>
      </c>
      <c r="I680" s="122">
        <f t="shared" si="40"/>
        <v>15.845664508735577</v>
      </c>
      <c r="J680" s="122">
        <f t="shared" si="40"/>
        <v>2.4209897100817712</v>
      </c>
      <c r="K680" s="46">
        <f t="shared" si="40"/>
        <v>9.7784305359946834E-4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25" t="str">
        <f t="shared" si="37"/>
        <v>Munson</v>
      </c>
      <c r="C681" s="118">
        <f t="shared" si="38"/>
        <v>10</v>
      </c>
      <c r="D681" s="119">
        <f t="shared" ref="D681:K696" si="41">+D680/D679*D680</f>
        <v>9.4216884587389624E-2</v>
      </c>
      <c r="E681" s="119">
        <f t="shared" si="41"/>
        <v>30.551304768065986</v>
      </c>
      <c r="F681" s="119">
        <f t="shared" si="41"/>
        <v>3.9105670103125214</v>
      </c>
      <c r="G681" s="119">
        <f t="shared" si="41"/>
        <v>1.0226851625073159E-16</v>
      </c>
      <c r="H681" s="119">
        <f t="shared" si="41"/>
        <v>7.8359499847004049E-2</v>
      </c>
      <c r="I681" s="119">
        <f t="shared" si="41"/>
        <v>16.134096377545511</v>
      </c>
      <c r="J681" s="119">
        <f t="shared" si="41"/>
        <v>2.465058036050932</v>
      </c>
      <c r="K681" s="120">
        <f t="shared" si="41"/>
        <v>9.2380521027148554E-4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26" t="str">
        <f t="shared" si="37"/>
        <v>Munson</v>
      </c>
      <c r="C682" s="121">
        <f t="shared" si="38"/>
        <v>10</v>
      </c>
      <c r="D682" s="122">
        <f t="shared" si="41"/>
        <v>9.2581493934533632E-2</v>
      </c>
      <c r="E682" s="122">
        <f t="shared" si="41"/>
        <v>31.086743171712516</v>
      </c>
      <c r="F682" s="122">
        <f t="shared" si="41"/>
        <v>3.9791031259792797</v>
      </c>
      <c r="G682" s="122">
        <f t="shared" si="41"/>
        <v>6.9379316208192362E-17</v>
      </c>
      <c r="H682" s="122">
        <f t="shared" si="41"/>
        <v>7.7195862826953898E-2</v>
      </c>
      <c r="I682" s="122">
        <f t="shared" si="41"/>
        <v>16.427778448573175</v>
      </c>
      <c r="J682" s="122">
        <f t="shared" si="41"/>
        <v>2.5099285204702659</v>
      </c>
      <c r="K682" s="46">
        <f t="shared" si="41"/>
        <v>8.7275362174256345E-4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25" t="str">
        <f t="shared" si="37"/>
        <v>Munson</v>
      </c>
      <c r="C683" s="118">
        <f t="shared" si="38"/>
        <v>10</v>
      </c>
      <c r="D683" s="119">
        <f t="shared" si="41"/>
        <v>9.0974489940811629E-2</v>
      </c>
      <c r="E683" s="119">
        <f t="shared" si="41"/>
        <v>31.631565602858888</v>
      </c>
      <c r="F683" s="119">
        <f t="shared" si="41"/>
        <v>4.0488403971660176</v>
      </c>
      <c r="G683" s="119">
        <f t="shared" si="41"/>
        <v>4.7067168802127896E-17</v>
      </c>
      <c r="H683" s="119">
        <f t="shared" si="41"/>
        <v>7.6049505793594263E-2</v>
      </c>
      <c r="I683" s="119">
        <f t="shared" si="41"/>
        <v>16.72680628900898</v>
      </c>
      <c r="J683" s="119">
        <f t="shared" si="41"/>
        <v>2.5556157647153648</v>
      </c>
      <c r="K683" s="120">
        <f t="shared" si="41"/>
        <v>8.2452326074337185E-4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26" t="str">
        <f t="shared" si="37"/>
        <v>Munson</v>
      </c>
      <c r="C684" s="121">
        <f t="shared" si="38"/>
        <v>10</v>
      </c>
      <c r="D684" s="122">
        <f t="shared" si="41"/>
        <v>8.9395379878436904E-2</v>
      </c>
      <c r="E684" s="122">
        <f t="shared" si="41"/>
        <v>32.185936524815013</v>
      </c>
      <c r="F684" s="122">
        <f t="shared" si="41"/>
        <v>4.1197998751764038</v>
      </c>
      <c r="G684" s="122">
        <f t="shared" si="41"/>
        <v>3.1930530597913492E-17</v>
      </c>
      <c r="H684" s="122">
        <f t="shared" si="41"/>
        <v>7.4920172139465183E-2</v>
      </c>
      <c r="I684" s="122">
        <f t="shared" si="41"/>
        <v>17.031277205612124</v>
      </c>
      <c r="J684" s="122">
        <f t="shared" si="41"/>
        <v>2.6021346359449327</v>
      </c>
      <c r="K684" s="46">
        <f t="shared" si="41"/>
        <v>7.7895821978887715E-4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25" t="str">
        <f t="shared" si="37"/>
        <v>Munson</v>
      </c>
      <c r="C685" s="118">
        <f t="shared" si="38"/>
        <v>10</v>
      </c>
      <c r="D685" s="119">
        <f t="shared" si="41"/>
        <v>8.7843679572255542E-2</v>
      </c>
      <c r="E685" s="119">
        <f t="shared" si="41"/>
        <v>32.750023283254514</v>
      </c>
      <c r="F685" s="119">
        <f t="shared" si="41"/>
        <v>4.1920029802566621</v>
      </c>
      <c r="G685" s="119">
        <f t="shared" si="41"/>
        <v>2.1661782729072835E-17</v>
      </c>
      <c r="H685" s="119">
        <f t="shared" si="41"/>
        <v>7.3807609067722407E-2</v>
      </c>
      <c r="I685" s="119">
        <f t="shared" si="41"/>
        <v>17.341290276375208</v>
      </c>
      <c r="J685" s="119">
        <f t="shared" si="41"/>
        <v>2.6495002719387313</v>
      </c>
      <c r="K685" s="120">
        <f t="shared" si="41"/>
        <v>7.3591120719820684E-4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26" t="str">
        <f t="shared" si="37"/>
        <v>Munson</v>
      </c>
      <c r="C686" s="121">
        <f t="shared" si="38"/>
        <v>10</v>
      </c>
      <c r="D686" s="122">
        <f t="shared" si="41"/>
        <v>8.6318913251292179E-2</v>
      </c>
      <c r="E686" s="122">
        <f t="shared" si="41"/>
        <v>33.323996156730665</v>
      </c>
      <c r="F686" s="122">
        <f t="shared" si="41"/>
        <v>4.2654715080616121</v>
      </c>
      <c r="G686" s="122">
        <f t="shared" si="41"/>
        <v>1.4695428551137833E-17</v>
      </c>
      <c r="H686" s="122">
        <f t="shared" si="41"/>
        <v>7.2711567535549804E-2</v>
      </c>
      <c r="I686" s="122">
        <f t="shared" si="41"/>
        <v>17.656946382765256</v>
      </c>
      <c r="J686" s="122">
        <f t="shared" si="41"/>
        <v>2.6977280860235888</v>
      </c>
      <c r="K686" s="46">
        <f t="shared" si="41"/>
        <v>6.9524307096560818E-4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25" t="str">
        <f t="shared" si="37"/>
        <v>Munson</v>
      </c>
      <c r="C687" s="118">
        <f t="shared" si="38"/>
        <v>10</v>
      </c>
      <c r="D687" s="119">
        <f t="shared" si="41"/>
        <v>8.4820613402872599E-2</v>
      </c>
      <c r="E687" s="119">
        <f t="shared" si="41"/>
        <v>33.908028408077698</v>
      </c>
      <c r="F687" s="119">
        <f t="shared" si="41"/>
        <v>4.3402276362340348</v>
      </c>
      <c r="G687" s="119">
        <f t="shared" si="41"/>
        <v>9.9694297095759068E-18</v>
      </c>
      <c r="H687" s="119">
        <f t="shared" si="41"/>
        <v>7.1631802198412128E-2</v>
      </c>
      <c r="I687" s="119">
        <f t="shared" si="41"/>
        <v>17.978348242551579</v>
      </c>
      <c r="J687" s="119">
        <f t="shared" si="41"/>
        <v>2.746833772089075</v>
      </c>
      <c r="K687" s="120">
        <f t="shared" si="41"/>
        <v>6.5682234894338693E-4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26" t="str">
        <f t="shared" si="37"/>
        <v>Munson</v>
      </c>
      <c r="C688" s="121">
        <f t="shared" si="38"/>
        <v>10</v>
      </c>
      <c r="D688" s="122">
        <f t="shared" si="41"/>
        <v>8.3348320629278425E-2</v>
      </c>
      <c r="E688" s="122">
        <f t="shared" si="41"/>
        <v>34.502296336712931</v>
      </c>
      <c r="F688" s="122">
        <f t="shared" si="41"/>
        <v>4.4162939310993474</v>
      </c>
      <c r="G688" s="122">
        <f t="shared" si="41"/>
        <v>6.7632957003134998E-18</v>
      </c>
      <c r="H688" s="122">
        <f t="shared" si="41"/>
        <v>7.0568071355135611E-2</v>
      </c>
      <c r="I688" s="122">
        <f t="shared" si="41"/>
        <v>18.305600443231217</v>
      </c>
      <c r="J688" s="122">
        <f t="shared" si="41"/>
        <v>2.7968333096944753</v>
      </c>
      <c r="K688" s="46">
        <f t="shared" si="41"/>
        <v>6.2052484388276533E-4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25" t="str">
        <f t="shared" si="37"/>
        <v>Munson</v>
      </c>
      <c r="C689" s="118">
        <f t="shared" si="38"/>
        <v>10</v>
      </c>
      <c r="D689" s="119">
        <f t="shared" si="41"/>
        <v>8.1901583506889961E-2</v>
      </c>
      <c r="E689" s="119">
        <f t="shared" si="41"/>
        <v>35.106979331855548</v>
      </c>
      <c r="F689" s="119">
        <f t="shared" si="41"/>
        <v>4.493693354477605</v>
      </c>
      <c r="G689" s="119">
        <f t="shared" si="41"/>
        <v>4.5882432659054196E-18</v>
      </c>
      <c r="H689" s="119">
        <f t="shared" si="41"/>
        <v>6.9520136893804138E-2</v>
      </c>
      <c r="I689" s="119">
        <f t="shared" si="41"/>
        <v>18.638809476062775</v>
      </c>
      <c r="J689" s="119">
        <f t="shared" si="41"/>
        <v>2.8477429692687246</v>
      </c>
      <c r="K689" s="120">
        <f t="shared" si="41"/>
        <v>5.8623322195895428E-4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26" t="str">
        <f t="shared" si="37"/>
        <v>Munson</v>
      </c>
      <c r="C690" s="121">
        <f t="shared" si="38"/>
        <v>10</v>
      </c>
      <c r="D690" s="122">
        <f t="shared" si="41"/>
        <v>8.0479958447773975E-2</v>
      </c>
      <c r="E690" s="122">
        <f t="shared" si="41"/>
        <v>35.722259926678092</v>
      </c>
      <c r="F690" s="122">
        <f t="shared" si="41"/>
        <v>4.5724492706148938</v>
      </c>
      <c r="G690" s="122">
        <f t="shared" si="41"/>
        <v>3.1126801488437961E-18</v>
      </c>
      <c r="H690" s="122">
        <f t="shared" si="41"/>
        <v>6.8487764238458829E-2</v>
      </c>
      <c r="I690" s="122">
        <f t="shared" si="41"/>
        <v>18.978083770719799</v>
      </c>
      <c r="J690" s="122">
        <f t="shared" si="41"/>
        <v>2.8995793174049922</v>
      </c>
      <c r="K690" s="46">
        <f t="shared" si="41"/>
        <v>5.5383663348264811E-4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25" t="str">
        <f t="shared" si="37"/>
        <v>Munson</v>
      </c>
      <c r="C691" s="118">
        <f t="shared" si="38"/>
        <v>10</v>
      </c>
      <c r="D691" s="119">
        <f t="shared" si="41"/>
        <v>7.908300956367402E-2</v>
      </c>
      <c r="E691" s="119">
        <f t="shared" si="41"/>
        <v>36.348323853406995</v>
      </c>
      <c r="F691" s="119">
        <f t="shared" si="41"/>
        <v>4.6525854532361963</v>
      </c>
      <c r="G691" s="119">
        <f t="shared" si="41"/>
        <v>2.1116530112956649E-18</v>
      </c>
      <c r="H691" s="119">
        <f t="shared" si="41"/>
        <v>6.7470722296589139E-2</v>
      </c>
      <c r="I691" s="119">
        <f t="shared" si="41"/>
        <v>19.323533730574905</v>
      </c>
      <c r="J691" s="119">
        <f t="shared" si="41"/>
        <v>2.9523592222516446</v>
      </c>
      <c r="K691" s="120">
        <f t="shared" si="41"/>
        <v>5.2323035457186944E-4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26" t="str">
        <f t="shared" si="37"/>
        <v>Munson</v>
      </c>
      <c r="C692" s="121">
        <f t="shared" si="38"/>
        <v>10</v>
      </c>
      <c r="D692" s="122">
        <f t="shared" si="41"/>
        <v>7.7710308532361591E-2</v>
      </c>
      <c r="E692" s="122">
        <f t="shared" si="41"/>
        <v>36.985360099388821</v>
      </c>
      <c r="F692" s="122">
        <f t="shared" si="41"/>
        <v>4.7341260927218727</v>
      </c>
      <c r="G692" s="122">
        <f t="shared" si="41"/>
        <v>1.4325527284807509E-18</v>
      </c>
      <c r="H692" s="122">
        <f t="shared" si="41"/>
        <v>6.6468783407403739E-2</v>
      </c>
      <c r="I692" s="122">
        <f t="shared" si="41"/>
        <v>19.675271768626189</v>
      </c>
      <c r="J692" s="122">
        <f t="shared" si="41"/>
        <v>3.0060998590013353</v>
      </c>
      <c r="K692" s="46">
        <f t="shared" si="41"/>
        <v>4.9431544862584746E-4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25" t="str">
        <f t="shared" si="37"/>
        <v>Munson</v>
      </c>
      <c r="C693" s="118">
        <f t="shared" si="38"/>
        <v>10</v>
      </c>
      <c r="D693" s="119">
        <f t="shared" si="41"/>
        <v>7.6361434466307096E-2</v>
      </c>
      <c r="E693" s="119">
        <f t="shared" si="41"/>
        <v>37.633560964139072</v>
      </c>
      <c r="F693" s="119">
        <f t="shared" si="41"/>
        <v>4.8170958034099076</v>
      </c>
      <c r="G693" s="119">
        <f t="shared" si="41"/>
        <v>9.7184874072585132E-19</v>
      </c>
      <c r="H693" s="119">
        <f t="shared" si="41"/>
        <v>6.5481723290869528E-2</v>
      </c>
      <c r="I693" s="119">
        <f t="shared" si="41"/>
        <v>20.033412344077576</v>
      </c>
      <c r="J693" s="119">
        <f t="shared" si="41"/>
        <v>3.0608187154800128</v>
      </c>
      <c r="K693" s="120">
        <f t="shared" si="41"/>
        <v>4.6699844650662355E-4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26" t="str">
        <f t="shared" si="37"/>
        <v>Munson</v>
      </c>
      <c r="C694" s="121">
        <f t="shared" si="38"/>
        <v>10</v>
      </c>
      <c r="D694" s="122">
        <f t="shared" si="41"/>
        <v>7.5035973783630389E-2</v>
      </c>
      <c r="E694" s="122">
        <f t="shared" si="41"/>
        <v>38.29312211739088</v>
      </c>
      <c r="F694" s="122">
        <f t="shared" si="41"/>
        <v>4.901519631026142</v>
      </c>
      <c r="G694" s="122">
        <f t="shared" si="41"/>
        <v>6.5930555718676566E-19</v>
      </c>
      <c r="H694" s="122">
        <f t="shared" si="41"/>
        <v>6.4509320997507447E-2</v>
      </c>
      <c r="I694" s="122">
        <f t="shared" si="41"/>
        <v>20.398071999585035</v>
      </c>
      <c r="J694" s="122">
        <f t="shared" si="41"/>
        <v>3.1165335978376607</v>
      </c>
      <c r="K694" s="46">
        <f t="shared" si="41"/>
        <v>4.411910443945532E-4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25" t="str">
        <f t="shared" si="37"/>
        <v>Munson</v>
      </c>
      <c r="C695" s="118">
        <f t="shared" si="38"/>
        <v>10</v>
      </c>
      <c r="D695" s="119">
        <f t="shared" si="41"/>
        <v>7.3733520081291332E-2</v>
      </c>
      <c r="E695" s="119">
        <f t="shared" si="41"/>
        <v>38.964242658161005</v>
      </c>
      <c r="F695" s="119">
        <f t="shared" si="41"/>
        <v>4.9874230602447218</v>
      </c>
      <c r="G695" s="119">
        <f t="shared" si="41"/>
        <v>4.4727517721810935E-19</v>
      </c>
      <c r="H695" s="119">
        <f t="shared" si="41"/>
        <v>6.3551358858933829E-2</v>
      </c>
      <c r="I695" s="119">
        <f t="shared" si="41"/>
        <v>20.769369399180764</v>
      </c>
      <c r="J695" s="119">
        <f t="shared" si="41"/>
        <v>3.1732626363426251</v>
      </c>
      <c r="K695" s="120">
        <f t="shared" si="41"/>
        <v>4.168098183410035E-4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26" t="str">
        <f t="shared" si="37"/>
        <v>Munson</v>
      </c>
      <c r="C696" s="121">
        <f t="shared" si="38"/>
        <v>10</v>
      </c>
      <c r="D696" s="122">
        <f t="shared" si="41"/>
        <v>7.24536740104815E-2</v>
      </c>
      <c r="E696" s="122">
        <f t="shared" si="41"/>
        <v>39.647125174851062</v>
      </c>
      <c r="F696" s="122">
        <f t="shared" si="41"/>
        <v>5.0748320223810524</v>
      </c>
      <c r="G696" s="122">
        <f t="shared" si="41"/>
        <v>3.0343303188451699E-19</v>
      </c>
      <c r="H696" s="122">
        <f t="shared" si="41"/>
        <v>6.2607622439136201E-2</v>
      </c>
      <c r="I696" s="122">
        <f t="shared" si="41"/>
        <v>21.147425366887706</v>
      </c>
      <c r="J696" s="122">
        <f t="shared" si="41"/>
        <v>3.2310242912814156</v>
      </c>
      <c r="K696" s="46">
        <f t="shared" si="41"/>
        <v>3.9377595459552162E-4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25" t="str">
        <f t="shared" si="37"/>
        <v>Munson</v>
      </c>
      <c r="C697" s="118">
        <f t="shared" si="38"/>
        <v>10</v>
      </c>
      <c r="D697" s="119">
        <f t="shared" ref="D697:K712" si="42">+D696/D695*D696</f>
        <v>7.119604315417874E-2</v>
      </c>
      <c r="E697" s="119">
        <f t="shared" si="42"/>
        <v>40.341975806402019</v>
      </c>
      <c r="F697" s="119">
        <f t="shared" si="42"/>
        <v>5.163772903219578</v>
      </c>
      <c r="G697" s="119">
        <f t="shared" si="42"/>
        <v>2.0585002148181475E-19</v>
      </c>
      <c r="H697" s="119">
        <f t="shared" si="42"/>
        <v>6.167790048647262E-2</v>
      </c>
      <c r="I697" s="119">
        <f t="shared" si="42"/>
        <v>21.532362926036921</v>
      </c>
      <c r="J697" s="119">
        <f t="shared" si="42"/>
        <v>3.2898373589658947</v>
      </c>
      <c r="K697" s="120">
        <f t="shared" si="42"/>
        <v>3.7201499483574036E-4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26" t="str">
        <f t="shared" si="37"/>
        <v>Munson</v>
      </c>
      <c r="C698" s="121">
        <f t="shared" si="38"/>
        <v>10</v>
      </c>
      <c r="D698" s="122">
        <f t="shared" si="42"/>
        <v>6.9960241906827161E-2</v>
      </c>
      <c r="E698" s="122">
        <f t="shared" si="42"/>
        <v>41.049004304520537</v>
      </c>
      <c r="F698" s="122">
        <f t="shared" si="42"/>
        <v>5.2542725509787518</v>
      </c>
      <c r="G698" s="122">
        <f t="shared" si="42"/>
        <v>1.3964936869559648E-19</v>
      </c>
      <c r="H698" s="122">
        <f t="shared" si="42"/>
        <v>6.0761984886383839E-2</v>
      </c>
      <c r="I698" s="122">
        <f t="shared" si="42"/>
        <v>21.924307339300668</v>
      </c>
      <c r="J698" s="122">
        <f t="shared" si="42"/>
        <v>3.3497209778498163</v>
      </c>
      <c r="K698" s="46">
        <f t="shared" si="42"/>
        <v>3.5145659547646208E-4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25" t="str">
        <f t="shared" si="37"/>
        <v>Munson</v>
      </c>
      <c r="C699" s="118">
        <f t="shared" si="38"/>
        <v>10</v>
      </c>
      <c r="D699" s="119">
        <f t="shared" si="42"/>
        <v>6.8745891356105565E-2</v>
      </c>
      <c r="E699" s="119">
        <f t="shared" si="42"/>
        <v>41.768424096995851</v>
      </c>
      <c r="F699" s="119">
        <f t="shared" si="42"/>
        <v>5.3463582844155955</v>
      </c>
      <c r="G699" s="119">
        <f t="shared" si="42"/>
        <v>9.4738616186160982E-20</v>
      </c>
      <c r="H699" s="119">
        <f t="shared" si="42"/>
        <v>5.9859670614807695E-2</v>
      </c>
      <c r="I699" s="119">
        <f t="shared" si="42"/>
        <v>22.323386149454173</v>
      </c>
      <c r="J699" s="119">
        <f t="shared" si="42"/>
        <v>3.4106946347567</v>
      </c>
      <c r="K699" s="120">
        <f t="shared" si="42"/>
        <v>3.3203430027987268E-4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26" t="str">
        <f t="shared" si="37"/>
        <v>Munson</v>
      </c>
      <c r="C700" s="121">
        <f t="shared" si="38"/>
        <v>10</v>
      </c>
      <c r="D700" s="122">
        <f t="shared" si="42"/>
        <v>6.7552619166748151E-2</v>
      </c>
      <c r="E700" s="122">
        <f t="shared" si="42"/>
        <v>42.500452352126331</v>
      </c>
      <c r="F700" s="122">
        <f t="shared" si="42"/>
        <v>5.4400579010722998</v>
      </c>
      <c r="G700" s="122">
        <f t="shared" si="42"/>
        <v>6.4271005882117837E-20</v>
      </c>
      <c r="H700" s="122">
        <f t="shared" si="42"/>
        <v>5.8970755692285277E-2</v>
      </c>
      <c r="I700" s="122">
        <f t="shared" si="42"/>
        <v>22.729729220879371</v>
      </c>
      <c r="J700" s="122">
        <f t="shared" si="42"/>
        <v>3.4727781712210701</v>
      </c>
      <c r="K700" s="46">
        <f t="shared" si="42"/>
        <v>3.1368532553183555E-4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25" t="str">
        <f t="shared" si="37"/>
        <v>Munson</v>
      </c>
      <c r="C701" s="118">
        <f t="shared" si="38"/>
        <v>10</v>
      </c>
      <c r="D701" s="119">
        <f t="shared" si="42"/>
        <v>6.6380059466381799E-2</v>
      </c>
      <c r="E701" s="119">
        <f t="shared" si="42"/>
        <v>43.245310044275186</v>
      </c>
      <c r="F701" s="119">
        <f t="shared" si="42"/>
        <v>5.5353996856673566</v>
      </c>
      <c r="G701" s="119">
        <f t="shared" si="42"/>
        <v>4.3601673355480463E-20</v>
      </c>
      <c r="H701" s="119">
        <f t="shared" si="42"/>
        <v>5.8095041138748645E-2</v>
      </c>
      <c r="I701" s="119">
        <f t="shared" si="42"/>
        <v>23.143468781824115</v>
      </c>
      <c r="J701" s="119">
        <f t="shared" si="42"/>
        <v>3.5359917899451196</v>
      </c>
      <c r="K701" s="120">
        <f t="shared" si="42"/>
        <v>2.9635035708983461E-4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26" t="str">
        <f t="shared" si="37"/>
        <v>Munson</v>
      </c>
      <c r="C702" s="121">
        <f t="shared" si="38"/>
        <v>10</v>
      </c>
      <c r="D702" s="122">
        <f t="shared" si="42"/>
        <v>6.5227852733344957E-2</v>
      </c>
      <c r="E702" s="122">
        <f t="shared" si="42"/>
        <v>44.003222020575102</v>
      </c>
      <c r="F702" s="122">
        <f t="shared" si="42"/>
        <v>5.6324124186337494</v>
      </c>
      <c r="G702" s="122">
        <f t="shared" si="42"/>
        <v>2.9579526464622533E-20</v>
      </c>
      <c r="H702" s="122">
        <f t="shared" si="42"/>
        <v>5.7232330928979919E-2</v>
      </c>
      <c r="I702" s="122">
        <f t="shared" si="42"/>
        <v>23.564739467430631</v>
      </c>
      <c r="J702" s="122">
        <f t="shared" si="42"/>
        <v>3.6003560613729051</v>
      </c>
      <c r="K702" s="46">
        <f t="shared" si="42"/>
        <v>2.7997335864651205E-4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25" t="str">
        <f t="shared" si="37"/>
        <v>Munson</v>
      </c>
      <c r="C703" s="118">
        <f t="shared" si="38"/>
        <v>10</v>
      </c>
      <c r="D703" s="119">
        <f t="shared" si="42"/>
        <v>6.4095645686453734E-2</v>
      </c>
      <c r="E703" s="119">
        <f t="shared" si="42"/>
        <v>44.77441706880191</v>
      </c>
      <c r="F703" s="119">
        <f t="shared" si="42"/>
        <v>5.7311253848067851</v>
      </c>
      <c r="G703" s="119">
        <f t="shared" si="42"/>
        <v>2.0066853369088165E-20</v>
      </c>
      <c r="H703" s="119">
        <f t="shared" si="42"/>
        <v>5.6382431948731826E-2</v>
      </c>
      <c r="I703" s="119">
        <f t="shared" si="42"/>
        <v>23.993678363547179</v>
      </c>
      <c r="J703" s="119">
        <f t="shared" si="42"/>
        <v>3.6658919303842055</v>
      </c>
      <c r="K703" s="120">
        <f t="shared" si="42"/>
        <v>2.6450139058900167E-4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26" t="str">
        <f t="shared" si="37"/>
        <v>Munson</v>
      </c>
      <c r="C704" s="121">
        <f t="shared" si="38"/>
        <v>10</v>
      </c>
      <c r="D704" s="122">
        <f t="shared" si="42"/>
        <v>6.2983091176681438E-2</v>
      </c>
      <c r="E704" s="122">
        <f t="shared" si="42"/>
        <v>45.559127986437815</v>
      </c>
      <c r="F704" s="122">
        <f t="shared" si="42"/>
        <v>5.8315683822641846</v>
      </c>
      <c r="G704" s="122">
        <f t="shared" si="42"/>
        <v>1.361342294029262E-20</v>
      </c>
      <c r="H704" s="122">
        <f t="shared" si="42"/>
        <v>5.5545153951499837E-2</v>
      </c>
      <c r="I704" s="122">
        <f t="shared" si="42"/>
        <v>24.430425051337213</v>
      </c>
      <c r="J704" s="122">
        <f t="shared" si="42"/>
        <v>3.7326207231102311</v>
      </c>
      <c r="K704" s="46">
        <f t="shared" si="42"/>
        <v>2.4988443886850948E-4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25" t="str">
        <f t="shared" si="37"/>
        <v>Munson</v>
      </c>
      <c r="C705" s="118">
        <f t="shared" si="38"/>
        <v>10</v>
      </c>
      <c r="D705" s="119">
        <f t="shared" si="42"/>
        <v>6.1889848080718277E-2</v>
      </c>
      <c r="E705" s="119">
        <f t="shared" si="42"/>
        <v>46.357591650945018</v>
      </c>
      <c r="F705" s="119">
        <f t="shared" si="42"/>
        <v>5.9337717313211105</v>
      </c>
      <c r="G705" s="119">
        <f t="shared" si="42"/>
        <v>9.235393349550673E-21</v>
      </c>
      <c r="H705" s="119">
        <f t="shared" si="42"/>
        <v>5.4720309515936247E-2</v>
      </c>
      <c r="I705" s="119">
        <f t="shared" si="42"/>
        <v>24.875121652700539</v>
      </c>
      <c r="J705" s="119">
        <f t="shared" si="42"/>
        <v>3.8005641538733923</v>
      </c>
      <c r="K705" s="120">
        <f t="shared" si="42"/>
        <v>2.3607525332695276E-4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26" t="str">
        <f t="shared" si="37"/>
        <v>Munson</v>
      </c>
      <c r="C706" s="121">
        <f t="shared" si="38"/>
        <v>10</v>
      </c>
      <c r="D706" s="122">
        <f t="shared" si="42"/>
        <v>6.0815581196378615E-2</v>
      </c>
      <c r="E706" s="122">
        <f t="shared" si="42"/>
        <v>47.170049091270933</v>
      </c>
      <c r="F706" s="122">
        <f t="shared" si="42"/>
        <v>6.0377662836828314</v>
      </c>
      <c r="G706" s="122">
        <f t="shared" si="42"/>
        <v>6.2653228871982316E-21</v>
      </c>
      <c r="H706" s="122">
        <f t="shared" si="42"/>
        <v>5.3907714003896649E-2</v>
      </c>
      <c r="I706" s="122">
        <f t="shared" si="42"/>
        <v>25.327912876521253</v>
      </c>
      <c r="J706" s="122">
        <f t="shared" si="42"/>
        <v>3.8697443322533922</v>
      </c>
      <c r="K706" s="46">
        <f t="shared" si="42"/>
        <v>2.2302919495803878E-4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25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5.9759961139823757E-2</v>
      </c>
      <c r="E707" s="119">
        <f t="shared" si="42"/>
        <v>47.99674556060662</v>
      </c>
      <c r="F707" s="119">
        <f t="shared" si="42"/>
        <v>6.1435834317578033</v>
      </c>
      <c r="G707" s="119">
        <f t="shared" si="42"/>
        <v>4.2504167819511245E-21</v>
      </c>
      <c r="H707" s="119">
        <f t="shared" si="42"/>
        <v>5.3107185519109423E-2</v>
      </c>
      <c r="I707" s="119">
        <f t="shared" si="42"/>
        <v>25.788946065757514</v>
      </c>
      <c r="J707" s="119">
        <f t="shared" si="42"/>
        <v>3.9401837702819393</v>
      </c>
      <c r="K707" s="120">
        <f t="shared" si="42"/>
        <v>2.1070409160904544E-4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26" t="str">
        <f t="shared" si="45"/>
        <v>Munson</v>
      </c>
      <c r="C708" s="121">
        <f t="shared" si="46"/>
        <v>10</v>
      </c>
      <c r="D708" s="122">
        <f t="shared" si="42"/>
        <v>5.8722664244568679E-2</v>
      </c>
      <c r="E708" s="122">
        <f t="shared" si="42"/>
        <v>48.837930610420344</v>
      </c>
      <c r="F708" s="122">
        <f t="shared" si="42"/>
        <v>6.2512551181339644</v>
      </c>
      <c r="G708" s="122">
        <f t="shared" si="42"/>
        <v>2.883497490162178E-21</v>
      </c>
      <c r="H708" s="122">
        <f t="shared" si="42"/>
        <v>5.2318544866458976E-2</v>
      </c>
      <c r="I708" s="122">
        <f t="shared" si="42"/>
        <v>26.258371245388467</v>
      </c>
      <c r="J708" s="122">
        <f t="shared" si="42"/>
        <v>4.0119053897684251</v>
      </c>
      <c r="K708" s="46">
        <f t="shared" si="42"/>
        <v>1.9906010165685178E-4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25" t="str">
        <f t="shared" si="45"/>
        <v>Munson</v>
      </c>
      <c r="C709" s="118">
        <f t="shared" si="46"/>
        <v>10</v>
      </c>
      <c r="D709" s="119">
        <f t="shared" si="42"/>
        <v>5.7703372462241775E-2</v>
      </c>
      <c r="E709" s="119">
        <f t="shared" si="42"/>
        <v>49.693858165788676</v>
      </c>
      <c r="F709" s="119">
        <f t="shared" si="42"/>
        <v>6.3608138452211147</v>
      </c>
      <c r="G709" s="119">
        <f t="shared" si="42"/>
        <v>1.9561747005795604E-21</v>
      </c>
      <c r="H709" s="119">
        <f t="shared" si="42"/>
        <v>5.1541615511873633E-2</v>
      </c>
      <c r="I709" s="119">
        <f t="shared" si="42"/>
        <v>26.736341171233928</v>
      </c>
      <c r="J709" s="119">
        <f t="shared" si="42"/>
        <v>4.0849325297589445</v>
      </c>
      <c r="K709" s="120">
        <f t="shared" si="42"/>
        <v>1.8805958521754253E-4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26" t="str">
        <f t="shared" si="45"/>
        <v>Munson</v>
      </c>
      <c r="C710" s="121">
        <f t="shared" si="46"/>
        <v>10</v>
      </c>
      <c r="D710" s="122">
        <f t="shared" si="42"/>
        <v>5.6701773265067208E-2</v>
      </c>
      <c r="E710" s="122">
        <f t="shared" si="42"/>
        <v>50.564786602047782</v>
      </c>
      <c r="F710" s="122">
        <f t="shared" si="42"/>
        <v>6.4722926850622846</v>
      </c>
      <c r="G710" s="122">
        <f t="shared" si="42"/>
        <v>1.3270757031150773E-21</v>
      </c>
      <c r="H710" s="122">
        <f t="shared" si="42"/>
        <v>5.0776223542809182E-2</v>
      </c>
      <c r="I710" s="122">
        <f t="shared" si="42"/>
        <v>27.223011379662715</v>
      </c>
      <c r="J710" s="122">
        <f t="shared" si="42"/>
        <v>4.1592889541310933</v>
      </c>
      <c r="K710" s="46">
        <f t="shared" si="42"/>
        <v>1.7766698247326452E-4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25" t="str">
        <f t="shared" si="45"/>
        <v>Munson</v>
      </c>
      <c r="C711" s="118">
        <f t="shared" si="46"/>
        <v>10</v>
      </c>
      <c r="D711" s="119">
        <f t="shared" si="42"/>
        <v>5.571755955003993E-2</v>
      </c>
      <c r="E711" s="119">
        <f t="shared" si="42"/>
        <v>51.450978822788144</v>
      </c>
      <c r="F711" s="119">
        <f t="shared" si="42"/>
        <v>6.5857252893170548</v>
      </c>
      <c r="G711" s="119">
        <f t="shared" si="42"/>
        <v>9.0029276080331815E-22</v>
      </c>
      <c r="H711" s="119">
        <f t="shared" si="42"/>
        <v>5.0022197629319247E-2</v>
      </c>
      <c r="I711" s="119">
        <f t="shared" si="42"/>
        <v>27.718540238205787</v>
      </c>
      <c r="J711" s="119">
        <f t="shared" si="42"/>
        <v>4.2349988593270096</v>
      </c>
      <c r="K711" s="120">
        <f t="shared" si="42"/>
        <v>1.6784869872301937E-4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26" t="str">
        <f t="shared" si="45"/>
        <v>Munson</v>
      </c>
      <c r="C712" s="121">
        <f t="shared" si="46"/>
        <v>10</v>
      </c>
      <c r="D712" s="122">
        <f t="shared" si="42"/>
        <v>5.4750429544764015E-2</v>
      </c>
      <c r="E712" s="122">
        <f t="shared" si="42"/>
        <v>52.352702339216187</v>
      </c>
      <c r="F712" s="122">
        <f t="shared" si="42"/>
        <v>6.7011458994198483</v>
      </c>
      <c r="G712" s="122">
        <f t="shared" si="42"/>
        <v>6.1076173216968004E-22</v>
      </c>
      <c r="H712" s="122">
        <f t="shared" si="42"/>
        <v>4.9279368985703766E-2</v>
      </c>
      <c r="I712" s="122">
        <f t="shared" si="42"/>
        <v>28.223088997090684</v>
      </c>
      <c r="J712" s="122">
        <f t="shared" si="42"/>
        <v>4.3120868822271747</v>
      </c>
      <c r="K712" s="46">
        <f t="shared" si="42"/>
        <v>1.5857299578581207E-4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25" t="str">
        <f t="shared" si="45"/>
        <v>Munson</v>
      </c>
      <c r="C713" s="118">
        <f t="shared" si="46"/>
        <v>10</v>
      </c>
      <c r="D713" s="119">
        <f t="shared" ref="D713:K721" si="47">+D712/D711*D712</f>
        <v>5.3800086714925401E-2</v>
      </c>
      <c r="E713" s="119">
        <f t="shared" si="47"/>
        <v>53.270229350906774</v>
      </c>
      <c r="F713" s="119">
        <f t="shared" si="47"/>
        <v>6.8185893569162479</v>
      </c>
      <c r="G713" s="119">
        <f t="shared" si="47"/>
        <v>4.1434287792124289E-22</v>
      </c>
      <c r="H713" s="119">
        <f t="shared" si="47"/>
        <v>4.8547571332726969E-2</v>
      </c>
      <c r="I713" s="119">
        <f t="shared" si="47"/>
        <v>28.736821841714033</v>
      </c>
      <c r="J713" s="119">
        <f t="shared" si="47"/>
        <v>4.3905781081675412</v>
      </c>
      <c r="K713" s="120">
        <f t="shared" si="47"/>
        <v>1.498098894051101E-4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26" t="str">
        <f t="shared" si="45"/>
        <v>Munson</v>
      </c>
      <c r="C714" s="121">
        <f t="shared" si="46"/>
        <v>10</v>
      </c>
      <c r="D714" s="122">
        <f t="shared" si="47"/>
        <v>5.2866239673370737E-2</v>
      </c>
      <c r="E714" s="122">
        <f t="shared" si="47"/>
        <v>54.203836827970996</v>
      </c>
      <c r="F714" s="122">
        <f t="shared" si="47"/>
        <v>6.9380911139804722</v>
      </c>
      <c r="G714" s="122">
        <f t="shared" si="47"/>
        <v>2.8109164579479964E-22</v>
      </c>
      <c r="H714" s="122">
        <f t="shared" si="47"/>
        <v>4.7826640860396452E-2</v>
      </c>
      <c r="I714" s="122">
        <f t="shared" si="47"/>
        <v>29.259905946069154</v>
      </c>
      <c r="J714" s="122">
        <f t="shared" si="47"/>
        <v>4.4704980791025903</v>
      </c>
      <c r="K714" s="46">
        <f t="shared" si="47"/>
        <v>1.4153105232296654E-4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25" t="str">
        <f t="shared" si="45"/>
        <v>Munson</v>
      </c>
      <c r="C715" s="118">
        <f t="shared" si="46"/>
        <v>10</v>
      </c>
      <c r="D715" s="119">
        <f t="shared" si="47"/>
        <v>5.1948602090764372E-2</v>
      </c>
      <c r="E715" s="119">
        <f t="shared" si="47"/>
        <v>55.153806594663976</v>
      </c>
      <c r="F715" s="119">
        <f t="shared" si="47"/>
        <v>7.0596872441171792</v>
      </c>
      <c r="G715" s="119">
        <f t="shared" si="47"/>
        <v>1.9069354765317717E-22</v>
      </c>
      <c r="H715" s="119">
        <f t="shared" si="47"/>
        <v>4.7116416191294953E-2</v>
      </c>
      <c r="I715" s="119">
        <f t="shared" si="47"/>
        <v>29.792511527146235</v>
      </c>
      <c r="J715" s="119">
        <f t="shared" si="47"/>
        <v>4.551872801916983</v>
      </c>
      <c r="K715" s="120">
        <f t="shared" si="47"/>
        <v>1.3370972271048898E-4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26" t="str">
        <f t="shared" si="45"/>
        <v>Munson</v>
      </c>
      <c r="C716" s="121">
        <f t="shared" si="46"/>
        <v>10</v>
      </c>
      <c r="D716" s="122">
        <f t="shared" si="47"/>
        <v>5.104689260779615E-2</v>
      </c>
      <c r="E716" s="122">
        <f t="shared" si="47"/>
        <v>56.120425414458033</v>
      </c>
      <c r="F716" s="122">
        <f t="shared" si="47"/>
        <v>7.1834144530508235</v>
      </c>
      <c r="G716" s="122">
        <f t="shared" si="47"/>
        <v>1.293671642703346E-22</v>
      </c>
      <c r="H716" s="122">
        <f t="shared" si="47"/>
        <v>4.641673834445665E-2</v>
      </c>
      <c r="I716" s="122">
        <f t="shared" si="47"/>
        <v>30.334811900322695</v>
      </c>
      <c r="J716" s="122">
        <f t="shared" si="47"/>
        <v>4.6347287568884976</v>
      </c>
      <c r="K716" s="46">
        <f t="shared" si="47"/>
        <v>1.2632061765865005E-4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25" t="str">
        <f t="shared" si="45"/>
        <v>Munson</v>
      </c>
      <c r="C717" s="118">
        <f t="shared" si="46"/>
        <v>10</v>
      </c>
      <c r="D717" s="119">
        <f t="shared" si="47"/>
        <v>5.01608347489131E-2</v>
      </c>
      <c r="E717" s="119">
        <f t="shared" si="47"/>
        <v>57.103985076606754</v>
      </c>
      <c r="F717" s="119">
        <f t="shared" si="47"/>
        <v>7.3093100898058649</v>
      </c>
      <c r="G717" s="119">
        <f t="shared" si="47"/>
        <v>8.7763133033667184E-23</v>
      </c>
      <c r="H717" s="119">
        <f t="shared" si="47"/>
        <v>4.5727450699779917E-2</v>
      </c>
      <c r="I717" s="119">
        <f t="shared" si="47"/>
        <v>30.886983535761797</v>
      </c>
      <c r="J717" s="119">
        <f t="shared" si="47"/>
        <v>4.719092906305022</v>
      </c>
      <c r="K717" s="120">
        <f t="shared" si="47"/>
        <v>1.1933985144979362E-4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26" t="str">
        <f t="shared" si="45"/>
        <v>Munson</v>
      </c>
      <c r="C718" s="121">
        <f t="shared" si="46"/>
        <v>10</v>
      </c>
      <c r="D718" s="122">
        <f t="shared" si="47"/>
        <v>4.9290156837548504E-2</v>
      </c>
      <c r="E718" s="122">
        <f t="shared" si="47"/>
        <v>58.104782484226256</v>
      </c>
      <c r="F718" s="122">
        <f t="shared" si="47"/>
        <v>7.4374121579811661</v>
      </c>
      <c r="G718" s="122">
        <f t="shared" si="47"/>
        <v>5.9538813912545548E-23</v>
      </c>
      <c r="H718" s="122">
        <f t="shared" si="47"/>
        <v>4.5048398962968535E-2</v>
      </c>
      <c r="I718" s="122">
        <f t="shared" si="47"/>
        <v>31.449206115837885</v>
      </c>
      <c r="J718" s="122">
        <f t="shared" si="47"/>
        <v>4.8049927032383932</v>
      </c>
      <c r="K718" s="46">
        <f t="shared" si="47"/>
        <v>1.1274485834564442E-4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25" t="str">
        <f t="shared" si="45"/>
        <v>Munson</v>
      </c>
      <c r="C719" s="118">
        <f t="shared" si="46"/>
        <v>10</v>
      </c>
      <c r="D719" s="119">
        <f t="shared" si="47"/>
        <v>4.8434591912822449E-2</v>
      </c>
      <c r="E719" s="119">
        <f t="shared" si="47"/>
        <v>59.123119743920078</v>
      </c>
      <c r="F719" s="119">
        <f t="shared" si="47"/>
        <v>7.5677593272219799</v>
      </c>
      <c r="G719" s="119">
        <f t="shared" si="47"/>
        <v>4.0391337906691014E-23</v>
      </c>
      <c r="H719" s="119">
        <f t="shared" si="47"/>
        <v>4.4379431130993525E-2</v>
      </c>
      <c r="I719" s="119">
        <f t="shared" si="47"/>
        <v>32.021662593606877</v>
      </c>
      <c r="J719" s="119">
        <f t="shared" si="47"/>
        <v>4.8924561004779452</v>
      </c>
      <c r="K719" s="120">
        <f t="shared" si="47"/>
        <v>1.0651431964222884E-4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26" t="str">
        <f t="shared" si="45"/>
        <v>Munson</v>
      </c>
      <c r="C720" s="121">
        <f t="shared" si="46"/>
        <v>10</v>
      </c>
      <c r="D720" s="122">
        <f t="shared" si="47"/>
        <v>4.7593877647688208E-2</v>
      </c>
      <c r="E720" s="122">
        <f t="shared" si="47"/>
        <v>60.159304256974877</v>
      </c>
      <c r="F720" s="122">
        <f t="shared" si="47"/>
        <v>7.7003909448929999</v>
      </c>
      <c r="G720" s="122">
        <f t="shared" si="47"/>
        <v>2.7401623759063932E-23</v>
      </c>
      <c r="H720" s="122">
        <f t="shared" si="47"/>
        <v>4.3720397458067883E-2</v>
      </c>
      <c r="I720" s="122">
        <f t="shared" si="47"/>
        <v>32.604539252341091</v>
      </c>
      <c r="J720" s="122">
        <f t="shared" si="47"/>
        <v>4.9815115596266706</v>
      </c>
      <c r="K720" s="46">
        <f t="shared" si="47"/>
        <v>1.006280947559077E-4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25" t="str">
        <f t="shared" si="45"/>
        <v>Munson</v>
      </c>
      <c r="C721" s="118">
        <f t="shared" si="46"/>
        <v>10</v>
      </c>
      <c r="D721" s="119">
        <f t="shared" si="47"/>
        <v>4.6767756268499459E-2</v>
      </c>
      <c r="E721" s="119">
        <f t="shared" si="47"/>
        <v>61.213648812154403</v>
      </c>
      <c r="F721" s="119">
        <f t="shared" si="47"/>
        <v>7.8353470479559846</v>
      </c>
      <c r="G721" s="119">
        <f t="shared" si="47"/>
        <v>1.8589356618190043E-23</v>
      </c>
      <c r="H721" s="119">
        <f t="shared" si="47"/>
        <v>4.3071150422126565E-2</v>
      </c>
      <c r="I721" s="119">
        <f t="shared" si="47"/>
        <v>33.198025766147765</v>
      </c>
      <c r="J721" s="119">
        <f t="shared" si="47"/>
        <v>5.072188060362957</v>
      </c>
      <c r="K721" s="120">
        <f t="shared" si="47"/>
        <v>9.5067156117752287E-5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70" priority="5">
      <formula>_xlfn.ISFORMULA(A2)</formula>
    </cfRule>
    <cfRule type="expression" dxfId="69" priority="6">
      <formula>YEAR($A2)&lt;&gt;YEAR($A1)</formula>
    </cfRule>
  </conditionalFormatting>
  <conditionalFormatting sqref="M2:M721">
    <cfRule type="expression" dxfId="68" priority="3">
      <formula>_xlfn.ISFORMULA(M2)</formula>
    </cfRule>
    <cfRule type="expression" dxfId="67" priority="4">
      <formula>YEAR($A2)&lt;&gt;YEAR($A1)</formula>
    </cfRule>
  </conditionalFormatting>
  <conditionalFormatting sqref="P2:P721">
    <cfRule type="expression" dxfId="66" priority="1">
      <formula>_xlfn.ISFORMULA(P2)</formula>
    </cfRule>
    <cfRule type="expression" dxfId="6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27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24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25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26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25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26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25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26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25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26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25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26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25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26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25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26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25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26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25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26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25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26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25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26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25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26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25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26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25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26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25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26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25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26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25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26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25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26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25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26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25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26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25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26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25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26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25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26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25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26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25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26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25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26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25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26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25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26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25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26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25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26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25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26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25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26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25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26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25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26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25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26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25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26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25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26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25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26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25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26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25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26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25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26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25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26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25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26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25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26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25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26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25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26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25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26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25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26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25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26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25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26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25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26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25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26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25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26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25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26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25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26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25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26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25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26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25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26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25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26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25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26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25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26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25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26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25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26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25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26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25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26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25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26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25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26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25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26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25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26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25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26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25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26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25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26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25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26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25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26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25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26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25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26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25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26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25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26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25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26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25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26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25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26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25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26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25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26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25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26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25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26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25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26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25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26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25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26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25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26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25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26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25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26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25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26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25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26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25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26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25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26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25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26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25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26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25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26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25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26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25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26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25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26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25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26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25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26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25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26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25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26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25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26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25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26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25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26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25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26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25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26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25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26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25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26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25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26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25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26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25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26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25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26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25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26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25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26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25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26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25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26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25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26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25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26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25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26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25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26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25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26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25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26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25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26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25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26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25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26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25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26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25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26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25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26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25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26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25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26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25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26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25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26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25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26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25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26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25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26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25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26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25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26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25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26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25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26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25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26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25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26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25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26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25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26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25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26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25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26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25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26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25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26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25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26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25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26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25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26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25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26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25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26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25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26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25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26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25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26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25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26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25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26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25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26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25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26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25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26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25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26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25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26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25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26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25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26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25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26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25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26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25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26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25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26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25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26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25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26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25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26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25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26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25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26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25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26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25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26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25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26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25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26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25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26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25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26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25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26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25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26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25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26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25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26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25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26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25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26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25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26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25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26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25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26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25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26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25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26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25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26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25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26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25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26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25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26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25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26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25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26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25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26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25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26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25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26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25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26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25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26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25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26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25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26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25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26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25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26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25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26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25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26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25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26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25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26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25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26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25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26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25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26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25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26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25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26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25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26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25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26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25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26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25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26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25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26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25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26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25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26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25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26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25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26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25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26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25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26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25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26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25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26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25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26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25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26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25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26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25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26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25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26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25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26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25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26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25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26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25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26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25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26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25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26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25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26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25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26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25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26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25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26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25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26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25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26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25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26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25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26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25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26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25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26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25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26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25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26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25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26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25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26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25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26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25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26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25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26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25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26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25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26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25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26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25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26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25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26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25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26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25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26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25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26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25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26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25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26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25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26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25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26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25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26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25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26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25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26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25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26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25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26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25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26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25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26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25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26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25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26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25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26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25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26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25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26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25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26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25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26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25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26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25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26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25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26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25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26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25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26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25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26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25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26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25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26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25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26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25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26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25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26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25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26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25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26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25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26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25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25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25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25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25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25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25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25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25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25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25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25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25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25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25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25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25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25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25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25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25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25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25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25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25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25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25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25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25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25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25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25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25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25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25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25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25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25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25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25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25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25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25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25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25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25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25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25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25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25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25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25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25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25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25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25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25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25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25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25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25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25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25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25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25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25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25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25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25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25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25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25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25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25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25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25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25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25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25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25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25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25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25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25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25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25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25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25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25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25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25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25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25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25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25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25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25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25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25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25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25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25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25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25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25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25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25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25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25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25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25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25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25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25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25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25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25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25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25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25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25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64" priority="4">
      <formula>_xlfn.ISFORMULA(C2)</formula>
    </cfRule>
  </conditionalFormatting>
  <conditionalFormatting sqref="P2:P721">
    <cfRule type="expression" dxfId="63" priority="3">
      <formula>_xlfn.ISFORMULA(P2)</formula>
    </cfRule>
  </conditionalFormatting>
  <conditionalFormatting sqref="O2:O721">
    <cfRule type="expression" dxfId="62" priority="2">
      <formula>_xlfn.ISFORMULA(O2)</formula>
    </cfRule>
  </conditionalFormatting>
  <conditionalFormatting sqref="Q2:Q721">
    <cfRule type="expression" dxfId="6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27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24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25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26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25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26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25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26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25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26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25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26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25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26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25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26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25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26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25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26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25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26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25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26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25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26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25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26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25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26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25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26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25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26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25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26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25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26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25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26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25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26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25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26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25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26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25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26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25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26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25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26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25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26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25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26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25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26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25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26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25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26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25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26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25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26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25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26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25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26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25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26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25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26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25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26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25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26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25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26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25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26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25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26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25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26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25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26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25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26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25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26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25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26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25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26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25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26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25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26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25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26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25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26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25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26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25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26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25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26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25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26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25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26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25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26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25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26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25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26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25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26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25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26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25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26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25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26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25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26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25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26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25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26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25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26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25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26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25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26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25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26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25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26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25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26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25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26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25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26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25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26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25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26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25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26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25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26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25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26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25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26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25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26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25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26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25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26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25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26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25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26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25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26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25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26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25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26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25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26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25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26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25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26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25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26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25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26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25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26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25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26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25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26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25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26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25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26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25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26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25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26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25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26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25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26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25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26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25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26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25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26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25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26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25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26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25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26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25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26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25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26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25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26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25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26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25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26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25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26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25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26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25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26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25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26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25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26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25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26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25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26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25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26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25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26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25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26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25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26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25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26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25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26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25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26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25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26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25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26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25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26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25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26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25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26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25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26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25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26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25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26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25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26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25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26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25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26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25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26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25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26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25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26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25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26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25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26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25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26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25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26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25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26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25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26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25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26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25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26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25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26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25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26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25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26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25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26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25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26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25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26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25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26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25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26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25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26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25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26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25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26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25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26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25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26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25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26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25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26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25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26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25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26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25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26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25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26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25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26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25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26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25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26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25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26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25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26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25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26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25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26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25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26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25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26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25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26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25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26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25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26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25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26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25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26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25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26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25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26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25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26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25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26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25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26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25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26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25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26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25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26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25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26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25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26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25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26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25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26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25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26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25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26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25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26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25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26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25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26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25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26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25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26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25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26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25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26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25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26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25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26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25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26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25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26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25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26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25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26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25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26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25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26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25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26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25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26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25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26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25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26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25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26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25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26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25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26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25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26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25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26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25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26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25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26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25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26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25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26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25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26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25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26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25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26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25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26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25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26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25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26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25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26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25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26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25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26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25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26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25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26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25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26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25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26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25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26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25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26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25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26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25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26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25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26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25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26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25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26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25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26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25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26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25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26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25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26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25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26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25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26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25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26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25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26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25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26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25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26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25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26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25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26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25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26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25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26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25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26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25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26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25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26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25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26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25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26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25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26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25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26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25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26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25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26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25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26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25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26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25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26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25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26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25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26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25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26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25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26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25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26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25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26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25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26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25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26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25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26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25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26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25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26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25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26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25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26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25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26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25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26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25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26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25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26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25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26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25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26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25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26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25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26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25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26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25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26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25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26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25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26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25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26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25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26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25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26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25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26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25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25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25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25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25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25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25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25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25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25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25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25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25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25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25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25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25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25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25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25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25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25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25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25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25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25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25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25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25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25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25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25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25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25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25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25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25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25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25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25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25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25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25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25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25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25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25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25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25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25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25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25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25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25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25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25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25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25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25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25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25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25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25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25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25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25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25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25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25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25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25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25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25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25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25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25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25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25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25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25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25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25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25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25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25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25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25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25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25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25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25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25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25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25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25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25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25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25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25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25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25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25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25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25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25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25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25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25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25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25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25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25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25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25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25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25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25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25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25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25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25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60" priority="4">
      <formula>_xlfn.ISFORMULA(C2)</formula>
    </cfRule>
  </conditionalFormatting>
  <conditionalFormatting sqref="O2:O721">
    <cfRule type="expression" dxfId="59" priority="2">
      <formula>_xlfn.ISFORMULA(O2)</formula>
    </cfRule>
  </conditionalFormatting>
  <conditionalFormatting sqref="P2:P721">
    <cfRule type="expression" dxfId="58" priority="3">
      <formula>_xlfn.ISFORMULA(P2)</formula>
    </cfRule>
  </conditionalFormatting>
  <conditionalFormatting sqref="Q2:Q721">
    <cfRule type="expression" dxfId="5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27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24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25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26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25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26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25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26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25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26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25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1041.6666666666667</v>
      </c>
      <c r="M11" s="102">
        <v>0</v>
      </c>
      <c r="N11" s="102">
        <v>0</v>
      </c>
      <c r="O11" s="103">
        <v>0</v>
      </c>
      <c r="P11" s="104">
        <v>1041.6666666666667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26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1041.6666666666667</v>
      </c>
      <c r="M12" s="94">
        <v>0</v>
      </c>
      <c r="N12" s="94">
        <v>0</v>
      </c>
      <c r="O12" s="96">
        <v>0</v>
      </c>
      <c r="P12" s="95">
        <v>1041.6666666666667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25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1041.6666666666667</v>
      </c>
      <c r="M13" s="102">
        <v>0</v>
      </c>
      <c r="N13" s="102">
        <v>0</v>
      </c>
      <c r="O13" s="103">
        <v>0</v>
      </c>
      <c r="P13" s="104">
        <v>1041.6666666666667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26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1041.6666666666667</v>
      </c>
      <c r="M14" s="94">
        <v>0</v>
      </c>
      <c r="N14" s="94">
        <v>0</v>
      </c>
      <c r="O14" s="96">
        <v>0</v>
      </c>
      <c r="P14" s="95">
        <v>1041.6666666666667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25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1041.6666666666667</v>
      </c>
      <c r="M15" s="102">
        <v>0</v>
      </c>
      <c r="N15" s="102">
        <v>0</v>
      </c>
      <c r="O15" s="103">
        <v>0</v>
      </c>
      <c r="P15" s="104">
        <v>1041.6666666666667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26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1041.6666666666667</v>
      </c>
      <c r="M16" s="94">
        <v>0</v>
      </c>
      <c r="N16" s="94">
        <v>0</v>
      </c>
      <c r="O16" s="96">
        <v>0</v>
      </c>
      <c r="P16" s="95">
        <v>1041.6666666666667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25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1041.6666666666667</v>
      </c>
      <c r="M17" s="102">
        <v>0</v>
      </c>
      <c r="N17" s="102">
        <v>0</v>
      </c>
      <c r="O17" s="103">
        <v>0</v>
      </c>
      <c r="P17" s="104">
        <v>1041.6666666666667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26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1041.6666666666667</v>
      </c>
      <c r="M18" s="94">
        <v>0</v>
      </c>
      <c r="N18" s="94">
        <v>0</v>
      </c>
      <c r="O18" s="96">
        <v>0</v>
      </c>
      <c r="P18" s="95">
        <v>1041.6666666666667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25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1041.6666666666667</v>
      </c>
      <c r="M19" s="102">
        <v>0</v>
      </c>
      <c r="N19" s="102">
        <v>0</v>
      </c>
      <c r="O19" s="103">
        <v>0</v>
      </c>
      <c r="P19" s="104">
        <v>1041.6666666666667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26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1041.6666666666667</v>
      </c>
      <c r="M20" s="94">
        <v>0</v>
      </c>
      <c r="N20" s="94">
        <v>0</v>
      </c>
      <c r="O20" s="96">
        <v>0</v>
      </c>
      <c r="P20" s="95">
        <v>1041.6666666666667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25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1041.6666666666667</v>
      </c>
      <c r="M21" s="102">
        <v>0</v>
      </c>
      <c r="N21" s="102">
        <v>0</v>
      </c>
      <c r="O21" s="103">
        <v>0</v>
      </c>
      <c r="P21" s="104">
        <v>1041.6666666666667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26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1041.6666666666667</v>
      </c>
      <c r="M22" s="94">
        <v>0</v>
      </c>
      <c r="N22" s="94">
        <v>0</v>
      </c>
      <c r="O22" s="96">
        <v>0</v>
      </c>
      <c r="P22" s="95">
        <v>1041.6666666666667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25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26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25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26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25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26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25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26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25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26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25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26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25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26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25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26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25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26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25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26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25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26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25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26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25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26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25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26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25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26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25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26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25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26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25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26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25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26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25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26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25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26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25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26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25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26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25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26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25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26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25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26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25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26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25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26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25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26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25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26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25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26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25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26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25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26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25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26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25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26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25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26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25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26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25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26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25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26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25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26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25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26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25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26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25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26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25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26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25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26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25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26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25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26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25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26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25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26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25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26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25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26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25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26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25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26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25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26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25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26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25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26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25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26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25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26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25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26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25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26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25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26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25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26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25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26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25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26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25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26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25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26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25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26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25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26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25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26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25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26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25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26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25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26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25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26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25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26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25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26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25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26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25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26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25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26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25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26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25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26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25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26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25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26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25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26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25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26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25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26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25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26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25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26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25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26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25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26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25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26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25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26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25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26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25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26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25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26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25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26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25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26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25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26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25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26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25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26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25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26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25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26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25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26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25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26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25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26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25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26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25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26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25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26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25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26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25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26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25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26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25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26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25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26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25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26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25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26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25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26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25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26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25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26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25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26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25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26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25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26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25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26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25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26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25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26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25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26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25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26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25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26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25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26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25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26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25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26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25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26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25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26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25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26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25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26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25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26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25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26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25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26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25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26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25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26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25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26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25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26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25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26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25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26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25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26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25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26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25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26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25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26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25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26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25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26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25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26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25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26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25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26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25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26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25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26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25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26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25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26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25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26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25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26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25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26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25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26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25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26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25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26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25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26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25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26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25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26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25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26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25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26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25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26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25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26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25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26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25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26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25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26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25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26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25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26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25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26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25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26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25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26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25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26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25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26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25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26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25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26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25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26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25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26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25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26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25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26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25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26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25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26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25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26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25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26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25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26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25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26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25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26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25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26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25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26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25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26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25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26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25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26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25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26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25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26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25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26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25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26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25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26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25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26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25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26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25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26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25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26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25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26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25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26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25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26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25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26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25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26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25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26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25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26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25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26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25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26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25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26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25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26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25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26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25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26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25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26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25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26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25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26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25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26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25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26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25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26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25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26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25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26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25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26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25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26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25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26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25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26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25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26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25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26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25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26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25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26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25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26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25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26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25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26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25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26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25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26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25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26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25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26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25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26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25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26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25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26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25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26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25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26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25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26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25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26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25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26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25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26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25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26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25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26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25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26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25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26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25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26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25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26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25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26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25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26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25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26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25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26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25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26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25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26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25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26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25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26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25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26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25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26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25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26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25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26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25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26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25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26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25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26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25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26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25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26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25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26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25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26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25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26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25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26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25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26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25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26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25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26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25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26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25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26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25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26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25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26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25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26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25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26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25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26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25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26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25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26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25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25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25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25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25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25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25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25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25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25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25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25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25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25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25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25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25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25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25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25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25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25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25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25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25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25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25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25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25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25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25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25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25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25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25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25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25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25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25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25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25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25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25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25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25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25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25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25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25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25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25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25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25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25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25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25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25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25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25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25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25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25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25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25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25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25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25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25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25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25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25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25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25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25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25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25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25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25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25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25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25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25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25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25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25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25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25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25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25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25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25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25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25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25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25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25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25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25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25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25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25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25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25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25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25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25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25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25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25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25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25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25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25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25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25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25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25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25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25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25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25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56" priority="7">
      <formula>_xlfn.ISFORMULA(C2)</formula>
    </cfRule>
  </conditionalFormatting>
  <conditionalFormatting sqref="Q2:Q721">
    <cfRule type="expression" dxfId="55" priority="3">
      <formula>_xlfn.ISFORMULA(Q2)</formula>
    </cfRule>
  </conditionalFormatting>
  <conditionalFormatting sqref="O2:O721">
    <cfRule type="expression" dxfId="54" priority="4">
      <formula>_xlfn.ISFORMULA(O2)</formula>
    </cfRule>
  </conditionalFormatting>
  <conditionalFormatting sqref="L2:N721">
    <cfRule type="expression" dxfId="53" priority="6">
      <formula>_xlfn.ISFORMULA(L2)</formula>
    </cfRule>
  </conditionalFormatting>
  <conditionalFormatting sqref="P2:P721">
    <cfRule type="expression" dxfId="52" priority="2">
      <formula>_xlfn.ISFORMULA(P2)</formula>
    </cfRule>
  </conditionalFormatting>
  <conditionalFormatting sqref="P2:P721">
    <cfRule type="expression" dxfId="5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/>
  </sheetViews>
  <sheetFormatPr defaultRowHeight="15" x14ac:dyDescent="0.25"/>
  <cols>
    <col min="2" max="2" width="10.28515625" style="627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24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25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26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25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26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25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26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25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26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25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916.66666666666663</v>
      </c>
      <c r="M11" s="102">
        <v>0</v>
      </c>
      <c r="N11" s="102">
        <v>0</v>
      </c>
      <c r="O11" s="103">
        <v>0</v>
      </c>
      <c r="P11" s="108">
        <v>916.66666666666663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26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916.66666666666663</v>
      </c>
      <c r="M12" s="94">
        <v>0</v>
      </c>
      <c r="N12" s="94">
        <v>0</v>
      </c>
      <c r="O12" s="96">
        <v>0</v>
      </c>
      <c r="P12" s="108">
        <v>916.66666666666663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25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916.66666666666663</v>
      </c>
      <c r="M13" s="102">
        <v>0</v>
      </c>
      <c r="N13" s="102">
        <v>0</v>
      </c>
      <c r="O13" s="103">
        <v>0</v>
      </c>
      <c r="P13" s="108">
        <v>916.66666666666663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26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916.66666666666663</v>
      </c>
      <c r="M14" s="94">
        <v>0</v>
      </c>
      <c r="N14" s="94">
        <v>0</v>
      </c>
      <c r="O14" s="96">
        <v>0</v>
      </c>
      <c r="P14" s="108">
        <v>916.66666666666663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25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916.66666666666663</v>
      </c>
      <c r="M15" s="102">
        <v>0</v>
      </c>
      <c r="N15" s="102">
        <v>0</v>
      </c>
      <c r="O15" s="103">
        <v>0</v>
      </c>
      <c r="P15" s="108">
        <v>916.66666666666663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26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916.66666666666663</v>
      </c>
      <c r="M16" s="94">
        <v>0</v>
      </c>
      <c r="N16" s="94">
        <v>0</v>
      </c>
      <c r="O16" s="96">
        <v>0</v>
      </c>
      <c r="P16" s="108">
        <v>916.66666666666663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25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916.66666666666663</v>
      </c>
      <c r="M17" s="102">
        <v>0</v>
      </c>
      <c r="N17" s="102">
        <v>0</v>
      </c>
      <c r="O17" s="103">
        <v>0</v>
      </c>
      <c r="P17" s="108">
        <v>916.66666666666663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26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916.66666666666663</v>
      </c>
      <c r="M18" s="94">
        <v>0</v>
      </c>
      <c r="N18" s="94">
        <v>0</v>
      </c>
      <c r="O18" s="96">
        <v>0</v>
      </c>
      <c r="P18" s="108">
        <v>916.66666666666663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25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916.66666666666663</v>
      </c>
      <c r="M19" s="102">
        <v>0</v>
      </c>
      <c r="N19" s="102">
        <v>0</v>
      </c>
      <c r="O19" s="103">
        <v>0</v>
      </c>
      <c r="P19" s="108">
        <v>916.66666666666663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26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916.66666666666663</v>
      </c>
      <c r="M20" s="94">
        <v>0</v>
      </c>
      <c r="N20" s="94">
        <v>0</v>
      </c>
      <c r="O20" s="96">
        <v>0</v>
      </c>
      <c r="P20" s="108">
        <v>916.66666666666663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25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916.66666666666663</v>
      </c>
      <c r="M21" s="102">
        <v>0</v>
      </c>
      <c r="N21" s="102">
        <v>0</v>
      </c>
      <c r="O21" s="103">
        <v>0</v>
      </c>
      <c r="P21" s="108">
        <v>916.66666666666663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26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916.66666666666663</v>
      </c>
      <c r="M22" s="94">
        <v>0</v>
      </c>
      <c r="N22" s="94">
        <v>0</v>
      </c>
      <c r="O22" s="96">
        <v>0</v>
      </c>
      <c r="P22" s="108">
        <v>916.66666666666663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25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26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25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26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25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26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25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26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25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26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25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26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25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26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25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26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25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26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25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26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25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26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25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26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25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26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25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26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25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26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25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26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25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26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25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26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25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26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25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26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25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26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25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26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25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26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25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26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25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26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25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26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25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26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25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26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25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26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25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26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25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26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25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26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25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26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25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26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25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26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25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26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25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26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25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26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25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26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25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26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25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26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25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26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25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26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25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26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25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26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25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26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25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26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25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26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25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26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25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26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25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26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25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26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25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26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25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26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25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26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25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26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25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26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25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26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25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26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25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26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25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26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25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26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25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26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25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26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25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26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25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26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25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26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25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26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25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26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25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26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25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26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25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26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25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26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25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26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25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26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25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26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25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26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25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26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25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26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25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26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25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26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25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26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25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26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25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26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25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26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25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26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25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26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25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26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25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26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25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26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25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26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25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26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25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26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25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26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25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26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25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26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25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26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25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26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25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26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25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26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25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26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25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26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25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26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25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26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25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26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25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26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25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26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25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26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25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26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25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26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25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26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25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26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25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26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25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26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25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26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25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26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25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26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25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26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25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26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25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26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25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26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25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26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25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26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25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26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25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26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25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26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25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26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25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26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25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26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25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26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25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26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25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26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25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26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25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26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25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26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25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26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25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26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25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26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25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26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25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26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25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26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25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26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25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26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25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26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25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26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25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26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25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26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25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26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25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26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25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26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25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26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25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26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25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26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25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26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25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26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25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26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25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26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25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26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25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26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25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26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25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26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25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26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25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26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25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26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25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26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25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26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25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26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25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26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25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26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25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26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25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26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25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26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25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26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25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26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25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26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25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26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25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26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25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26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25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26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25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26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25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26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25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26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25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26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25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26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25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26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25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26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25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26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25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26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25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26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25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26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25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26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25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26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25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26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25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26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25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26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25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26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25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26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25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26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25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26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25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26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25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26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25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26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25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26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25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26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25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26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25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26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25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26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25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26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25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26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25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26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25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26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25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26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25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26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25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26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25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26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25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26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25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26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25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26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25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26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25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26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25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26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25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26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25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26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25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26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25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26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25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26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25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26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25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26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25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26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25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26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25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26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25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26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25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26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25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26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25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26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25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26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25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26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25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26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25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26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25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26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25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26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25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26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25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26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25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26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25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26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25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26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25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26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25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26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25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26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25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26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25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26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25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26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25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26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25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26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25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26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25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26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25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26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25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26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25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26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25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26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25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26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25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26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25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26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25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26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25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26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25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26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25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26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25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26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25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26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25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26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25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26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25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26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25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26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25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26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25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26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25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26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25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26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25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26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25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26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25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26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25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26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25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26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25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26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25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26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25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26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25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26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25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26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25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26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25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26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25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25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25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25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25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25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25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25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25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25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25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25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25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25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25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25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25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25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25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25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25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25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25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25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25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25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25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25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25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25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25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25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25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25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25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25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25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25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25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25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25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25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25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25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25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25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25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25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25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25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25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25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25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25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25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25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25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25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25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25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25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25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25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25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25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25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25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25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25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25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25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25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25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25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25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25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25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25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25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25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25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25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25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25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25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25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25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25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25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25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25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25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25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25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25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25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25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25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25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25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25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25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25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25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25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25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25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25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25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25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25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25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25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25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25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25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25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25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25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25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25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50" priority="6">
      <formula>_xlfn.ISFORMULA(C2)</formula>
    </cfRule>
  </conditionalFormatting>
  <conditionalFormatting sqref="Q2:Q721">
    <cfRule type="expression" dxfId="49" priority="3">
      <formula>_xlfn.ISFORMULA(Q2)</formula>
    </cfRule>
  </conditionalFormatting>
  <conditionalFormatting sqref="O2:O721">
    <cfRule type="expression" dxfId="48" priority="4">
      <formula>_xlfn.ISFORMULA(O2)</formula>
    </cfRule>
  </conditionalFormatting>
  <conditionalFormatting sqref="L2:N721">
    <cfRule type="expression" dxfId="47" priority="5">
      <formula>_xlfn.ISFORMULA(L2)</formula>
    </cfRule>
  </conditionalFormatting>
  <conditionalFormatting sqref="P2:P721">
    <cfRule type="expression" dxfId="46" priority="2">
      <formula>_xlfn.ISFORMULA(P2)</formula>
    </cfRule>
  </conditionalFormatting>
  <conditionalFormatting sqref="P2:P721">
    <cfRule type="expression" dxfId="4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/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44" priority="5">
      <formula>_xlfn.ISFORMULA(C2)</formula>
    </cfRule>
  </conditionalFormatting>
  <conditionalFormatting sqref="P2:P721">
    <cfRule type="expression" dxfId="43" priority="4">
      <formula>_xlfn.ISFORMULA(P2)</formula>
    </cfRule>
  </conditionalFormatting>
  <conditionalFormatting sqref="O2:O721">
    <cfRule type="expression" dxfId="42" priority="3">
      <formula>_xlfn.ISFORMULA(O2)</formula>
    </cfRule>
  </conditionalFormatting>
  <conditionalFormatting sqref="Q2:Q721">
    <cfRule type="expression" dxfId="4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40" priority="4">
      <formula>_xlfn.ISFORMULA(C2)</formula>
    </cfRule>
  </conditionalFormatting>
  <conditionalFormatting sqref="O2:O721">
    <cfRule type="expression" dxfId="39" priority="3">
      <formula>_xlfn.ISFORMULA(O2)</formula>
    </cfRule>
  </conditionalFormatting>
  <conditionalFormatting sqref="P2:P721">
    <cfRule type="expression" dxfId="38" priority="2">
      <formula>_xlfn.ISFORMULA(P2)</formula>
    </cfRule>
  </conditionalFormatting>
  <conditionalFormatting sqref="Q2:Q721">
    <cfRule type="expression" dxfId="3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27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23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24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25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26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25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26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25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26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25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26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25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26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25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26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25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26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25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26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25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26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25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26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25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26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25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26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25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26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25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26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25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26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25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26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25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26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25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26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25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26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25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26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25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26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25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26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25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26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25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26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25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26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25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26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25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26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25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26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25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26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25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26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25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26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25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26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25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26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25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26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25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26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25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26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25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26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25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26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25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26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25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26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25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26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25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26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25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26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25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26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25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26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25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26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25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26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25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26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25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26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25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26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25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26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25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26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25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26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25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26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25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26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25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26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25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26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25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26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25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26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25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26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25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26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25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26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25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26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25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26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25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26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25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26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25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26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25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26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25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26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25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26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25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26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25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26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25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26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25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26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25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26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25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26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25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26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25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26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25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26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25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26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25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26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25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26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25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26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25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26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25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26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25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26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25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26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25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26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25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26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25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26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25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26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25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26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25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26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25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26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25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26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25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26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25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26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25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26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25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26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25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26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25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26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25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26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25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26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25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26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25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26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25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26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25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26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25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26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25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26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25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26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25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26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25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26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25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26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25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26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25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26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25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26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25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26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25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26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25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26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25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26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25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26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25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26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25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26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25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26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25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26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25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26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25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26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25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26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25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26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25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26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25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26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25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26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25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26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25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26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25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26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25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26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25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26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25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26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25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26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25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26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25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26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25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26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25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26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25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26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25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26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25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26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25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26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25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26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25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26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25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26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25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26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25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26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25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26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25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26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25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26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25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26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25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26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25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26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25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26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25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26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25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26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25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26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25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26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25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26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25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26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25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26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25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26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25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26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25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26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25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26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25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26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25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26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25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26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25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26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25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26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25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26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25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26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25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26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25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26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25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26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25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26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25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26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25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26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25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26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25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26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25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26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25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26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25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26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25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26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25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26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25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26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25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26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25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26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25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26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25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26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25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26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25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26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25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26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25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26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25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26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25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26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25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26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25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26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25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26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25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26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25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26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25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26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25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26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25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26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25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26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25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26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25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26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25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26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25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26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25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26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25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26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25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26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25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26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25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26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25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26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25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26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25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26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25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26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25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26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25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26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25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26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25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26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25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26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25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26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25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26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25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26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25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26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25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26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25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26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25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26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25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26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25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26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25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26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25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26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25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26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25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26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25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26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25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26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25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26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25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26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25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26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25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26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25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26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25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26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25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26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25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26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25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26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25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26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25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26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25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26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25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26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25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26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25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26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25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26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25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26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25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26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25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26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25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26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25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26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25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26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25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26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25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26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25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26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25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26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25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26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25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26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25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26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25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26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25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26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25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26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25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26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25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26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25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26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25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26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25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26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25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26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25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26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25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26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25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26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25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26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25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26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25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26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25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26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25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26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25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26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25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26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25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26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25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26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25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26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25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26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25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26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25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26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25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26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25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26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25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26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25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26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25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26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25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26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25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26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25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26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25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26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25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26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25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26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25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26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25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26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25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26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25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26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25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26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25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26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25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26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25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26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25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26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25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26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25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26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25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26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25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26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25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26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25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26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25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26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25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26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25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26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25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26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25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26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25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26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25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26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25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26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25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26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25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26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25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26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25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26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25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26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25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26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25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26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25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26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25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26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25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26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25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26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25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26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25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26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25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26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25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26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25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26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25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26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25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26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25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26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25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26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25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26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25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26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25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26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25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26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25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26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25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26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25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26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25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26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25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36" priority="6">
      <formula>_xlfn.ISFORMULA(C2)</formula>
    </cfRule>
  </conditionalFormatting>
  <conditionalFormatting sqref="O2:O721">
    <cfRule type="expression" dxfId="35" priority="5">
      <formula>_xlfn.ISFORMULA(O2)</formula>
    </cfRule>
  </conditionalFormatting>
  <conditionalFormatting sqref="M2:P721">
    <cfRule type="expression" dxfId="34" priority="4">
      <formula>_xlfn.ISFORMULA(M2)</formula>
    </cfRule>
  </conditionalFormatting>
  <conditionalFormatting sqref="M2:M601">
    <cfRule type="expression" dxfId="33" priority="2">
      <formula>YEAR($A2)&lt;&gt;YEAR($A1)</formula>
    </cfRule>
    <cfRule type="expression" dxfId="32" priority="3">
      <formula>_xlfn.ISFORMULA(M2)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30" priority="5">
      <formula>_xlfn.ISFORMULA(C2)</formula>
    </cfRule>
  </conditionalFormatting>
  <conditionalFormatting sqref="P2:P721">
    <cfRule type="expression" dxfId="29" priority="3">
      <formula>_xlfn.ISFORMULA(P2)</formula>
    </cfRule>
  </conditionalFormatting>
  <conditionalFormatting sqref="O2:O721">
    <cfRule type="expression" dxfId="28" priority="2">
      <formula>_xlfn.ISFORMULA(O2)</formula>
    </cfRule>
  </conditionalFormatting>
  <conditionalFormatting sqref="L2:N721">
    <cfRule type="expression" dxfId="27" priority="4">
      <formula>_xlfn.ISFORMULA(L2)</formula>
    </cfRule>
  </conditionalFormatting>
  <conditionalFormatting sqref="Q2:Q721">
    <cfRule type="expression" dxfId="2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25" priority="4">
      <formula>_xlfn.ISFORMULA(C2)</formula>
    </cfRule>
  </conditionalFormatting>
  <conditionalFormatting sqref="O2:O721">
    <cfRule type="expression" dxfId="24" priority="3">
      <formula>_xlfn.ISFORMULA(O2)</formula>
    </cfRule>
  </conditionalFormatting>
  <conditionalFormatting sqref="P2:P721">
    <cfRule type="expression" dxfId="23" priority="2">
      <formula>_xlfn.ISFORMULA(P2)</formula>
    </cfRule>
  </conditionalFormatting>
  <conditionalFormatting sqref="Q2:Q721">
    <cfRule type="expression" dxfId="2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1.5703125" bestFit="1" customWidth="1"/>
    <col min="4" max="5" width="10.5703125" bestFit="1" customWidth="1"/>
    <col min="6" max="6" width="11.5703125" bestFit="1" customWidth="1"/>
    <col min="7" max="7" width="11.28515625" bestFit="1" customWidth="1"/>
    <col min="8" max="8" width="11.5703125" bestFit="1" customWidth="1"/>
    <col min="9" max="9" width="11.28515625" bestFit="1" customWidth="1"/>
    <col min="10" max="10" width="9.7109375" bestFit="1" customWidth="1"/>
    <col min="11" max="11" width="10.5703125" bestFit="1" customWidth="1"/>
    <col min="12" max="12" width="11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1.28515625" bestFit="1" customWidth="1"/>
    <col min="17" max="17" width="11.5703125" bestFit="1" customWidth="1"/>
    <col min="18" max="18" width="12.5703125" bestFit="1" customWidth="1"/>
    <col min="19" max="19" width="11.5703125" bestFit="1" customWidth="1"/>
    <col min="20" max="20" width="12.28515625" bestFit="1" customWidth="1"/>
    <col min="21" max="21" width="12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3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78">
        <v>43585</v>
      </c>
      <c r="B17" s="690" t="str">
        <f>+asset_level_drivers!$B$1</f>
        <v>Farmar</v>
      </c>
      <c r="C17" s="691">
        <v>10007.37962</v>
      </c>
      <c r="D17" s="692">
        <v>-179.99270999999999</v>
      </c>
      <c r="E17" s="692">
        <v>1306.99073</v>
      </c>
      <c r="F17" s="693">
        <v>11134.377639999999</v>
      </c>
      <c r="G17" s="692">
        <v>-392.98649</v>
      </c>
      <c r="H17" s="694">
        <f t="shared" si="1"/>
        <v>10741.391149999999</v>
      </c>
      <c r="I17" s="692">
        <v>-546.70343000000003</v>
      </c>
      <c r="J17" s="692">
        <v>-133.00595999999999</v>
      </c>
      <c r="K17" s="694">
        <v>-679.70938999999998</v>
      </c>
      <c r="L17" s="692">
        <v>-1148.2498599999999</v>
      </c>
      <c r="M17" s="692"/>
      <c r="N17" s="692">
        <v>-683.44779000000005</v>
      </c>
      <c r="O17" s="692">
        <v>8229.9841099999958</v>
      </c>
      <c r="P17" s="692">
        <v>-1658.63724</v>
      </c>
      <c r="Q17" s="692">
        <v>65592.017229999998</v>
      </c>
      <c r="R17" s="692">
        <v>171150</v>
      </c>
      <c r="S17" s="692">
        <v>90000</v>
      </c>
      <c r="T17" s="692">
        <v>7634.5875800000003</v>
      </c>
      <c r="U17" s="694">
        <v>253515.41242000001</v>
      </c>
      <c r="V17" s="695">
        <v>3.8650345442348888</v>
      </c>
      <c r="W17" s="692">
        <v>0</v>
      </c>
      <c r="X17" s="692">
        <f t="shared" si="0"/>
        <v>241238.69099999999</v>
      </c>
      <c r="Y17" s="692">
        <v>0</v>
      </c>
      <c r="Z17" s="692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78">
        <f t="shared" ref="A20:A43" si="2">+EOMONTH(A19,1)</f>
        <v>43677</v>
      </c>
      <c r="B20" s="684" t="str">
        <f>+asset_level_drivers!$B$1</f>
        <v>Farmar</v>
      </c>
      <c r="C20" s="685">
        <v>7949.2832600000002</v>
      </c>
      <c r="D20" s="686">
        <v>416.15791999999999</v>
      </c>
      <c r="E20" s="686">
        <v>575.44943999999998</v>
      </c>
      <c r="F20" s="687">
        <v>8940.8906199999983</v>
      </c>
      <c r="G20" s="686">
        <v>135.32055</v>
      </c>
      <c r="H20" s="688">
        <f t="shared" si="1"/>
        <v>9076.2111699999987</v>
      </c>
      <c r="I20" s="686">
        <v>-442.89816000000002</v>
      </c>
      <c r="J20" s="686">
        <v>-133.00596000000002</v>
      </c>
      <c r="K20" s="688">
        <v>-575.90412000000003</v>
      </c>
      <c r="L20" s="686">
        <v>-930.98510999999996</v>
      </c>
      <c r="M20" s="686"/>
      <c r="N20" s="686">
        <v>-643.70634999999993</v>
      </c>
      <c r="O20" s="686">
        <v>6925.6155899999994</v>
      </c>
      <c r="P20" s="686">
        <v>-1573.84997</v>
      </c>
      <c r="Q20" s="686">
        <v>71433.555529999983</v>
      </c>
      <c r="R20" s="686">
        <v>181150</v>
      </c>
      <c r="S20" s="686">
        <v>90000</v>
      </c>
      <c r="T20" s="686">
        <v>3593.02333</v>
      </c>
      <c r="U20" s="688">
        <v>267556.97667</v>
      </c>
      <c r="V20" s="689">
        <v>3.7510382622277412</v>
      </c>
      <c r="W20" s="686">
        <v>0</v>
      </c>
      <c r="X20" s="686">
        <f t="shared" si="0"/>
        <v>241238.69099999999</v>
      </c>
      <c r="Y20" s="686">
        <v>0</v>
      </c>
      <c r="Z20" s="686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78">
        <f t="shared" si="2"/>
        <v>43769</v>
      </c>
      <c r="B23" s="690" t="str">
        <f>+asset_level_drivers!$B$1</f>
        <v>Farmar</v>
      </c>
      <c r="C23" s="691">
        <v>9574.2401499999996</v>
      </c>
      <c r="D23" s="692">
        <v>296.49680000000001</v>
      </c>
      <c r="E23" s="692">
        <v>721.44998999999996</v>
      </c>
      <c r="F23" s="693">
        <v>10592.18694</v>
      </c>
      <c r="G23" s="692">
        <v>173.72701999999998</v>
      </c>
      <c r="H23" s="694">
        <f t="shared" si="1"/>
        <v>10765.91396</v>
      </c>
      <c r="I23" s="692">
        <v>-520.22270000000003</v>
      </c>
      <c r="J23" s="692">
        <v>-134.23476000000002</v>
      </c>
      <c r="K23" s="694">
        <v>-654.45746000000008</v>
      </c>
      <c r="L23" s="692">
        <v>-703.54300000000001</v>
      </c>
      <c r="M23" s="692"/>
      <c r="N23" s="692">
        <v>-731.00903000000005</v>
      </c>
      <c r="O23" s="692">
        <v>8676.9044700000013</v>
      </c>
      <c r="P23" s="692">
        <v>-1647</v>
      </c>
      <c r="Q23" s="692">
        <v>79963.011859999999</v>
      </c>
      <c r="R23" s="692">
        <v>197150</v>
      </c>
      <c r="S23" s="692">
        <v>90000</v>
      </c>
      <c r="T23" s="692">
        <v>3732.7965899999999</v>
      </c>
      <c r="U23" s="694">
        <v>283417.20341000002</v>
      </c>
      <c r="V23" s="695">
        <v>3.5443537807981715</v>
      </c>
      <c r="W23" s="692">
        <v>0</v>
      </c>
      <c r="X23" s="692">
        <f t="shared" si="0"/>
        <v>241238.69099999999</v>
      </c>
      <c r="Y23" s="692">
        <v>0</v>
      </c>
      <c r="Z23" s="692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78">
        <f t="shared" si="2"/>
        <v>43861</v>
      </c>
      <c r="B26" s="684" t="str">
        <f>+asset_level_drivers!$B$1</f>
        <v>Farmar</v>
      </c>
      <c r="C26" s="685">
        <v>9447.9965600000014</v>
      </c>
      <c r="D26" s="686">
        <v>201.07662999999999</v>
      </c>
      <c r="E26" s="686">
        <v>292.52627000000001</v>
      </c>
      <c r="F26" s="687">
        <f>SUM(C26:E26)</f>
        <v>9941.5994600000013</v>
      </c>
      <c r="G26" s="686">
        <v>41.551000000000002</v>
      </c>
      <c r="H26" s="688">
        <f t="shared" si="1"/>
        <v>9983.1504600000007</v>
      </c>
      <c r="I26" s="686">
        <v>-473.99340999999998</v>
      </c>
      <c r="J26" s="686">
        <v>-134.23400000000001</v>
      </c>
      <c r="K26" s="688">
        <f>SUM(I26:J26)</f>
        <v>-608.22740999999996</v>
      </c>
      <c r="L26" s="686">
        <v>-894.53</v>
      </c>
      <c r="M26" s="686"/>
      <c r="N26" s="686">
        <v>-619.66600000000005</v>
      </c>
      <c r="O26" s="686">
        <v>7860.7268100000019</v>
      </c>
      <c r="P26" s="686">
        <v>-1565.64</v>
      </c>
      <c r="Q26" s="686">
        <v>88294.895969999998</v>
      </c>
      <c r="R26" s="686">
        <v>200150</v>
      </c>
      <c r="S26" s="686">
        <v>90000</v>
      </c>
      <c r="T26" s="686">
        <v>6586.5702699999993</v>
      </c>
      <c r="U26" s="688">
        <f>R26+S26-T26</f>
        <v>283563.42972999997</v>
      </c>
      <c r="V26" s="689">
        <f>U26/Q26</f>
        <v>3.2115495082110574</v>
      </c>
      <c r="W26" s="686">
        <v>0</v>
      </c>
      <c r="X26" s="686">
        <f t="shared" si="0"/>
        <v>241238.69099999999</v>
      </c>
      <c r="Y26" s="686">
        <v>0</v>
      </c>
      <c r="Z26" s="686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78">
        <f t="shared" si="2"/>
        <v>43951</v>
      </c>
      <c r="B29" s="690" t="str">
        <f>+asset_level_drivers!$B$1</f>
        <v>Farmar</v>
      </c>
      <c r="C29" s="691">
        <v>2585.4637299999999</v>
      </c>
      <c r="D29" s="692">
        <v>36.658439999999999</v>
      </c>
      <c r="E29" s="692">
        <v>-0.34813</v>
      </c>
      <c r="F29" s="693">
        <f>SUM(C29:E29)</f>
        <v>2621.7740400000002</v>
      </c>
      <c r="G29" s="692">
        <v>5710.5581099999999</v>
      </c>
      <c r="H29" s="694">
        <f t="shared" si="1"/>
        <v>8332.3321500000002</v>
      </c>
      <c r="I29" s="692">
        <v>-123.1309</v>
      </c>
      <c r="J29" s="692">
        <v>-166.59806</v>
      </c>
      <c r="K29" s="694">
        <f t="shared" si="3"/>
        <v>-289.72896000000003</v>
      </c>
      <c r="L29" s="692">
        <v>-1009.75755</v>
      </c>
      <c r="M29" s="692"/>
      <c r="N29" s="692">
        <v>-586.71280999999999</v>
      </c>
      <c r="O29" s="692">
        <v>6446.1328300000023</v>
      </c>
      <c r="P29" s="692">
        <v>-1377.07</v>
      </c>
      <c r="Q29" s="692">
        <v>86755.544989999995</v>
      </c>
      <c r="R29" s="692">
        <v>208150</v>
      </c>
      <c r="S29" s="692">
        <v>90000</v>
      </c>
      <c r="T29" s="692">
        <v>7442.2261200000003</v>
      </c>
      <c r="U29" s="694">
        <f t="shared" si="4"/>
        <v>290707.77387999999</v>
      </c>
      <c r="V29" s="695">
        <f>U29/Q29</f>
        <v>3.350884072176699</v>
      </c>
      <c r="W29" s="692">
        <v>0</v>
      </c>
      <c r="X29" s="692">
        <f t="shared" si="0"/>
        <v>241238.69099999999</v>
      </c>
      <c r="Y29" s="692">
        <v>0</v>
      </c>
      <c r="Z29" s="692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3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78">
        <f t="shared" si="2"/>
        <v>44043</v>
      </c>
      <c r="B32" s="684" t="str">
        <f>+asset_level_drivers!$B$1</f>
        <v>Farmar</v>
      </c>
      <c r="C32" s="685">
        <v>5731.5181500000008</v>
      </c>
      <c r="D32" s="686">
        <v>285.38047999999998</v>
      </c>
      <c r="E32" s="686">
        <v>702.01350000000002</v>
      </c>
      <c r="F32" s="687">
        <f t="shared" si="5"/>
        <v>6718.9121300000006</v>
      </c>
      <c r="G32" s="686">
        <v>1737.70811</v>
      </c>
      <c r="H32" s="688">
        <f t="shared" si="1"/>
        <v>8456.6202400000002</v>
      </c>
      <c r="I32" s="686">
        <v>-340.28169000000003</v>
      </c>
      <c r="J32" s="686">
        <v>-144.5984</v>
      </c>
      <c r="K32" s="688">
        <f t="shared" si="3"/>
        <v>-484.88009</v>
      </c>
      <c r="L32" s="686">
        <v>-944.95093999999995</v>
      </c>
      <c r="M32" s="686"/>
      <c r="N32" s="686">
        <v>-641.5847</v>
      </c>
      <c r="O32" s="686">
        <v>6385.2045100000014</v>
      </c>
      <c r="P32" s="686">
        <v>-1503.72235</v>
      </c>
      <c r="Q32" s="686">
        <f t="shared" si="7"/>
        <v>84624.899620000011</v>
      </c>
      <c r="R32" s="686">
        <v>200000</v>
      </c>
      <c r="S32" s="686">
        <v>90000</v>
      </c>
      <c r="T32" s="686">
        <v>3932.5714800000001</v>
      </c>
      <c r="U32" s="688">
        <f t="shared" si="4"/>
        <v>286067.42852000002</v>
      </c>
      <c r="V32" s="689">
        <f t="shared" si="6"/>
        <v>3.3804167544606654</v>
      </c>
      <c r="W32" s="686">
        <v>0</v>
      </c>
      <c r="X32" s="686">
        <f t="shared" si="0"/>
        <v>241238.69099999999</v>
      </c>
      <c r="Y32" s="686">
        <v>0</v>
      </c>
      <c r="Z32" s="686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ref="F34:F43" si="8">SUM(C34:E34)</f>
        <v>6344.3093600000002</v>
      </c>
      <c r="G34" s="63">
        <v>1708.32554</v>
      </c>
      <c r="H34" s="64">
        <f t="shared" ref="H34:H43" si="9">+G34+F34</f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" si="10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78">
        <f t="shared" si="2"/>
        <v>44135</v>
      </c>
      <c r="B35" s="684" t="str">
        <f>+asset_level_drivers!$B$1</f>
        <v>Farmar</v>
      </c>
      <c r="C35" s="685">
        <v>5709.8977800000002</v>
      </c>
      <c r="D35" s="686">
        <v>560.39486999999997</v>
      </c>
      <c r="E35" s="686">
        <v>1057.5056100000002</v>
      </c>
      <c r="F35" s="687">
        <f t="shared" si="8"/>
        <v>7327.7982600000005</v>
      </c>
      <c r="G35" s="686">
        <v>1616.9992199999999</v>
      </c>
      <c r="H35" s="688">
        <f t="shared" si="9"/>
        <v>8944.7974800000011</v>
      </c>
      <c r="I35" s="686">
        <v>-387.46444000000002</v>
      </c>
      <c r="J35" s="686">
        <v>-124.48227</v>
      </c>
      <c r="K35" s="688">
        <f t="shared" ref="K35:K37" si="11">SUM(I35:J35)</f>
        <v>-511.94671000000005</v>
      </c>
      <c r="L35" s="686">
        <v>-1031.13753</v>
      </c>
      <c r="M35" s="686"/>
      <c r="N35" s="686">
        <v>-706.98388</v>
      </c>
      <c r="O35" s="686">
        <v>6717.2293599999994</v>
      </c>
      <c r="P35" s="686">
        <v>-1470.6169499999999</v>
      </c>
      <c r="Q35" s="686">
        <v>80507.417880000023</v>
      </c>
      <c r="R35" s="686">
        <v>198000</v>
      </c>
      <c r="S35" s="686">
        <v>90000</v>
      </c>
      <c r="T35" s="686">
        <v>2903.7127</v>
      </c>
      <c r="U35" s="688">
        <f t="shared" ref="U35:U36" si="12">R35+S35-T35</f>
        <v>285096.28730000003</v>
      </c>
      <c r="V35" s="689">
        <f t="shared" ref="V35:V36" si="13">U35/Q35</f>
        <v>3.5412424694200109</v>
      </c>
      <c r="W35" s="686">
        <v>0</v>
      </c>
      <c r="X35" s="686">
        <f t="shared" si="0"/>
        <v>241238.69099999999</v>
      </c>
      <c r="Y35" s="686">
        <v>0</v>
      </c>
      <c r="Z35" s="686">
        <v>215000</v>
      </c>
    </row>
    <row r="36" spans="1:26" x14ac:dyDescent="0.25">
      <c r="A36" s="59">
        <f t="shared" si="2"/>
        <v>44165</v>
      </c>
      <c r="B36" s="67" t="str">
        <f>+asset_level_drivers!$B$1</f>
        <v>Farmar</v>
      </c>
      <c r="C36" s="86">
        <v>5891.7930299999998</v>
      </c>
      <c r="D36" s="70">
        <v>749.07408999999996</v>
      </c>
      <c r="E36" s="70">
        <v>1399.0913400000002</v>
      </c>
      <c r="F36" s="87">
        <f t="shared" si="8"/>
        <v>8039.9584599999998</v>
      </c>
      <c r="G36" s="70">
        <v>1065.08799</v>
      </c>
      <c r="H36" s="71">
        <f t="shared" si="9"/>
        <v>9105.0464499999998</v>
      </c>
      <c r="I36" s="70">
        <v>-417.03958</v>
      </c>
      <c r="J36" s="70">
        <v>-169.88154</v>
      </c>
      <c r="K36" s="71">
        <f t="shared" si="11"/>
        <v>-586.92111999999997</v>
      </c>
      <c r="L36" s="70">
        <v>-1190.04775</v>
      </c>
      <c r="M36" s="70"/>
      <c r="N36" s="70">
        <v>-693.45878000000005</v>
      </c>
      <c r="O36" s="70">
        <v>6657.1188000000011</v>
      </c>
      <c r="P36" s="70">
        <v>-1437.17454</v>
      </c>
      <c r="Q36" s="70">
        <v>79113.792150000008</v>
      </c>
      <c r="R36" s="70">
        <v>198000</v>
      </c>
      <c r="S36" s="70">
        <v>90000</v>
      </c>
      <c r="T36" s="70">
        <v>4041.4388799999997</v>
      </c>
      <c r="U36" s="71">
        <f t="shared" si="12"/>
        <v>283958.56112000003</v>
      </c>
      <c r="V36" s="72">
        <f t="shared" si="13"/>
        <v>3.5892421966275321</v>
      </c>
      <c r="W36" s="70">
        <v>0</v>
      </c>
      <c r="X36" s="70">
        <f t="shared" si="0"/>
        <v>241238.69099999999</v>
      </c>
      <c r="Y36" s="70">
        <v>0</v>
      </c>
      <c r="Z36" s="70">
        <v>215000</v>
      </c>
    </row>
    <row r="37" spans="1:26" x14ac:dyDescent="0.25">
      <c r="A37" s="59">
        <f t="shared" si="2"/>
        <v>44196</v>
      </c>
      <c r="B37" s="60" t="str">
        <f>+asset_level_drivers!$B$1</f>
        <v>Farmar</v>
      </c>
      <c r="C37" s="84">
        <v>6808.6824800000004</v>
      </c>
      <c r="D37" s="63">
        <v>1157.40551</v>
      </c>
      <c r="E37" s="63">
        <v>1110.5912900000001</v>
      </c>
      <c r="F37" s="85">
        <f t="shared" si="8"/>
        <v>9076.6792800000003</v>
      </c>
      <c r="G37" s="63">
        <v>-170.62995999999998</v>
      </c>
      <c r="H37" s="64">
        <f t="shared" si="9"/>
        <v>8906.0493200000001</v>
      </c>
      <c r="I37" s="63">
        <v>-412.11169000000001</v>
      </c>
      <c r="J37" s="63">
        <v>-115.48305999999999</v>
      </c>
      <c r="K37" s="64">
        <f t="shared" si="11"/>
        <v>-527.59474999999998</v>
      </c>
      <c r="L37" s="63">
        <v>-1185.1373500000002</v>
      </c>
      <c r="M37" s="63"/>
      <c r="N37" s="63">
        <v>-239.61367999999999</v>
      </c>
      <c r="O37" s="63">
        <v>6976.2035400000022</v>
      </c>
      <c r="P37" s="63">
        <v>-1479.0400900000002</v>
      </c>
      <c r="Q37" s="63">
        <v>79646.660199999998</v>
      </c>
      <c r="R37" s="63">
        <v>196000</v>
      </c>
      <c r="S37" s="63">
        <v>90000</v>
      </c>
      <c r="T37" s="63">
        <v>3790.02882</v>
      </c>
      <c r="U37" s="64">
        <f>R37+S37-T37</f>
        <v>282209.97117999999</v>
      </c>
      <c r="V37" s="65">
        <v>3.38</v>
      </c>
      <c r="W37" s="63">
        <v>0</v>
      </c>
      <c r="X37" s="63">
        <f>240738.691+500+45000</f>
        <v>286238.69099999999</v>
      </c>
      <c r="Y37" s="63">
        <v>0</v>
      </c>
      <c r="Z37" s="63">
        <v>215000</v>
      </c>
    </row>
    <row r="38" spans="1:26" x14ac:dyDescent="0.25">
      <c r="A38" s="678">
        <f t="shared" si="2"/>
        <v>44227</v>
      </c>
      <c r="B38" s="684" t="str">
        <f>+asset_level_drivers!$B$1</f>
        <v>Farmar</v>
      </c>
      <c r="C38" s="685">
        <v>8574.65942</v>
      </c>
      <c r="D38" s="686">
        <v>1177.4854499999999</v>
      </c>
      <c r="E38" s="686">
        <v>1686.47234</v>
      </c>
      <c r="F38" s="687">
        <f t="shared" si="8"/>
        <v>11438.61721</v>
      </c>
      <c r="G38" s="686">
        <v>-1503.21479</v>
      </c>
      <c r="H38" s="688">
        <f t="shared" si="9"/>
        <v>9935.4024200000003</v>
      </c>
      <c r="I38" s="686">
        <v>-586.44320999999991</v>
      </c>
      <c r="J38" s="686">
        <v>-146.71525</v>
      </c>
      <c r="K38" s="688">
        <f t="shared" ref="K38:K40" si="14">SUM(I38:J38)</f>
        <v>-733.15845999999988</v>
      </c>
      <c r="L38" s="686">
        <v>-1307.7773200000001</v>
      </c>
      <c r="M38" s="686"/>
      <c r="N38" s="686">
        <v>-593.88265999999999</v>
      </c>
      <c r="O38" s="686">
        <v>7324.1664799999999</v>
      </c>
      <c r="P38" s="686">
        <v>-1479.0768500000001</v>
      </c>
      <c r="Q38" s="686">
        <v>79110.099870000005</v>
      </c>
      <c r="R38" s="686">
        <v>199000</v>
      </c>
      <c r="S38" s="686">
        <v>90000</v>
      </c>
      <c r="T38" s="686">
        <v>4333.5005499999997</v>
      </c>
      <c r="U38" s="688">
        <f t="shared" ref="U38:U39" si="15">R38+S38-T38</f>
        <v>284666.49945</v>
      </c>
      <c r="V38" s="689">
        <f t="shared" ref="V38:V39" si="16">U38/Q38</f>
        <v>3.5983584892167571</v>
      </c>
      <c r="W38" s="686">
        <v>0</v>
      </c>
      <c r="X38" s="686">
        <f t="shared" ref="X38:X42" si="17">+X37</f>
        <v>286238.69099999999</v>
      </c>
      <c r="Y38" s="686">
        <v>0</v>
      </c>
      <c r="Z38" s="686">
        <v>215000</v>
      </c>
    </row>
    <row r="39" spans="1:26" x14ac:dyDescent="0.25">
      <c r="A39" s="59">
        <f t="shared" si="2"/>
        <v>44255</v>
      </c>
      <c r="B39" s="67" t="str">
        <f>+asset_level_drivers!$B$1</f>
        <v>Farmar</v>
      </c>
      <c r="C39" s="86">
        <v>7580.1498300000003</v>
      </c>
      <c r="D39" s="70">
        <v>862.87954999999999</v>
      </c>
      <c r="E39" s="70">
        <v>1647.0766699999999</v>
      </c>
      <c r="F39" s="87">
        <f t="shared" si="8"/>
        <v>10090.10605</v>
      </c>
      <c r="G39" s="70">
        <v>-2621.0056099999997</v>
      </c>
      <c r="H39" s="71">
        <f t="shared" si="9"/>
        <v>7469.1004400000002</v>
      </c>
      <c r="I39" s="70">
        <v>-516.73828000000003</v>
      </c>
      <c r="J39" s="70">
        <v>-146.71525</v>
      </c>
      <c r="K39" s="71">
        <f t="shared" si="14"/>
        <v>-663.45353</v>
      </c>
      <c r="L39" s="70">
        <v>-1030.9726600000001</v>
      </c>
      <c r="M39" s="70"/>
      <c r="N39" s="70">
        <v>-619.33020999999997</v>
      </c>
      <c r="O39" s="70">
        <v>5155.3440400000009</v>
      </c>
      <c r="P39" s="70">
        <v>-1359.2051200000001</v>
      </c>
      <c r="Q39" s="70">
        <v>77644.671760000012</v>
      </c>
      <c r="R39" s="70">
        <v>203000</v>
      </c>
      <c r="S39" s="70">
        <v>90000</v>
      </c>
      <c r="T39" s="70">
        <v>9003.3990299999987</v>
      </c>
      <c r="U39" s="71">
        <f t="shared" si="15"/>
        <v>283996.60097000003</v>
      </c>
      <c r="V39" s="72">
        <f t="shared" si="16"/>
        <v>3.6576444272677802</v>
      </c>
      <c r="W39" s="70">
        <v>0</v>
      </c>
      <c r="X39" s="70">
        <f t="shared" si="17"/>
        <v>286238.69099999999</v>
      </c>
      <c r="Y39" s="70">
        <v>0</v>
      </c>
      <c r="Z39" s="70">
        <v>215000</v>
      </c>
    </row>
    <row r="40" spans="1:26" x14ac:dyDescent="0.25">
      <c r="A40" s="59">
        <f t="shared" si="2"/>
        <v>44286</v>
      </c>
      <c r="B40" s="60" t="str">
        <f>+asset_level_drivers!$B$1</f>
        <v>Farmar</v>
      </c>
      <c r="C40" s="84">
        <v>10395.905500000001</v>
      </c>
      <c r="D40" s="63">
        <v>1405.11554</v>
      </c>
      <c r="E40" s="63">
        <v>2428.5643399999999</v>
      </c>
      <c r="F40" s="85">
        <f t="shared" si="8"/>
        <v>14229.58538</v>
      </c>
      <c r="G40" s="63">
        <v>-3180.5743399999997</v>
      </c>
      <c r="H40" s="64">
        <f t="shared" si="9"/>
        <v>11049.011040000001</v>
      </c>
      <c r="I40" s="63">
        <v>-777.82649000000004</v>
      </c>
      <c r="J40" s="63">
        <v>-146.71525</v>
      </c>
      <c r="K40" s="64">
        <f t="shared" si="14"/>
        <v>-924.54174</v>
      </c>
      <c r="L40" s="63">
        <v>-803.49421999999993</v>
      </c>
      <c r="M40" s="63"/>
      <c r="N40" s="63">
        <v>-674.75086999999996</v>
      </c>
      <c r="O40" s="63">
        <v>8646.2242100000003</v>
      </c>
      <c r="P40" s="63">
        <v>-1495.3248999999998</v>
      </c>
      <c r="Q40" s="63">
        <v>78584.469020000004</v>
      </c>
      <c r="R40" s="63">
        <v>203000</v>
      </c>
      <c r="S40" s="63">
        <v>90000</v>
      </c>
      <c r="T40" s="63">
        <v>13708.72229</v>
      </c>
      <c r="U40" s="64">
        <f>R40+S40-T40</f>
        <v>279291.27770999999</v>
      </c>
      <c r="V40" s="65">
        <v>3.47</v>
      </c>
      <c r="W40" s="63">
        <v>0</v>
      </c>
      <c r="X40" s="63">
        <f>+X39</f>
        <v>286238.69099999999</v>
      </c>
      <c r="Y40" s="63">
        <v>0</v>
      </c>
      <c r="Z40" s="63">
        <v>215000</v>
      </c>
    </row>
    <row r="41" spans="1:26" x14ac:dyDescent="0.25">
      <c r="A41" s="678">
        <f t="shared" si="2"/>
        <v>44316</v>
      </c>
      <c r="B41" s="684" t="str">
        <f>+asset_level_drivers!$B$1</f>
        <v>Farmar</v>
      </c>
      <c r="C41" s="685">
        <v>8932.4796700000006</v>
      </c>
      <c r="D41" s="686">
        <v>949.73168999999996</v>
      </c>
      <c r="E41" s="686">
        <v>2201.07636</v>
      </c>
      <c r="F41" s="687">
        <f t="shared" si="8"/>
        <v>12083.28772</v>
      </c>
      <c r="G41" s="686">
        <v>-2894.5657500000002</v>
      </c>
      <c r="H41" s="688">
        <f t="shared" si="9"/>
        <v>9188.7219700000005</v>
      </c>
      <c r="I41" s="686">
        <v>-672.88572999999997</v>
      </c>
      <c r="J41" s="686">
        <v>-146.71525</v>
      </c>
      <c r="K41" s="688">
        <f t="shared" ref="K41:K43" si="18">SUM(I41:J41)</f>
        <v>-819.60097999999994</v>
      </c>
      <c r="L41" s="686">
        <v>-989.39506000000006</v>
      </c>
      <c r="M41" s="686"/>
      <c r="N41" s="686">
        <v>-698.65508999999997</v>
      </c>
      <c r="O41" s="686">
        <v>6681.0708399999994</v>
      </c>
      <c r="P41" s="686">
        <v>-1453.0128400000001</v>
      </c>
      <c r="Q41" s="686">
        <v>78819.407030000002</v>
      </c>
      <c r="R41" s="686">
        <v>200000</v>
      </c>
      <c r="S41" s="686">
        <v>90000</v>
      </c>
      <c r="T41" s="686">
        <v>16112.12449</v>
      </c>
      <c r="U41" s="688">
        <f t="shared" ref="U41:U42" si="19">R41+S41-T41</f>
        <v>273887.87550999998</v>
      </c>
      <c r="V41" s="689">
        <f t="shared" ref="V41:V42" si="20">U41/Q41</f>
        <v>3.4748786603501549</v>
      </c>
      <c r="W41" s="686">
        <v>0</v>
      </c>
      <c r="X41" s="686">
        <f t="shared" si="17"/>
        <v>286238.69099999999</v>
      </c>
      <c r="Y41" s="686">
        <v>0</v>
      </c>
      <c r="Z41" s="686">
        <v>215000</v>
      </c>
    </row>
    <row r="42" spans="1:26" x14ac:dyDescent="0.25">
      <c r="A42" s="59">
        <f t="shared" si="2"/>
        <v>44347</v>
      </c>
      <c r="B42" s="67" t="str">
        <f>+asset_level_drivers!$B$1</f>
        <v>Farmar</v>
      </c>
      <c r="C42" s="86">
        <v>10762.616470000001</v>
      </c>
      <c r="D42" s="70">
        <v>2271.6056899999999</v>
      </c>
      <c r="E42" s="70">
        <v>4724.4683600000008</v>
      </c>
      <c r="F42" s="87">
        <f t="shared" si="8"/>
        <v>17758.690520000004</v>
      </c>
      <c r="G42" s="70">
        <v>-3612.7578900000003</v>
      </c>
      <c r="H42" s="71">
        <f t="shared" si="9"/>
        <v>14145.932630000003</v>
      </c>
      <c r="I42" s="70">
        <v>-1012.34633</v>
      </c>
      <c r="J42" s="70">
        <v>9.4283799999999989</v>
      </c>
      <c r="K42" s="71">
        <f t="shared" si="18"/>
        <v>-1002.91795</v>
      </c>
      <c r="L42" s="70">
        <v>-1284.5114599999999</v>
      </c>
      <c r="M42" s="70"/>
      <c r="N42" s="70">
        <v>-672.50242000000003</v>
      </c>
      <c r="O42" s="70">
        <v>11186.000800000002</v>
      </c>
      <c r="P42" s="70">
        <v>-1489.6903600000001</v>
      </c>
      <c r="Q42" s="70">
        <v>84190.031080000001</v>
      </c>
      <c r="R42" s="70">
        <v>200000</v>
      </c>
      <c r="S42" s="70">
        <v>90000</v>
      </c>
      <c r="T42" s="70">
        <v>13700.912960000001</v>
      </c>
      <c r="U42" s="71">
        <f t="shared" si="19"/>
        <v>276299.08704000001</v>
      </c>
      <c r="V42" s="72">
        <f t="shared" si="20"/>
        <v>3.2818503983856711</v>
      </c>
      <c r="W42" s="70">
        <v>0</v>
      </c>
      <c r="X42" s="70">
        <f t="shared" si="17"/>
        <v>286238.69099999999</v>
      </c>
      <c r="Y42" s="70">
        <v>0</v>
      </c>
      <c r="Z42" s="70">
        <v>215000</v>
      </c>
    </row>
    <row r="43" spans="1:26" x14ac:dyDescent="0.25">
      <c r="A43" s="59">
        <f t="shared" si="2"/>
        <v>44377</v>
      </c>
      <c r="B43" s="60" t="str">
        <f>+asset_level_drivers!$B$1</f>
        <v>Farmar</v>
      </c>
      <c r="C43" s="84">
        <v>10761.082390000001</v>
      </c>
      <c r="D43" s="63">
        <v>517.92863999999997</v>
      </c>
      <c r="E43" s="63">
        <v>973.69809999999995</v>
      </c>
      <c r="F43" s="85">
        <f t="shared" si="8"/>
        <v>12252.709130000001</v>
      </c>
      <c r="G43" s="63">
        <v>-4848.1245599999993</v>
      </c>
      <c r="H43" s="64">
        <f t="shared" si="9"/>
        <v>7404.5845700000018</v>
      </c>
      <c r="I43" s="63">
        <v>-574.13739999999996</v>
      </c>
      <c r="J43" s="63">
        <v>-115.78844000000001</v>
      </c>
      <c r="K43" s="64">
        <f t="shared" si="18"/>
        <v>-689.92583999999999</v>
      </c>
      <c r="L43" s="63">
        <v>-1247.15013</v>
      </c>
      <c r="M43" s="63"/>
      <c r="N43" s="63">
        <v>-533.22407999999996</v>
      </c>
      <c r="O43" s="63">
        <v>4934.2845199999992</v>
      </c>
      <c r="P43" s="63">
        <v>-1414.57448</v>
      </c>
      <c r="Q43" s="63">
        <v>82279.627649999995</v>
      </c>
      <c r="R43" s="63">
        <v>195000</v>
      </c>
      <c r="S43" s="63">
        <v>90000</v>
      </c>
      <c r="T43" s="63">
        <v>7282.9236799999999</v>
      </c>
      <c r="U43" s="64">
        <f>R43+S43-T43</f>
        <v>277717.07631999999</v>
      </c>
      <c r="V43" s="65">
        <v>3.47</v>
      </c>
      <c r="W43" s="63">
        <v>0</v>
      </c>
      <c r="X43" s="63">
        <f>+X42</f>
        <v>286238.69099999999</v>
      </c>
      <c r="Y43" s="63">
        <v>0</v>
      </c>
      <c r="Z43" s="63">
        <v>215000</v>
      </c>
    </row>
    <row r="44" spans="1:26" x14ac:dyDescent="0.25">
      <c r="N44" s="602"/>
      <c r="O44" s="88"/>
      <c r="P44" s="83"/>
      <c r="Q44" s="88"/>
      <c r="R44" s="83"/>
    </row>
    <row r="45" spans="1:26" x14ac:dyDescent="0.25">
      <c r="J45" s="602"/>
      <c r="L45" s="602"/>
      <c r="O45" s="83"/>
      <c r="P45" s="83"/>
      <c r="Q45" s="88"/>
      <c r="R45" s="88"/>
      <c r="S45" s="88"/>
      <c r="T45" s="602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78">
        <f t="shared" si="0"/>
        <v>43951</v>
      </c>
      <c r="B29" s="690" t="s">
        <v>881</v>
      </c>
      <c r="C29" s="691">
        <v>0</v>
      </c>
      <c r="D29" s="692">
        <v>0</v>
      </c>
      <c r="E29" s="692">
        <v>0</v>
      </c>
      <c r="F29" s="693">
        <v>0</v>
      </c>
      <c r="G29" s="692">
        <v>0</v>
      </c>
      <c r="H29" s="694">
        <f t="shared" si="1"/>
        <v>0</v>
      </c>
      <c r="I29" s="692">
        <v>0</v>
      </c>
      <c r="J29" s="692">
        <v>0</v>
      </c>
      <c r="K29" s="694">
        <v>0</v>
      </c>
      <c r="L29" s="692">
        <v>0</v>
      </c>
      <c r="M29" s="692"/>
      <c r="N29" s="692">
        <v>0</v>
      </c>
      <c r="O29" s="692">
        <v>60.737637092499426</v>
      </c>
      <c r="P29" s="692">
        <v>0</v>
      </c>
      <c r="Q29" s="692">
        <f t="shared" si="3"/>
        <v>10991.8627028467</v>
      </c>
      <c r="R29" s="692">
        <v>0</v>
      </c>
      <c r="S29" s="692">
        <v>0</v>
      </c>
      <c r="T29" s="692">
        <v>0</v>
      </c>
      <c r="U29" s="694">
        <v>0</v>
      </c>
      <c r="V29" s="695">
        <v>0</v>
      </c>
      <c r="W29" s="692">
        <v>0</v>
      </c>
      <c r="X29" s="692">
        <v>0</v>
      </c>
      <c r="Y29" s="692">
        <v>0</v>
      </c>
      <c r="Z29" s="692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78">
        <f t="shared" si="0"/>
        <v>44043</v>
      </c>
      <c r="B32" s="684" t="s">
        <v>881</v>
      </c>
      <c r="C32" s="685">
        <v>0</v>
      </c>
      <c r="D32" s="686">
        <v>0</v>
      </c>
      <c r="E32" s="686">
        <v>0</v>
      </c>
      <c r="F32" s="687">
        <v>0</v>
      </c>
      <c r="G32" s="686">
        <v>0</v>
      </c>
      <c r="H32" s="688"/>
      <c r="I32" s="686">
        <v>0</v>
      </c>
      <c r="J32" s="686">
        <v>0</v>
      </c>
      <c r="K32" s="688">
        <v>0</v>
      </c>
      <c r="L32" s="686">
        <v>0</v>
      </c>
      <c r="M32" s="686"/>
      <c r="N32" s="686">
        <v>0</v>
      </c>
      <c r="O32" s="686">
        <v>467.78849483040005</v>
      </c>
      <c r="P32" s="686">
        <v>0</v>
      </c>
      <c r="Q32" s="686">
        <f t="shared" si="3"/>
        <v>8527.8661077700162</v>
      </c>
      <c r="R32" s="686">
        <v>0</v>
      </c>
      <c r="S32" s="686">
        <v>0</v>
      </c>
      <c r="T32" s="686">
        <v>0</v>
      </c>
      <c r="U32" s="688">
        <v>0</v>
      </c>
      <c r="V32" s="689">
        <v>0</v>
      </c>
      <c r="W32" s="686">
        <v>0</v>
      </c>
      <c r="X32" s="686">
        <v>0</v>
      </c>
      <c r="Y32" s="686">
        <v>0</v>
      </c>
      <c r="Z32" s="686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78">
        <f t="shared" si="0"/>
        <v>44135</v>
      </c>
      <c r="B35" s="684" t="s">
        <v>881</v>
      </c>
      <c r="C35" s="685">
        <v>0</v>
      </c>
      <c r="D35" s="686">
        <v>0</v>
      </c>
      <c r="E35" s="686">
        <v>0</v>
      </c>
      <c r="F35" s="687">
        <v>0</v>
      </c>
      <c r="G35" s="686">
        <v>0</v>
      </c>
      <c r="H35" s="688"/>
      <c r="I35" s="686">
        <v>0</v>
      </c>
      <c r="J35" s="686">
        <v>0</v>
      </c>
      <c r="K35" s="688">
        <v>0</v>
      </c>
      <c r="L35" s="686">
        <v>0</v>
      </c>
      <c r="M35" s="686"/>
      <c r="N35" s="686">
        <v>0</v>
      </c>
      <c r="O35" s="686">
        <v>0</v>
      </c>
      <c r="P35" s="686">
        <v>0</v>
      </c>
      <c r="Q35" s="686">
        <f t="shared" si="3"/>
        <v>6622.8765223117034</v>
      </c>
      <c r="R35" s="686">
        <v>0</v>
      </c>
      <c r="S35" s="686">
        <v>0</v>
      </c>
      <c r="T35" s="686">
        <v>0</v>
      </c>
      <c r="U35" s="688">
        <v>0</v>
      </c>
      <c r="V35" s="689">
        <v>0</v>
      </c>
      <c r="W35" s="686">
        <v>0</v>
      </c>
      <c r="X35" s="686">
        <v>0</v>
      </c>
      <c r="Y35" s="686">
        <v>0</v>
      </c>
      <c r="Z35" s="686">
        <v>0</v>
      </c>
    </row>
    <row r="36" spans="1:26" x14ac:dyDescent="0.25">
      <c r="A36" s="59">
        <f t="shared" si="0"/>
        <v>44165</v>
      </c>
      <c r="B36" s="67" t="s">
        <v>881</v>
      </c>
      <c r="C36" s="86">
        <v>0</v>
      </c>
      <c r="D36" s="70">
        <v>0</v>
      </c>
      <c r="E36" s="70">
        <v>0</v>
      </c>
      <c r="F36" s="87">
        <v>0</v>
      </c>
      <c r="G36" s="70">
        <v>0</v>
      </c>
      <c r="H36" s="71"/>
      <c r="I36" s="70">
        <v>0</v>
      </c>
      <c r="J36" s="70">
        <v>0</v>
      </c>
      <c r="K36" s="71">
        <v>0</v>
      </c>
      <c r="L36" s="70">
        <v>0</v>
      </c>
      <c r="M36" s="70"/>
      <c r="N36" s="70">
        <v>0</v>
      </c>
      <c r="O36" s="70">
        <v>0</v>
      </c>
      <c r="P36" s="70">
        <v>0</v>
      </c>
      <c r="Q36" s="70">
        <f t="shared" si="3"/>
        <v>5212.5942180961965</v>
      </c>
      <c r="R36" s="70">
        <v>0</v>
      </c>
      <c r="S36" s="70">
        <v>0</v>
      </c>
      <c r="T36" s="70">
        <v>0</v>
      </c>
      <c r="U36" s="71">
        <v>0</v>
      </c>
      <c r="V36" s="72">
        <v>0</v>
      </c>
      <c r="W36" s="70">
        <v>0</v>
      </c>
      <c r="X36" s="70">
        <v>0</v>
      </c>
      <c r="Y36" s="70">
        <v>0</v>
      </c>
      <c r="Z36" s="70">
        <v>0</v>
      </c>
    </row>
    <row r="37" spans="1:26" x14ac:dyDescent="0.25">
      <c r="A37" s="59">
        <f t="shared" si="0"/>
        <v>44196</v>
      </c>
      <c r="B37" s="60" t="s">
        <v>881</v>
      </c>
      <c r="C37" s="84">
        <v>0</v>
      </c>
      <c r="D37" s="63">
        <v>0</v>
      </c>
      <c r="E37" s="63">
        <v>0</v>
      </c>
      <c r="F37" s="85">
        <v>0</v>
      </c>
      <c r="G37" s="63">
        <v>0</v>
      </c>
      <c r="H37" s="64"/>
      <c r="I37" s="63">
        <v>0</v>
      </c>
      <c r="J37" s="63">
        <v>0</v>
      </c>
      <c r="K37" s="64">
        <v>0</v>
      </c>
      <c r="L37" s="63">
        <v>0</v>
      </c>
      <c r="M37" s="63"/>
      <c r="N37" s="63">
        <v>0</v>
      </c>
      <c r="O37" s="63">
        <v>0</v>
      </c>
      <c r="P37" s="63">
        <v>0</v>
      </c>
      <c r="Q37" s="63">
        <f t="shared" si="3"/>
        <v>3865.5900766419863</v>
      </c>
      <c r="R37" s="63">
        <v>0</v>
      </c>
      <c r="S37" s="63">
        <v>0</v>
      </c>
      <c r="T37" s="63">
        <v>0</v>
      </c>
      <c r="U37" s="64">
        <v>0</v>
      </c>
      <c r="V37" s="65">
        <v>0</v>
      </c>
      <c r="W37" s="63">
        <v>0</v>
      </c>
      <c r="X37" s="63">
        <v>0</v>
      </c>
      <c r="Y37" s="63">
        <v>0</v>
      </c>
      <c r="Z37" s="63">
        <v>0</v>
      </c>
    </row>
    <row r="38" spans="1:26" x14ac:dyDescent="0.25">
      <c r="A38" s="678">
        <f t="shared" si="0"/>
        <v>44227</v>
      </c>
      <c r="B38" s="684" t="s">
        <v>881</v>
      </c>
      <c r="C38" s="685">
        <v>0</v>
      </c>
      <c r="D38" s="686">
        <v>0</v>
      </c>
      <c r="E38" s="686">
        <v>0</v>
      </c>
      <c r="F38" s="687">
        <v>0</v>
      </c>
      <c r="G38" s="686">
        <v>0</v>
      </c>
      <c r="H38" s="688"/>
      <c r="I38" s="686">
        <v>0</v>
      </c>
      <c r="J38" s="686">
        <v>0</v>
      </c>
      <c r="K38" s="688">
        <v>0</v>
      </c>
      <c r="L38" s="686">
        <v>0</v>
      </c>
      <c r="M38" s="686"/>
      <c r="N38" s="686">
        <v>0</v>
      </c>
      <c r="O38" s="686">
        <v>0</v>
      </c>
      <c r="P38" s="686">
        <v>0</v>
      </c>
      <c r="Q38" s="686">
        <f t="shared" si="3"/>
        <v>2845.9762328928</v>
      </c>
      <c r="R38" s="686">
        <v>0</v>
      </c>
      <c r="S38" s="686">
        <v>0</v>
      </c>
      <c r="T38" s="686">
        <v>0</v>
      </c>
      <c r="U38" s="688">
        <v>0</v>
      </c>
      <c r="V38" s="689">
        <v>0</v>
      </c>
      <c r="W38" s="686">
        <v>0</v>
      </c>
      <c r="X38" s="686">
        <v>0</v>
      </c>
      <c r="Y38" s="686">
        <v>0</v>
      </c>
      <c r="Z38" s="686">
        <v>0</v>
      </c>
    </row>
    <row r="39" spans="1:26" x14ac:dyDescent="0.25">
      <c r="A39" s="59">
        <f t="shared" si="0"/>
        <v>44255</v>
      </c>
      <c r="B39" s="67" t="s">
        <v>881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/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0</v>
      </c>
      <c r="P39" s="70">
        <v>0</v>
      </c>
      <c r="Q39" s="70">
        <f t="shared" si="3"/>
        <v>2129.221930426058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">
        <v>881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/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0</v>
      </c>
      <c r="P40" s="63">
        <v>0</v>
      </c>
      <c r="Q40" s="63">
        <f t="shared" si="3"/>
        <v>1892.9010933382108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678">
        <f t="shared" si="0"/>
        <v>44316</v>
      </c>
      <c r="B41" s="684" t="s">
        <v>881</v>
      </c>
      <c r="C41" s="685">
        <v>0</v>
      </c>
      <c r="D41" s="686">
        <v>0</v>
      </c>
      <c r="E41" s="686">
        <v>0</v>
      </c>
      <c r="F41" s="687">
        <v>0</v>
      </c>
      <c r="G41" s="686">
        <v>0</v>
      </c>
      <c r="H41" s="688"/>
      <c r="I41" s="686">
        <v>0</v>
      </c>
      <c r="J41" s="686">
        <v>0</v>
      </c>
      <c r="K41" s="688">
        <v>0</v>
      </c>
      <c r="L41" s="686">
        <v>0</v>
      </c>
      <c r="M41" s="686"/>
      <c r="N41" s="686">
        <v>0</v>
      </c>
      <c r="O41" s="686">
        <v>0</v>
      </c>
      <c r="P41" s="686">
        <v>0</v>
      </c>
      <c r="Q41" s="686">
        <f t="shared" ref="Q41:Q43" si="4">SUM(O30:O41)</f>
        <v>1832.1634500146965</v>
      </c>
      <c r="R41" s="686">
        <v>0</v>
      </c>
      <c r="S41" s="686">
        <v>0</v>
      </c>
      <c r="T41" s="686">
        <v>0</v>
      </c>
      <c r="U41" s="688">
        <v>0</v>
      </c>
      <c r="V41" s="689">
        <v>0</v>
      </c>
      <c r="W41" s="686">
        <v>0</v>
      </c>
      <c r="X41" s="686">
        <v>0</v>
      </c>
      <c r="Y41" s="686">
        <v>0</v>
      </c>
      <c r="Z41" s="686">
        <v>0</v>
      </c>
    </row>
    <row r="42" spans="1:26" x14ac:dyDescent="0.25">
      <c r="A42" s="59">
        <f t="shared" si="0"/>
        <v>44347</v>
      </c>
      <c r="B42" s="67" t="s">
        <v>881</v>
      </c>
      <c r="C42" s="86">
        <v>0</v>
      </c>
      <c r="D42" s="70">
        <v>0</v>
      </c>
      <c r="E42" s="70">
        <v>0</v>
      </c>
      <c r="F42" s="87">
        <v>0</v>
      </c>
      <c r="G42" s="70">
        <v>0</v>
      </c>
      <c r="H42" s="71"/>
      <c r="I42" s="70">
        <v>0</v>
      </c>
      <c r="J42" s="70">
        <v>0</v>
      </c>
      <c r="K42" s="71">
        <v>0</v>
      </c>
      <c r="L42" s="70">
        <v>0</v>
      </c>
      <c r="M42" s="70"/>
      <c r="N42" s="70">
        <v>0</v>
      </c>
      <c r="O42" s="70">
        <v>0</v>
      </c>
      <c r="P42" s="70">
        <v>0</v>
      </c>
      <c r="Q42" s="70">
        <f t="shared" si="4"/>
        <v>1732.7642811226606</v>
      </c>
      <c r="R42" s="70">
        <v>0</v>
      </c>
      <c r="S42" s="70">
        <v>0</v>
      </c>
      <c r="T42" s="70">
        <v>0</v>
      </c>
      <c r="U42" s="71">
        <v>0</v>
      </c>
      <c r="V42" s="72">
        <v>0</v>
      </c>
      <c r="W42" s="70">
        <v>0</v>
      </c>
      <c r="X42" s="70">
        <v>0</v>
      </c>
      <c r="Y42" s="70">
        <v>0</v>
      </c>
      <c r="Z42" s="70">
        <v>0</v>
      </c>
    </row>
    <row r="43" spans="1:26" x14ac:dyDescent="0.25">
      <c r="A43" s="59">
        <f t="shared" si="0"/>
        <v>44377</v>
      </c>
      <c r="B43" s="60" t="s">
        <v>881</v>
      </c>
      <c r="C43" s="84">
        <v>0</v>
      </c>
      <c r="D43" s="63">
        <v>0</v>
      </c>
      <c r="E43" s="63">
        <v>0</v>
      </c>
      <c r="F43" s="85">
        <v>0</v>
      </c>
      <c r="G43" s="63">
        <v>0</v>
      </c>
      <c r="H43" s="64"/>
      <c r="I43" s="63">
        <v>0</v>
      </c>
      <c r="J43" s="63">
        <v>0</v>
      </c>
      <c r="K43" s="64">
        <v>0</v>
      </c>
      <c r="L43" s="63">
        <v>0</v>
      </c>
      <c r="M43" s="63"/>
      <c r="N43" s="63">
        <v>0</v>
      </c>
      <c r="O43" s="63">
        <v>0</v>
      </c>
      <c r="P43" s="63">
        <v>0</v>
      </c>
      <c r="Q43" s="63">
        <f t="shared" si="4"/>
        <v>1212.9992839545046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63">
        <v>0</v>
      </c>
      <c r="P2" s="63"/>
      <c r="Q2" s="7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63">
        <v>0</v>
      </c>
      <c r="P3" s="70"/>
      <c r="Q3" s="763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63">
        <v>0</v>
      </c>
      <c r="P4" s="63"/>
      <c r="Q4" s="7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63">
        <v>0</v>
      </c>
      <c r="P5" s="70">
        <v>0</v>
      </c>
      <c r="Q5" s="763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63">
        <v>0</v>
      </c>
      <c r="P6" s="63">
        <v>0</v>
      </c>
      <c r="Q6" s="7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63">
        <v>0</v>
      </c>
      <c r="P7" s="70">
        <v>0</v>
      </c>
      <c r="Q7" s="763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63">
        <v>0</v>
      </c>
      <c r="P8" s="63">
        <v>0</v>
      </c>
      <c r="Q8" s="7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63">
        <v>0</v>
      </c>
      <c r="P9" s="70">
        <v>0</v>
      </c>
      <c r="Q9" s="763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63">
        <v>0</v>
      </c>
      <c r="P10" s="63">
        <v>0</v>
      </c>
      <c r="Q10" s="7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63">
        <v>0</v>
      </c>
      <c r="P11" s="70">
        <v>0</v>
      </c>
      <c r="Q11" s="763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63">
        <v>0</v>
      </c>
      <c r="P12" s="63">
        <v>0</v>
      </c>
      <c r="Q12" s="7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63">
        <v>0</v>
      </c>
      <c r="P13" s="70">
        <v>0</v>
      </c>
      <c r="Q13" s="763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63">
        <v>0</v>
      </c>
      <c r="P14" s="63">
        <v>0</v>
      </c>
      <c r="Q14" s="763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63">
        <v>0</v>
      </c>
      <c r="P15" s="70">
        <v>0</v>
      </c>
      <c r="Q15" s="763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63">
        <v>0</v>
      </c>
      <c r="P16" s="63">
        <v>0</v>
      </c>
      <c r="Q16" s="763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63">
        <v>0</v>
      </c>
      <c r="P17" s="70">
        <v>0</v>
      </c>
      <c r="Q17" s="763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63">
        <v>0</v>
      </c>
      <c r="P18" s="63">
        <v>0</v>
      </c>
      <c r="Q18" s="763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63">
        <v>0</v>
      </c>
      <c r="P19" s="70">
        <v>0</v>
      </c>
      <c r="Q19" s="763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63">
        <v>0</v>
      </c>
      <c r="P20" s="63">
        <v>0</v>
      </c>
      <c r="Q20" s="763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63">
        <v>0</v>
      </c>
      <c r="P21" s="70">
        <v>0</v>
      </c>
      <c r="Q21" s="763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63">
        <v>0</v>
      </c>
      <c r="P22" s="63">
        <v>0</v>
      </c>
      <c r="Q22" s="763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63">
        <v>0</v>
      </c>
      <c r="P23" s="70">
        <v>0</v>
      </c>
      <c r="Q23" s="763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63">
        <v>0</v>
      </c>
      <c r="P24" s="63">
        <v>0</v>
      </c>
      <c r="Q24" s="763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63">
        <v>0</v>
      </c>
      <c r="P25" s="70">
        <v>0</v>
      </c>
      <c r="Q25" s="763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63">
        <v>0</v>
      </c>
      <c r="P26" s="63">
        <v>0</v>
      </c>
      <c r="Q26" s="763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63">
        <v>0</v>
      </c>
      <c r="P27" s="70">
        <v>0</v>
      </c>
      <c r="Q27" s="763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63">
        <v>0</v>
      </c>
      <c r="P28" s="63">
        <v>0</v>
      </c>
      <c r="Q28" s="763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78">
        <f t="shared" si="0"/>
        <v>43951</v>
      </c>
      <c r="B29" s="690" t="str">
        <f t="shared" si="1"/>
        <v>MunsonLeasing</v>
      </c>
      <c r="C29" s="691">
        <v>0</v>
      </c>
      <c r="D29" s="692">
        <v>0</v>
      </c>
      <c r="E29" s="692">
        <v>0</v>
      </c>
      <c r="F29" s="693">
        <v>0</v>
      </c>
      <c r="G29" s="692">
        <v>0</v>
      </c>
      <c r="H29" s="694">
        <v>0</v>
      </c>
      <c r="I29" s="692">
        <v>0</v>
      </c>
      <c r="J29" s="692">
        <v>0</v>
      </c>
      <c r="K29" s="694">
        <v>0</v>
      </c>
      <c r="L29" s="692">
        <v>0</v>
      </c>
      <c r="M29" s="692">
        <v>0</v>
      </c>
      <c r="N29" s="692">
        <v>0</v>
      </c>
      <c r="O29" s="764">
        <v>0</v>
      </c>
      <c r="P29" s="692">
        <v>0</v>
      </c>
      <c r="Q29" s="764">
        <f t="shared" si="3"/>
        <v>0</v>
      </c>
      <c r="R29" s="692">
        <v>0</v>
      </c>
      <c r="S29" s="692">
        <v>0</v>
      </c>
      <c r="T29" s="692">
        <v>0</v>
      </c>
      <c r="U29" s="694">
        <v>0</v>
      </c>
      <c r="V29" s="695">
        <v>0</v>
      </c>
      <c r="W29" s="692">
        <v>0</v>
      </c>
      <c r="X29" s="692">
        <v>0</v>
      </c>
      <c r="Y29" s="692">
        <v>0</v>
      </c>
      <c r="Z29" s="692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63">
        <v>0</v>
      </c>
      <c r="P30" s="63">
        <v>0</v>
      </c>
      <c r="Q30" s="763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63">
        <v>0</v>
      </c>
      <c r="P31" s="70">
        <v>0</v>
      </c>
      <c r="Q31" s="763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78">
        <f t="shared" si="0"/>
        <v>44043</v>
      </c>
      <c r="B32" s="684" t="str">
        <f t="shared" si="1"/>
        <v>MunsonLeasing</v>
      </c>
      <c r="C32" s="685">
        <v>0</v>
      </c>
      <c r="D32" s="686">
        <v>0</v>
      </c>
      <c r="E32" s="686">
        <v>0</v>
      </c>
      <c r="F32" s="687">
        <v>0</v>
      </c>
      <c r="G32" s="686">
        <v>0</v>
      </c>
      <c r="H32" s="688">
        <v>0</v>
      </c>
      <c r="I32" s="686">
        <v>0</v>
      </c>
      <c r="J32" s="686">
        <v>0</v>
      </c>
      <c r="K32" s="688">
        <v>0</v>
      </c>
      <c r="L32" s="686">
        <v>0</v>
      </c>
      <c r="M32" s="686">
        <v>0</v>
      </c>
      <c r="N32" s="686">
        <v>0</v>
      </c>
      <c r="O32" s="764">
        <v>0</v>
      </c>
      <c r="P32" s="686">
        <v>0</v>
      </c>
      <c r="Q32" s="764">
        <f t="shared" si="3"/>
        <v>0</v>
      </c>
      <c r="R32" s="686">
        <v>0</v>
      </c>
      <c r="S32" s="686">
        <v>0</v>
      </c>
      <c r="T32" s="686">
        <v>0</v>
      </c>
      <c r="U32" s="688">
        <v>0</v>
      </c>
      <c r="V32" s="689">
        <v>0</v>
      </c>
      <c r="W32" s="686">
        <v>0</v>
      </c>
      <c r="X32" s="686">
        <v>0</v>
      </c>
      <c r="Y32" s="686">
        <v>0</v>
      </c>
      <c r="Z32" s="686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63">
        <v>0</v>
      </c>
      <c r="P33" s="70">
        <v>0</v>
      </c>
      <c r="Q33" s="763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63">
        <v>0</v>
      </c>
      <c r="P34" s="63">
        <v>0</v>
      </c>
      <c r="Q34" s="763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78">
        <f t="shared" si="0"/>
        <v>44135</v>
      </c>
      <c r="B35" s="679" t="str">
        <f t="shared" si="1"/>
        <v>MunsonLeasing</v>
      </c>
      <c r="C35" s="680">
        <v>0</v>
      </c>
      <c r="D35" s="681">
        <v>0</v>
      </c>
      <c r="E35" s="681">
        <v>0</v>
      </c>
      <c r="F35" s="682">
        <v>0</v>
      </c>
      <c r="G35" s="681">
        <v>0</v>
      </c>
      <c r="H35" s="681">
        <v>0</v>
      </c>
      <c r="I35" s="681">
        <v>0</v>
      </c>
      <c r="J35" s="681">
        <v>0</v>
      </c>
      <c r="K35" s="681">
        <v>0</v>
      </c>
      <c r="L35" s="681">
        <v>0</v>
      </c>
      <c r="M35" s="681">
        <v>0</v>
      </c>
      <c r="N35" s="681">
        <v>0</v>
      </c>
      <c r="O35" s="765">
        <v>0</v>
      </c>
      <c r="P35" s="681">
        <v>0</v>
      </c>
      <c r="Q35" s="765">
        <f t="shared" si="3"/>
        <v>0</v>
      </c>
      <c r="R35" s="681">
        <v>0</v>
      </c>
      <c r="S35" s="681">
        <v>0</v>
      </c>
      <c r="T35" s="681">
        <v>0</v>
      </c>
      <c r="U35" s="681">
        <v>0</v>
      </c>
      <c r="V35" s="683">
        <v>0</v>
      </c>
      <c r="W35" s="681">
        <v>0</v>
      </c>
      <c r="X35" s="681">
        <v>0</v>
      </c>
      <c r="Y35" s="681">
        <v>0</v>
      </c>
      <c r="Z35" s="681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05">
        <v>0</v>
      </c>
      <c r="D36" s="606">
        <v>0</v>
      </c>
      <c r="E36" s="606">
        <v>0</v>
      </c>
      <c r="F36" s="607">
        <v>0</v>
      </c>
      <c r="G36" s="606">
        <v>0</v>
      </c>
      <c r="H36" s="606">
        <v>0</v>
      </c>
      <c r="I36" s="606">
        <v>0</v>
      </c>
      <c r="J36" s="606">
        <v>0</v>
      </c>
      <c r="K36" s="606">
        <v>0</v>
      </c>
      <c r="L36" s="606">
        <v>0</v>
      </c>
      <c r="M36" s="606">
        <v>0</v>
      </c>
      <c r="N36" s="606">
        <v>0</v>
      </c>
      <c r="O36" s="766">
        <v>0</v>
      </c>
      <c r="P36" s="606">
        <v>0</v>
      </c>
      <c r="Q36" s="766">
        <f t="shared" si="3"/>
        <v>0</v>
      </c>
      <c r="R36" s="606">
        <v>0</v>
      </c>
      <c r="S36" s="606">
        <v>0</v>
      </c>
      <c r="T36" s="606">
        <v>0</v>
      </c>
      <c r="U36" s="606">
        <v>0</v>
      </c>
      <c r="V36" s="608">
        <v>0</v>
      </c>
      <c r="W36" s="606">
        <v>0</v>
      </c>
      <c r="X36" s="606">
        <v>0</v>
      </c>
      <c r="Y36" s="606">
        <v>0</v>
      </c>
      <c r="Z36" s="606">
        <v>0</v>
      </c>
    </row>
    <row r="37" spans="1:26" x14ac:dyDescent="0.25">
      <c r="A37" s="59">
        <f t="shared" si="0"/>
        <v>44196</v>
      </c>
      <c r="B37" s="600" t="str">
        <f t="shared" si="1"/>
        <v>MunsonLeasing</v>
      </c>
      <c r="C37" s="601">
        <v>0</v>
      </c>
      <c r="D37" s="602">
        <v>0</v>
      </c>
      <c r="E37" s="602">
        <v>0</v>
      </c>
      <c r="F37" s="603">
        <v>0</v>
      </c>
      <c r="G37" s="602">
        <v>0</v>
      </c>
      <c r="H37" s="602">
        <v>0</v>
      </c>
      <c r="I37" s="602">
        <v>0</v>
      </c>
      <c r="J37" s="602">
        <v>0</v>
      </c>
      <c r="K37" s="602">
        <v>0</v>
      </c>
      <c r="L37" s="602">
        <v>0</v>
      </c>
      <c r="M37" s="602">
        <v>0</v>
      </c>
      <c r="N37" s="602">
        <v>0</v>
      </c>
      <c r="O37" s="766">
        <v>0</v>
      </c>
      <c r="P37" s="602">
        <v>0</v>
      </c>
      <c r="Q37" s="766">
        <f t="shared" si="3"/>
        <v>0</v>
      </c>
      <c r="R37" s="602">
        <v>0</v>
      </c>
      <c r="S37" s="602">
        <v>0</v>
      </c>
      <c r="T37" s="602">
        <v>0</v>
      </c>
      <c r="U37" s="602">
        <v>0</v>
      </c>
      <c r="V37" s="604">
        <v>0</v>
      </c>
      <c r="W37" s="602">
        <v>0</v>
      </c>
      <c r="X37" s="602">
        <v>0</v>
      </c>
      <c r="Y37" s="602">
        <v>0</v>
      </c>
      <c r="Z37" s="602">
        <v>0</v>
      </c>
    </row>
    <row r="38" spans="1:26" x14ac:dyDescent="0.25">
      <c r="A38" s="678">
        <f t="shared" si="0"/>
        <v>44227</v>
      </c>
      <c r="B38" s="679" t="str">
        <f t="shared" si="1"/>
        <v>MunsonLeasing</v>
      </c>
      <c r="C38" s="680">
        <v>0</v>
      </c>
      <c r="D38" s="681">
        <v>0</v>
      </c>
      <c r="E38" s="681">
        <v>0</v>
      </c>
      <c r="F38" s="682">
        <v>0</v>
      </c>
      <c r="G38" s="681">
        <v>0</v>
      </c>
      <c r="H38" s="681">
        <v>0</v>
      </c>
      <c r="I38" s="681">
        <v>0</v>
      </c>
      <c r="J38" s="681">
        <v>0</v>
      </c>
      <c r="K38" s="681">
        <v>0</v>
      </c>
      <c r="L38" s="681">
        <v>0</v>
      </c>
      <c r="M38" s="681">
        <v>0</v>
      </c>
      <c r="N38" s="681">
        <v>0</v>
      </c>
      <c r="O38" s="765">
        <v>0</v>
      </c>
      <c r="P38" s="681">
        <v>0</v>
      </c>
      <c r="Q38" s="765">
        <f t="shared" si="3"/>
        <v>0</v>
      </c>
      <c r="R38" s="681">
        <v>0</v>
      </c>
      <c r="S38" s="681">
        <v>0</v>
      </c>
      <c r="T38" s="681">
        <v>0</v>
      </c>
      <c r="U38" s="681">
        <v>0</v>
      </c>
      <c r="V38" s="683">
        <v>0</v>
      </c>
      <c r="W38" s="681">
        <v>0</v>
      </c>
      <c r="X38" s="681">
        <v>0</v>
      </c>
      <c r="Y38" s="681">
        <v>0</v>
      </c>
      <c r="Z38" s="681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05">
        <v>0</v>
      </c>
      <c r="D39" s="606">
        <v>0</v>
      </c>
      <c r="E39" s="606">
        <v>0</v>
      </c>
      <c r="F39" s="607">
        <v>0</v>
      </c>
      <c r="G39" s="606">
        <v>0</v>
      </c>
      <c r="H39" s="606">
        <v>0</v>
      </c>
      <c r="I39" s="606">
        <v>0</v>
      </c>
      <c r="J39" s="606">
        <v>0</v>
      </c>
      <c r="K39" s="606">
        <v>0</v>
      </c>
      <c r="L39" s="606">
        <v>0</v>
      </c>
      <c r="M39" s="606">
        <v>0</v>
      </c>
      <c r="N39" s="606">
        <v>0</v>
      </c>
      <c r="O39" s="766">
        <v>0</v>
      </c>
      <c r="P39" s="606">
        <v>0</v>
      </c>
      <c r="Q39" s="766">
        <f t="shared" si="3"/>
        <v>0</v>
      </c>
      <c r="R39" s="606">
        <v>0</v>
      </c>
      <c r="S39" s="606">
        <v>0</v>
      </c>
      <c r="T39" s="606">
        <v>0</v>
      </c>
      <c r="U39" s="606">
        <v>0</v>
      </c>
      <c r="V39" s="608">
        <v>0</v>
      </c>
      <c r="W39" s="606">
        <v>0</v>
      </c>
      <c r="X39" s="606">
        <v>0</v>
      </c>
      <c r="Y39" s="606">
        <v>0</v>
      </c>
      <c r="Z39" s="606">
        <v>0</v>
      </c>
    </row>
    <row r="40" spans="1:26" x14ac:dyDescent="0.25">
      <c r="A40" s="59">
        <f t="shared" si="0"/>
        <v>44286</v>
      </c>
      <c r="B40" s="600" t="str">
        <f t="shared" si="1"/>
        <v>MunsonLeasing</v>
      </c>
      <c r="C40" s="601">
        <v>0</v>
      </c>
      <c r="D40" s="602">
        <v>0</v>
      </c>
      <c r="E40" s="602">
        <v>0</v>
      </c>
      <c r="F40" s="603">
        <v>0</v>
      </c>
      <c r="G40" s="602">
        <v>0</v>
      </c>
      <c r="H40" s="602">
        <v>0</v>
      </c>
      <c r="I40" s="602">
        <v>0</v>
      </c>
      <c r="J40" s="602">
        <v>0</v>
      </c>
      <c r="K40" s="602">
        <v>0</v>
      </c>
      <c r="L40" s="602">
        <v>0</v>
      </c>
      <c r="M40" s="602">
        <v>0</v>
      </c>
      <c r="N40" s="602">
        <v>0</v>
      </c>
      <c r="O40" s="766">
        <v>0</v>
      </c>
      <c r="P40" s="602">
        <v>0</v>
      </c>
      <c r="Q40" s="766">
        <f t="shared" si="3"/>
        <v>0</v>
      </c>
      <c r="R40" s="602">
        <v>0</v>
      </c>
      <c r="S40" s="602">
        <v>0</v>
      </c>
      <c r="T40" s="602">
        <v>0</v>
      </c>
      <c r="U40" s="602">
        <v>0</v>
      </c>
      <c r="V40" s="604">
        <v>0</v>
      </c>
      <c r="W40" s="602">
        <v>0</v>
      </c>
      <c r="X40" s="602">
        <v>0</v>
      </c>
      <c r="Y40" s="602">
        <v>0</v>
      </c>
      <c r="Z40" s="602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05">
        <v>0</v>
      </c>
      <c r="D41" s="606">
        <v>0</v>
      </c>
      <c r="E41" s="606">
        <v>0</v>
      </c>
      <c r="F41" s="607">
        <v>0</v>
      </c>
      <c r="G41" s="606">
        <v>0</v>
      </c>
      <c r="H41" s="606">
        <v>0</v>
      </c>
      <c r="I41" s="606">
        <v>0</v>
      </c>
      <c r="J41" s="606">
        <v>0</v>
      </c>
      <c r="K41" s="606">
        <v>0</v>
      </c>
      <c r="L41" s="606">
        <v>0</v>
      </c>
      <c r="M41" s="606">
        <v>0</v>
      </c>
      <c r="N41" s="606">
        <v>0</v>
      </c>
      <c r="O41" s="766">
        <v>0</v>
      </c>
      <c r="P41" s="606">
        <v>0</v>
      </c>
      <c r="Q41" s="766">
        <f t="shared" ref="Q41:Q43" si="5">SUM(O30:O41)</f>
        <v>0</v>
      </c>
      <c r="R41" s="606">
        <v>0</v>
      </c>
      <c r="S41" s="606">
        <v>0</v>
      </c>
      <c r="T41" s="606">
        <v>0</v>
      </c>
      <c r="U41" s="606">
        <v>0</v>
      </c>
      <c r="V41" s="608">
        <v>0</v>
      </c>
      <c r="W41" s="606">
        <v>0</v>
      </c>
      <c r="X41" s="606">
        <v>0</v>
      </c>
      <c r="Y41" s="606">
        <v>0</v>
      </c>
      <c r="Z41" s="606">
        <v>0</v>
      </c>
    </row>
    <row r="42" spans="1:26" x14ac:dyDescent="0.25">
      <c r="A42" s="59">
        <f t="shared" si="0"/>
        <v>44347</v>
      </c>
      <c r="B42" s="600" t="str">
        <f t="shared" si="4"/>
        <v>MunsonLeasing</v>
      </c>
      <c r="C42" s="601">
        <v>0</v>
      </c>
      <c r="D42" s="602">
        <v>0</v>
      </c>
      <c r="E42" s="602">
        <v>0</v>
      </c>
      <c r="F42" s="603">
        <v>0</v>
      </c>
      <c r="G42" s="602">
        <v>0</v>
      </c>
      <c r="H42" s="602">
        <v>0</v>
      </c>
      <c r="I42" s="602">
        <v>0</v>
      </c>
      <c r="J42" s="602">
        <v>0</v>
      </c>
      <c r="K42" s="602">
        <v>0</v>
      </c>
      <c r="L42" s="602">
        <v>0</v>
      </c>
      <c r="M42" s="602">
        <v>0</v>
      </c>
      <c r="N42" s="602">
        <v>0</v>
      </c>
      <c r="O42" s="766">
        <v>0</v>
      </c>
      <c r="P42" s="602">
        <v>0</v>
      </c>
      <c r="Q42" s="766">
        <f t="shared" si="5"/>
        <v>0</v>
      </c>
      <c r="R42" s="602">
        <v>0</v>
      </c>
      <c r="S42" s="602">
        <v>0</v>
      </c>
      <c r="T42" s="602">
        <v>0</v>
      </c>
      <c r="U42" s="602">
        <v>0</v>
      </c>
      <c r="V42" s="604">
        <v>0</v>
      </c>
      <c r="W42" s="602">
        <v>0</v>
      </c>
      <c r="X42" s="602">
        <v>0</v>
      </c>
      <c r="Y42" s="602">
        <v>0</v>
      </c>
      <c r="Z42" s="602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05">
        <v>0</v>
      </c>
      <c r="D43" s="606">
        <v>0</v>
      </c>
      <c r="E43" s="606">
        <v>0</v>
      </c>
      <c r="F43" s="607">
        <v>0</v>
      </c>
      <c r="G43" s="606">
        <v>0</v>
      </c>
      <c r="H43" s="606">
        <v>0</v>
      </c>
      <c r="I43" s="606">
        <v>0</v>
      </c>
      <c r="J43" s="606">
        <v>0</v>
      </c>
      <c r="K43" s="606">
        <v>0</v>
      </c>
      <c r="L43" s="606">
        <v>0</v>
      </c>
      <c r="M43" s="606">
        <v>0</v>
      </c>
      <c r="N43" s="606">
        <v>0</v>
      </c>
      <c r="O43" s="766">
        <v>0</v>
      </c>
      <c r="P43" s="606">
        <v>0</v>
      </c>
      <c r="Q43" s="766">
        <f t="shared" si="5"/>
        <v>0</v>
      </c>
      <c r="R43" s="606">
        <v>0</v>
      </c>
      <c r="S43" s="606">
        <v>0</v>
      </c>
      <c r="T43" s="606">
        <v>0</v>
      </c>
      <c r="U43" s="606">
        <v>0</v>
      </c>
      <c r="V43" s="608">
        <v>0</v>
      </c>
      <c r="W43" s="606">
        <v>0</v>
      </c>
      <c r="X43" s="606">
        <v>0</v>
      </c>
      <c r="Y43" s="606">
        <v>0</v>
      </c>
      <c r="Z43" s="606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>
      <selection activeCell="O17" sqref="O17"/>
    </sheetView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/>
      <c r="B44" s="60"/>
      <c r="C44" s="84"/>
      <c r="D44" s="63"/>
      <c r="E44" s="63"/>
      <c r="F44" s="85"/>
      <c r="G44" s="63"/>
      <c r="H44" s="64"/>
      <c r="I44" s="63"/>
      <c r="J44" s="63"/>
      <c r="K44" s="64"/>
      <c r="L44" s="63"/>
      <c r="M44" s="63"/>
      <c r="N44" s="63"/>
      <c r="O44" s="63"/>
      <c r="P44" s="63"/>
      <c r="Q44" s="63"/>
      <c r="R44" s="63"/>
      <c r="S44" s="63"/>
      <c r="T44" s="63"/>
      <c r="U44" s="64"/>
      <c r="V44" s="65"/>
      <c r="W44" s="63"/>
      <c r="X44" s="63"/>
      <c r="Y44" s="63"/>
      <c r="Z44" s="63"/>
    </row>
    <row r="45" spans="1:26" x14ac:dyDescent="0.25">
      <c r="A45" s="59"/>
      <c r="B45" s="67"/>
      <c r="C45" s="86"/>
      <c r="D45" s="70"/>
      <c r="E45" s="70"/>
      <c r="F45" s="87"/>
      <c r="G45" s="70"/>
      <c r="H45" s="71"/>
      <c r="I45" s="70"/>
      <c r="J45" s="70"/>
      <c r="K45" s="71"/>
      <c r="L45" s="70"/>
      <c r="M45" s="70"/>
      <c r="N45" s="70"/>
      <c r="O45" s="70"/>
      <c r="P45" s="70"/>
      <c r="Q45" s="70"/>
      <c r="R45" s="70"/>
      <c r="S45" s="70"/>
      <c r="T45" s="70"/>
      <c r="U45" s="71"/>
      <c r="V45" s="72"/>
      <c r="W45" s="70"/>
      <c r="X45" s="70"/>
      <c r="Y45" s="70"/>
      <c r="Z45" s="70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0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16">
        <v>7.8182517333333328</v>
      </c>
      <c r="AH2" s="2">
        <v>2.0181218216441201</v>
      </c>
      <c r="AI2" s="2">
        <f t="shared" ref="AI2:AJ4" si="11">+AG2*AI$1</f>
        <v>2.0181218216441201</v>
      </c>
      <c r="AJ2" s="616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54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16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54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16">
        <f t="shared" ref="AG5:AH5" si="14">SUM(AG2:AG4)</f>
        <v>41.43535808</v>
      </c>
      <c r="AH5" s="616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1"/>
      <c r="AC602" s="561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0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1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/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0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21" priority="12" operator="equal">
      <formula>"Yes"</formula>
    </cfRule>
  </conditionalFormatting>
  <conditionalFormatting sqref="B87:F87">
    <cfRule type="cellIs" dxfId="20" priority="11" operator="equal">
      <formula>"Yes"</formula>
    </cfRule>
  </conditionalFormatting>
  <conditionalFormatting sqref="I4:I5">
    <cfRule type="cellIs" dxfId="19" priority="4" operator="equal">
      <formula>"Yes"</formula>
    </cfRule>
  </conditionalFormatting>
  <conditionalFormatting sqref="I87">
    <cfRule type="cellIs" dxfId="18" priority="3" operator="equal">
      <formula>"Yes"</formula>
    </cfRule>
  </conditionalFormatting>
  <conditionalFormatting sqref="J4:J5">
    <cfRule type="cellIs" dxfId="17" priority="2" operator="equal">
      <formula>"Yes"</formula>
    </cfRule>
  </conditionalFormatting>
  <conditionalFormatting sqref="J87">
    <cfRule type="cellIs" dxfId="16" priority="1" operator="equal">
      <formula>"Yes"</formula>
    </cfRule>
  </conditionalFormatting>
  <conditionalFormatting sqref="G4:G5">
    <cfRule type="cellIs" dxfId="15" priority="10" operator="equal">
      <formula>"Yes"</formula>
    </cfRule>
  </conditionalFormatting>
  <conditionalFormatting sqref="G87">
    <cfRule type="cellIs" dxfId="14" priority="9" operator="equal">
      <formula>"Yes"</formula>
    </cfRule>
  </conditionalFormatting>
  <conditionalFormatting sqref="H4:H5">
    <cfRule type="cellIs" dxfId="13" priority="8" operator="equal">
      <formula>"Yes"</formula>
    </cfRule>
  </conditionalFormatting>
  <conditionalFormatting sqref="H87">
    <cfRule type="cellIs" dxfId="12" priority="7" operator="equal">
      <formula>"Yes"</formula>
    </cfRule>
  </conditionalFormatting>
  <conditionalFormatting sqref="C4:C5">
    <cfRule type="cellIs" dxfId="11" priority="6" operator="equal">
      <formula>"Yes"</formula>
    </cfRule>
  </conditionalFormatting>
  <conditionalFormatting sqref="C87">
    <cfRule type="cellIs" dxfId="10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2021-08-09T18:19:52Z</dcterms:modified>
</cp:coreProperties>
</file>