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C4BCAD61-34E1-46A7-A5EA-A3B839B2B3F3}" xr6:coauthVersionLast="47" xr6:coauthVersionMax="47" xr10:uidLastSave="{00000000-0000-0000-0000-000000000000}"/>
  <bookViews>
    <workbookView xWindow="-120" yWindow="-120" windowWidth="29040" windowHeight="17640" activeTab="2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2" i="23" l="1"/>
  <c r="R12" i="23"/>
  <c r="Q12" i="23"/>
  <c r="K12" i="23"/>
  <c r="I12" i="23"/>
  <c r="E150" i="25"/>
  <c r="D150" i="25"/>
  <c r="G150" i="25" s="1"/>
  <c r="E149" i="25"/>
  <c r="D149" i="25"/>
  <c r="G149" i="25" s="1"/>
  <c r="E148" i="25"/>
  <c r="D148" i="25"/>
  <c r="G148" i="25" s="1"/>
  <c r="E147" i="25"/>
  <c r="D147" i="25"/>
  <c r="G147" i="25" s="1"/>
  <c r="E146" i="25"/>
  <c r="D146" i="25"/>
  <c r="G146" i="25" s="1"/>
  <c r="E145" i="25"/>
  <c r="D145" i="25"/>
  <c r="G145" i="25" s="1"/>
  <c r="E144" i="25"/>
  <c r="D144" i="25"/>
  <c r="G144" i="25" s="1"/>
  <c r="E143" i="25"/>
  <c r="D143" i="25"/>
  <c r="G143" i="25" s="1"/>
  <c r="A143" i="25"/>
  <c r="A144" i="25" s="1"/>
  <c r="A145" i="25" s="1"/>
  <c r="A146" i="25" s="1"/>
  <c r="A147" i="25" s="1"/>
  <c r="A148" i="25" s="1"/>
  <c r="A149" i="25" s="1"/>
  <c r="A150" i="25" s="1"/>
  <c r="N291" i="24" l="1"/>
  <c r="O291" i="24" s="1"/>
  <c r="P291" i="24" s="1"/>
  <c r="M291" i="24"/>
  <c r="N290" i="24"/>
  <c r="O290" i="24" s="1"/>
  <c r="P290" i="24" s="1"/>
  <c r="M290" i="24"/>
  <c r="N289" i="24"/>
  <c r="M289" i="24"/>
  <c r="O289" i="24" s="1"/>
  <c r="P289" i="24" s="1"/>
  <c r="N288" i="24"/>
  <c r="O288" i="24" s="1"/>
  <c r="P288" i="24" s="1"/>
  <c r="M288" i="24"/>
  <c r="N287" i="24"/>
  <c r="O287" i="24" s="1"/>
  <c r="P287" i="24" s="1"/>
  <c r="M287" i="24"/>
  <c r="N286" i="24"/>
  <c r="O286" i="24" s="1"/>
  <c r="P286" i="24" s="1"/>
  <c r="M286" i="24"/>
  <c r="N285" i="24"/>
  <c r="M285" i="24"/>
  <c r="O285" i="24" s="1"/>
  <c r="P285" i="24" s="1"/>
  <c r="N284" i="24"/>
  <c r="M284" i="24"/>
  <c r="N283" i="24"/>
  <c r="M283" i="24"/>
  <c r="N282" i="24"/>
  <c r="O282" i="24" s="1"/>
  <c r="P282" i="24" s="1"/>
  <c r="M282" i="24"/>
  <c r="N281" i="24"/>
  <c r="M281" i="24"/>
  <c r="O281" i="24" s="1"/>
  <c r="P281" i="24" s="1"/>
  <c r="N280" i="24"/>
  <c r="M280" i="24"/>
  <c r="N279" i="24"/>
  <c r="M279" i="24"/>
  <c r="N278" i="24"/>
  <c r="O278" i="24" s="1"/>
  <c r="P278" i="24" s="1"/>
  <c r="M278" i="24"/>
  <c r="N277" i="24"/>
  <c r="M277" i="24"/>
  <c r="O277" i="24" s="1"/>
  <c r="P277" i="24" s="1"/>
  <c r="N276" i="24"/>
  <c r="M276" i="24"/>
  <c r="N275" i="24"/>
  <c r="M275" i="24"/>
  <c r="N274" i="24"/>
  <c r="O274" i="24" s="1"/>
  <c r="P274" i="24" s="1"/>
  <c r="M274" i="24"/>
  <c r="N273" i="24"/>
  <c r="M273" i="24"/>
  <c r="O273" i="24" s="1"/>
  <c r="P273" i="24" s="1"/>
  <c r="N272" i="24"/>
  <c r="M272" i="24"/>
  <c r="N271" i="24"/>
  <c r="M271" i="24"/>
  <c r="N270" i="24"/>
  <c r="O270" i="24" s="1"/>
  <c r="P270" i="24" s="1"/>
  <c r="M270" i="24"/>
  <c r="N269" i="24"/>
  <c r="M269" i="24"/>
  <c r="O269" i="24" s="1"/>
  <c r="P269" i="24" s="1"/>
  <c r="N268" i="24"/>
  <c r="M268" i="24"/>
  <c r="N267" i="24"/>
  <c r="M267" i="24"/>
  <c r="N266" i="24"/>
  <c r="O266" i="24" s="1"/>
  <c r="P266" i="24" s="1"/>
  <c r="M266" i="24"/>
  <c r="N265" i="24"/>
  <c r="M265" i="24"/>
  <c r="O265" i="24" s="1"/>
  <c r="P265" i="24" s="1"/>
  <c r="N264" i="24"/>
  <c r="M264" i="24"/>
  <c r="N263" i="24"/>
  <c r="M263" i="24"/>
  <c r="N262" i="24"/>
  <c r="O262" i="24" s="1"/>
  <c r="P262" i="24" s="1"/>
  <c r="M262" i="24"/>
  <c r="N261" i="24"/>
  <c r="M261" i="24"/>
  <c r="O261" i="24" s="1"/>
  <c r="P261" i="24" s="1"/>
  <c r="N260" i="24"/>
  <c r="M260" i="24"/>
  <c r="N259" i="24"/>
  <c r="M259" i="24"/>
  <c r="N258" i="24"/>
  <c r="O258" i="24" s="1"/>
  <c r="P258" i="24" s="1"/>
  <c r="M258" i="24"/>
  <c r="N257" i="24"/>
  <c r="M257" i="24"/>
  <c r="O257" i="24" s="1"/>
  <c r="P257" i="24" s="1"/>
  <c r="N256" i="24"/>
  <c r="M256" i="24"/>
  <c r="N255" i="24"/>
  <c r="M255" i="24"/>
  <c r="N254" i="24"/>
  <c r="O254" i="24" s="1"/>
  <c r="P254" i="24" s="1"/>
  <c r="M254" i="24"/>
  <c r="N253" i="24"/>
  <c r="M253" i="24"/>
  <c r="O253" i="24" s="1"/>
  <c r="P253" i="24" s="1"/>
  <c r="N252" i="24"/>
  <c r="M252" i="24"/>
  <c r="N251" i="24"/>
  <c r="M251" i="24"/>
  <c r="N250" i="24"/>
  <c r="O250" i="24" s="1"/>
  <c r="P250" i="24" s="1"/>
  <c r="M250" i="24"/>
  <c r="N249" i="24"/>
  <c r="M249" i="24"/>
  <c r="O249" i="24" s="1"/>
  <c r="P249" i="24" s="1"/>
  <c r="N248" i="24"/>
  <c r="M248" i="24"/>
  <c r="N247" i="24"/>
  <c r="M247" i="24"/>
  <c r="N246" i="24"/>
  <c r="O246" i="24" s="1"/>
  <c r="P246" i="24" s="1"/>
  <c r="M246" i="24"/>
  <c r="N245" i="24"/>
  <c r="M245" i="24"/>
  <c r="O245" i="24" s="1"/>
  <c r="P245" i="24" s="1"/>
  <c r="N244" i="24"/>
  <c r="M244" i="24"/>
  <c r="N243" i="24"/>
  <c r="M243" i="24"/>
  <c r="N242" i="24"/>
  <c r="O242" i="24" s="1"/>
  <c r="P242" i="24" s="1"/>
  <c r="M242" i="24"/>
  <c r="N241" i="24"/>
  <c r="M241" i="24"/>
  <c r="O241" i="24" s="1"/>
  <c r="P241" i="24" s="1"/>
  <c r="N240" i="24"/>
  <c r="M240" i="24"/>
  <c r="N239" i="24"/>
  <c r="M239" i="24"/>
  <c r="N238" i="24"/>
  <c r="O238" i="24" s="1"/>
  <c r="P238" i="24" s="1"/>
  <c r="M238" i="24"/>
  <c r="N237" i="24"/>
  <c r="M237" i="24"/>
  <c r="O237" i="24" s="1"/>
  <c r="P237" i="24" s="1"/>
  <c r="N236" i="24"/>
  <c r="M236" i="24"/>
  <c r="N235" i="24"/>
  <c r="M235" i="24"/>
  <c r="N234" i="24"/>
  <c r="O234" i="24" s="1"/>
  <c r="P234" i="24" s="1"/>
  <c r="M234" i="24"/>
  <c r="N233" i="24"/>
  <c r="M233" i="24"/>
  <c r="O233" i="24" s="1"/>
  <c r="P233" i="24" s="1"/>
  <c r="N232" i="24"/>
  <c r="M232" i="24"/>
  <c r="N231" i="24"/>
  <c r="M231" i="24"/>
  <c r="N230" i="24"/>
  <c r="O230" i="24" s="1"/>
  <c r="P230" i="24" s="1"/>
  <c r="M230" i="24"/>
  <c r="N229" i="24"/>
  <c r="O229" i="24" s="1"/>
  <c r="P229" i="24" s="1"/>
  <c r="M229" i="24"/>
  <c r="N228" i="24"/>
  <c r="M228" i="24"/>
  <c r="N227" i="24"/>
  <c r="M227" i="24"/>
  <c r="N226" i="24"/>
  <c r="O226" i="24" s="1"/>
  <c r="P226" i="24" s="1"/>
  <c r="M226" i="24"/>
  <c r="N225" i="24"/>
  <c r="O225" i="24" s="1"/>
  <c r="P225" i="24" s="1"/>
  <c r="M225" i="24"/>
  <c r="N224" i="24"/>
  <c r="O224" i="24" s="1"/>
  <c r="P224" i="24" s="1"/>
  <c r="M224" i="24"/>
  <c r="N223" i="24"/>
  <c r="M223" i="24"/>
  <c r="N222" i="24"/>
  <c r="O222" i="24" s="1"/>
  <c r="P222" i="24" s="1"/>
  <c r="M222" i="24"/>
  <c r="N221" i="24"/>
  <c r="M221" i="24"/>
  <c r="O221" i="24" s="1"/>
  <c r="P221" i="24" s="1"/>
  <c r="N220" i="24"/>
  <c r="M220" i="24"/>
  <c r="N219" i="24"/>
  <c r="O219" i="24" s="1"/>
  <c r="P219" i="24" s="1"/>
  <c r="M219" i="24"/>
  <c r="N218" i="24"/>
  <c r="O218" i="24" s="1"/>
  <c r="P218" i="24" s="1"/>
  <c r="M218" i="24"/>
  <c r="N217" i="24"/>
  <c r="O217" i="24" s="1"/>
  <c r="P217" i="24" s="1"/>
  <c r="M217" i="24"/>
  <c r="N216" i="24"/>
  <c r="M216" i="24"/>
  <c r="N215" i="24"/>
  <c r="M215" i="24"/>
  <c r="N214" i="24"/>
  <c r="O214" i="24" s="1"/>
  <c r="P214" i="24" s="1"/>
  <c r="M214" i="24"/>
  <c r="O213" i="24"/>
  <c r="P213" i="24" s="1"/>
  <c r="N213" i="24"/>
  <c r="M213" i="24"/>
  <c r="N212" i="24"/>
  <c r="O212" i="24" s="1"/>
  <c r="P212" i="24" s="1"/>
  <c r="M212" i="24"/>
  <c r="N211" i="24"/>
  <c r="M211" i="24"/>
  <c r="N210" i="24"/>
  <c r="M210" i="24"/>
  <c r="N209" i="24"/>
  <c r="O209" i="24" s="1"/>
  <c r="P209" i="24" s="1"/>
  <c r="M209" i="24"/>
  <c r="N208" i="24"/>
  <c r="M208" i="24"/>
  <c r="N207" i="24"/>
  <c r="O207" i="24" s="1"/>
  <c r="P207" i="24" s="1"/>
  <c r="M207" i="24"/>
  <c r="N206" i="24"/>
  <c r="O206" i="24" s="1"/>
  <c r="P206" i="24" s="1"/>
  <c r="M206" i="24"/>
  <c r="N205" i="24"/>
  <c r="O205" i="24" s="1"/>
  <c r="P205" i="24" s="1"/>
  <c r="M205" i="24"/>
  <c r="N204" i="24"/>
  <c r="M204" i="24"/>
  <c r="N203" i="24"/>
  <c r="M203" i="24"/>
  <c r="N202" i="24"/>
  <c r="M202" i="24"/>
  <c r="O201" i="24"/>
  <c r="P201" i="24" s="1"/>
  <c r="N201" i="24"/>
  <c r="M201" i="24"/>
  <c r="N200" i="24"/>
  <c r="O200" i="24" s="1"/>
  <c r="P200" i="24" s="1"/>
  <c r="M200" i="24"/>
  <c r="N199" i="24"/>
  <c r="O199" i="24" s="1"/>
  <c r="P199" i="24" s="1"/>
  <c r="M199" i="24"/>
  <c r="N198" i="24"/>
  <c r="M198" i="24"/>
  <c r="N197" i="24"/>
  <c r="O197" i="24" s="1"/>
  <c r="P197" i="24" s="1"/>
  <c r="M197" i="24"/>
  <c r="N196" i="24"/>
  <c r="M196" i="24"/>
  <c r="N195" i="24"/>
  <c r="M195" i="24"/>
  <c r="N194" i="24"/>
  <c r="O194" i="24" s="1"/>
  <c r="P194" i="24" s="1"/>
  <c r="M194" i="24"/>
  <c r="O193" i="24"/>
  <c r="P193" i="24" s="1"/>
  <c r="N193" i="24"/>
  <c r="M193" i="24"/>
  <c r="N192" i="24"/>
  <c r="O192" i="24" s="1"/>
  <c r="P192" i="24" s="1"/>
  <c r="M192" i="24"/>
  <c r="N191" i="24"/>
  <c r="M191" i="24"/>
  <c r="N190" i="24"/>
  <c r="M190" i="24"/>
  <c r="O189" i="24"/>
  <c r="P189" i="24" s="1"/>
  <c r="N189" i="24"/>
  <c r="M189" i="24"/>
  <c r="N188" i="24"/>
  <c r="M188" i="24"/>
  <c r="N187" i="24"/>
  <c r="O187" i="24" s="1"/>
  <c r="P187" i="24" s="1"/>
  <c r="M187" i="24"/>
  <c r="N186" i="24"/>
  <c r="O186" i="24" s="1"/>
  <c r="P186" i="24" s="1"/>
  <c r="M186" i="24"/>
  <c r="N185" i="24"/>
  <c r="O185" i="24" s="1"/>
  <c r="P185" i="24" s="1"/>
  <c r="M185" i="24"/>
  <c r="N184" i="24"/>
  <c r="M184" i="24"/>
  <c r="N183" i="24"/>
  <c r="M183" i="24"/>
  <c r="N182" i="24"/>
  <c r="O182" i="24" s="1"/>
  <c r="P182" i="24" s="1"/>
  <c r="M182" i="24"/>
  <c r="N181" i="24"/>
  <c r="M181" i="24"/>
  <c r="O181" i="24" s="1"/>
  <c r="P181" i="24" s="1"/>
  <c r="N180" i="24"/>
  <c r="O180" i="24" s="1"/>
  <c r="P180" i="24" s="1"/>
  <c r="M180" i="24"/>
  <c r="N179" i="24"/>
  <c r="O179" i="24" s="1"/>
  <c r="P179" i="24" s="1"/>
  <c r="M179" i="24"/>
  <c r="N178" i="24"/>
  <c r="M178" i="24"/>
  <c r="N177" i="24"/>
  <c r="O177" i="24" s="1"/>
  <c r="P177" i="24" s="1"/>
  <c r="M177" i="24"/>
  <c r="N176" i="24"/>
  <c r="M176" i="24"/>
  <c r="N175" i="24"/>
  <c r="O175" i="24" s="1"/>
  <c r="P175" i="24" s="1"/>
  <c r="M175" i="24"/>
  <c r="N174" i="24"/>
  <c r="O174" i="24" s="1"/>
  <c r="P174" i="24" s="1"/>
  <c r="M174" i="24"/>
  <c r="N173" i="24"/>
  <c r="O173" i="24" s="1"/>
  <c r="P173" i="24" s="1"/>
  <c r="M173" i="24"/>
  <c r="N172" i="24"/>
  <c r="O172" i="24" s="1"/>
  <c r="P172" i="24" s="1"/>
  <c r="M172" i="24"/>
  <c r="N171" i="24"/>
  <c r="M171" i="24"/>
  <c r="N170" i="24"/>
  <c r="M170" i="24"/>
  <c r="O169" i="24"/>
  <c r="P169" i="24" s="1"/>
  <c r="N169" i="24"/>
  <c r="M169" i="24"/>
  <c r="N168" i="24"/>
  <c r="O168" i="24" s="1"/>
  <c r="P168" i="24" s="1"/>
  <c r="M168" i="24"/>
  <c r="N167" i="24"/>
  <c r="O167" i="24" s="1"/>
  <c r="P167" i="24" s="1"/>
  <c r="M167" i="24"/>
  <c r="N166" i="24"/>
  <c r="M166" i="24"/>
  <c r="N165" i="24"/>
  <c r="O165" i="24" s="1"/>
  <c r="P165" i="24" s="1"/>
  <c r="M165" i="24"/>
  <c r="N164" i="24"/>
  <c r="M164" i="24"/>
  <c r="N163" i="24"/>
  <c r="M163" i="24"/>
  <c r="N162" i="24"/>
  <c r="O162" i="24" s="1"/>
  <c r="P162" i="24" s="1"/>
  <c r="M162" i="24"/>
  <c r="N161" i="24"/>
  <c r="O161" i="24" s="1"/>
  <c r="P161" i="24" s="1"/>
  <c r="M161" i="24"/>
  <c r="N160" i="24"/>
  <c r="O160" i="24" s="1"/>
  <c r="P160" i="24" s="1"/>
  <c r="M160" i="24"/>
  <c r="N159" i="24"/>
  <c r="M159" i="24"/>
  <c r="N158" i="24"/>
  <c r="M158" i="24"/>
  <c r="N157" i="24"/>
  <c r="M157" i="24"/>
  <c r="O157" i="24" s="1"/>
  <c r="P157" i="24" s="1"/>
  <c r="N156" i="24"/>
  <c r="M156" i="24"/>
  <c r="N155" i="24"/>
  <c r="O155" i="24" s="1"/>
  <c r="P155" i="24" s="1"/>
  <c r="M155" i="24"/>
  <c r="N154" i="24"/>
  <c r="M154" i="24"/>
  <c r="N153" i="24"/>
  <c r="O153" i="24" s="1"/>
  <c r="P153" i="24" s="1"/>
  <c r="M153" i="24"/>
  <c r="N152" i="24"/>
  <c r="M152" i="24"/>
  <c r="N151" i="24"/>
  <c r="M151" i="24"/>
  <c r="N150" i="24"/>
  <c r="O150" i="24" s="1"/>
  <c r="P150" i="24" s="1"/>
  <c r="M150" i="24"/>
  <c r="O149" i="24"/>
  <c r="P149" i="24" s="1"/>
  <c r="N149" i="24"/>
  <c r="M149" i="24"/>
  <c r="N148" i="24"/>
  <c r="O148" i="24" s="1"/>
  <c r="P148" i="24" s="1"/>
  <c r="M148" i="24"/>
  <c r="N147" i="24"/>
  <c r="M147" i="24"/>
  <c r="N146" i="24"/>
  <c r="M146" i="24"/>
  <c r="N145" i="24"/>
  <c r="O145" i="24" s="1"/>
  <c r="P145" i="24" s="1"/>
  <c r="M145" i="24"/>
  <c r="N144" i="24"/>
  <c r="M144" i="24"/>
  <c r="N143" i="24"/>
  <c r="O143" i="24" s="1"/>
  <c r="P143" i="24" s="1"/>
  <c r="M143" i="24"/>
  <c r="N142" i="24"/>
  <c r="O142" i="24" s="1"/>
  <c r="P142" i="24" s="1"/>
  <c r="M142" i="24"/>
  <c r="N141" i="24"/>
  <c r="O141" i="24" s="1"/>
  <c r="P141" i="24" s="1"/>
  <c r="M141" i="24"/>
  <c r="N140" i="24"/>
  <c r="M140" i="24"/>
  <c r="N139" i="24"/>
  <c r="M139" i="24"/>
  <c r="N138" i="24"/>
  <c r="M138" i="24"/>
  <c r="N137" i="24"/>
  <c r="M137" i="24"/>
  <c r="O137" i="24" s="1"/>
  <c r="P137" i="24" s="1"/>
  <c r="N136" i="24"/>
  <c r="O136" i="24" s="1"/>
  <c r="P136" i="24" s="1"/>
  <c r="M136" i="24"/>
  <c r="N135" i="24"/>
  <c r="O135" i="24" s="1"/>
  <c r="P135" i="24" s="1"/>
  <c r="M135" i="24"/>
  <c r="N134" i="24"/>
  <c r="M134" i="24"/>
  <c r="N133" i="24"/>
  <c r="O133" i="24" s="1"/>
  <c r="P133" i="24" s="1"/>
  <c r="M133" i="24"/>
  <c r="N132" i="24"/>
  <c r="M132" i="24"/>
  <c r="N131" i="24"/>
  <c r="M131" i="24"/>
  <c r="N130" i="24"/>
  <c r="O130" i="24" s="1"/>
  <c r="P130" i="24" s="1"/>
  <c r="M130" i="24"/>
  <c r="O129" i="24"/>
  <c r="P129" i="24" s="1"/>
  <c r="N129" i="24"/>
  <c r="M129" i="24"/>
  <c r="N128" i="24"/>
  <c r="O128" i="24" s="1"/>
  <c r="P128" i="24" s="1"/>
  <c r="M128" i="24"/>
  <c r="N127" i="24"/>
  <c r="M127" i="24"/>
  <c r="N126" i="24"/>
  <c r="M126" i="24"/>
  <c r="O125" i="24"/>
  <c r="P125" i="24" s="1"/>
  <c r="N125" i="24"/>
  <c r="M125" i="24"/>
  <c r="N124" i="24"/>
  <c r="M124" i="24"/>
  <c r="N123" i="24"/>
  <c r="O123" i="24" s="1"/>
  <c r="P123" i="24" s="1"/>
  <c r="M123" i="24"/>
  <c r="N122" i="24"/>
  <c r="O122" i="24" s="1"/>
  <c r="P122" i="24" s="1"/>
  <c r="M122" i="24"/>
  <c r="N121" i="24"/>
  <c r="O121" i="24" s="1"/>
  <c r="P121" i="24" s="1"/>
  <c r="M121" i="24"/>
  <c r="N120" i="24"/>
  <c r="M120" i="24"/>
  <c r="N119" i="24"/>
  <c r="M119" i="24"/>
  <c r="N118" i="24"/>
  <c r="O118" i="24" s="1"/>
  <c r="P118" i="24" s="1"/>
  <c r="M118" i="24"/>
  <c r="N117" i="24"/>
  <c r="M117" i="24"/>
  <c r="O117" i="24" s="1"/>
  <c r="P117" i="24" s="1"/>
  <c r="N116" i="24"/>
  <c r="O116" i="24" s="1"/>
  <c r="P116" i="24" s="1"/>
  <c r="M116" i="24"/>
  <c r="N115" i="24"/>
  <c r="O115" i="24" s="1"/>
  <c r="P115" i="24" s="1"/>
  <c r="M115" i="24"/>
  <c r="N114" i="24"/>
  <c r="M114" i="24"/>
  <c r="N113" i="24"/>
  <c r="O113" i="24" s="1"/>
  <c r="P113" i="24" s="1"/>
  <c r="M113" i="24"/>
  <c r="N112" i="24"/>
  <c r="M112" i="24"/>
  <c r="N111" i="24"/>
  <c r="O111" i="24" s="1"/>
  <c r="P111" i="24" s="1"/>
  <c r="M111" i="24"/>
  <c r="N110" i="24"/>
  <c r="O110" i="24" s="1"/>
  <c r="P110" i="24" s="1"/>
  <c r="M110" i="24"/>
  <c r="N109" i="24"/>
  <c r="O109" i="24" s="1"/>
  <c r="P109" i="24" s="1"/>
  <c r="M109" i="24"/>
  <c r="N108" i="24"/>
  <c r="O108" i="24" s="1"/>
  <c r="P108" i="24" s="1"/>
  <c r="M108" i="24"/>
  <c r="N107" i="24"/>
  <c r="M107" i="24"/>
  <c r="N106" i="24"/>
  <c r="M106" i="24"/>
  <c r="O105" i="24"/>
  <c r="P105" i="24" s="1"/>
  <c r="N105" i="24"/>
  <c r="M105" i="24"/>
  <c r="N104" i="24"/>
  <c r="O104" i="24" s="1"/>
  <c r="P104" i="24" s="1"/>
  <c r="M104" i="24"/>
  <c r="N103" i="24"/>
  <c r="O103" i="24" s="1"/>
  <c r="P103" i="24" s="1"/>
  <c r="M103" i="24"/>
  <c r="N102" i="24"/>
  <c r="M102" i="24"/>
  <c r="N101" i="24"/>
  <c r="O101" i="24" s="1"/>
  <c r="P101" i="24" s="1"/>
  <c r="M101" i="24"/>
  <c r="N100" i="24"/>
  <c r="M100" i="24"/>
  <c r="N99" i="24"/>
  <c r="M99" i="24"/>
  <c r="N98" i="24"/>
  <c r="O98" i="24" s="1"/>
  <c r="P98" i="24" s="1"/>
  <c r="M98" i="24"/>
  <c r="N97" i="24"/>
  <c r="O97" i="24" s="1"/>
  <c r="P97" i="24" s="1"/>
  <c r="M97" i="24"/>
  <c r="N96" i="24"/>
  <c r="O96" i="24" s="1"/>
  <c r="P96" i="24" s="1"/>
  <c r="M96" i="24"/>
  <c r="N95" i="24"/>
  <c r="M95" i="24"/>
  <c r="N94" i="24"/>
  <c r="M94" i="24"/>
  <c r="N93" i="24"/>
  <c r="M93" i="24"/>
  <c r="O93" i="24" s="1"/>
  <c r="P93" i="24" s="1"/>
  <c r="N92" i="24"/>
  <c r="M92" i="24"/>
  <c r="N91" i="24"/>
  <c r="O91" i="24" s="1"/>
  <c r="P91" i="24" s="1"/>
  <c r="M91" i="24"/>
  <c r="N90" i="24"/>
  <c r="M90" i="24"/>
  <c r="N89" i="24"/>
  <c r="O89" i="24" s="1"/>
  <c r="P89" i="24" s="1"/>
  <c r="M89" i="24"/>
  <c r="N88" i="24"/>
  <c r="M88" i="24"/>
  <c r="N87" i="24"/>
  <c r="M87" i="24"/>
  <c r="N86" i="24"/>
  <c r="O86" i="24" s="1"/>
  <c r="P86" i="24" s="1"/>
  <c r="M86" i="24"/>
  <c r="O85" i="24"/>
  <c r="P85" i="24" s="1"/>
  <c r="N85" i="24"/>
  <c r="M85" i="24"/>
  <c r="N84" i="24"/>
  <c r="O84" i="24" s="1"/>
  <c r="P84" i="24" s="1"/>
  <c r="M84" i="24"/>
  <c r="N83" i="24"/>
  <c r="M83" i="24"/>
  <c r="N82" i="24"/>
  <c r="M82" i="24"/>
  <c r="N81" i="24"/>
  <c r="O81" i="24" s="1"/>
  <c r="P81" i="24" s="1"/>
  <c r="M81" i="24"/>
  <c r="N80" i="24"/>
  <c r="M80" i="24"/>
  <c r="N79" i="24"/>
  <c r="O79" i="24" s="1"/>
  <c r="P79" i="24" s="1"/>
  <c r="M79" i="24"/>
  <c r="N78" i="24"/>
  <c r="O78" i="24" s="1"/>
  <c r="P78" i="24" s="1"/>
  <c r="M78" i="24"/>
  <c r="N77" i="24"/>
  <c r="O77" i="24" s="1"/>
  <c r="P77" i="24" s="1"/>
  <c r="M77" i="24"/>
  <c r="N76" i="24"/>
  <c r="M76" i="24"/>
  <c r="N75" i="24"/>
  <c r="M75" i="24"/>
  <c r="N74" i="24"/>
  <c r="M74" i="24"/>
  <c r="N73" i="24"/>
  <c r="M73" i="24"/>
  <c r="O73" i="24" s="1"/>
  <c r="P73" i="24" s="1"/>
  <c r="N72" i="24"/>
  <c r="O72" i="24" s="1"/>
  <c r="P72" i="24" s="1"/>
  <c r="M72" i="24"/>
  <c r="N71" i="24"/>
  <c r="O71" i="24" s="1"/>
  <c r="P71" i="24" s="1"/>
  <c r="M71" i="24"/>
  <c r="N70" i="24"/>
  <c r="M70" i="24"/>
  <c r="N69" i="24"/>
  <c r="O69" i="24" s="1"/>
  <c r="P69" i="24" s="1"/>
  <c r="M69" i="24"/>
  <c r="N68" i="24"/>
  <c r="M68" i="24"/>
  <c r="N67" i="24"/>
  <c r="M67" i="24"/>
  <c r="N66" i="24"/>
  <c r="O66" i="24" s="1"/>
  <c r="P66" i="24" s="1"/>
  <c r="M66" i="24"/>
  <c r="O65" i="24"/>
  <c r="P65" i="24" s="1"/>
  <c r="N65" i="24"/>
  <c r="M65" i="24"/>
  <c r="N64" i="24"/>
  <c r="O64" i="24" s="1"/>
  <c r="P64" i="24" s="1"/>
  <c r="M64" i="24"/>
  <c r="N63" i="24"/>
  <c r="M63" i="24"/>
  <c r="N62" i="24"/>
  <c r="M62" i="24"/>
  <c r="O61" i="24"/>
  <c r="P61" i="24" s="1"/>
  <c r="N61" i="24"/>
  <c r="M61" i="24"/>
  <c r="N60" i="24"/>
  <c r="M60" i="24"/>
  <c r="N59" i="24"/>
  <c r="O59" i="24" s="1"/>
  <c r="P59" i="24" s="1"/>
  <c r="M59" i="24"/>
  <c r="N58" i="24"/>
  <c r="O58" i="24" s="1"/>
  <c r="P58" i="24" s="1"/>
  <c r="M58" i="24"/>
  <c r="N57" i="24"/>
  <c r="O57" i="24" s="1"/>
  <c r="P57" i="24" s="1"/>
  <c r="M57" i="24"/>
  <c r="N56" i="24"/>
  <c r="M56" i="24"/>
  <c r="N55" i="24"/>
  <c r="M55" i="24"/>
  <c r="N54" i="24"/>
  <c r="O54" i="24" s="1"/>
  <c r="P54" i="24" s="1"/>
  <c r="M54" i="24"/>
  <c r="N53" i="24"/>
  <c r="M53" i="24"/>
  <c r="O53" i="24" s="1"/>
  <c r="P53" i="24" s="1"/>
  <c r="N52" i="24"/>
  <c r="O52" i="24" s="1"/>
  <c r="P52" i="24" s="1"/>
  <c r="M52" i="24"/>
  <c r="N51" i="24"/>
  <c r="O51" i="24" s="1"/>
  <c r="P51" i="24" s="1"/>
  <c r="M51" i="24"/>
  <c r="N50" i="24"/>
  <c r="M50" i="24"/>
  <c r="N49" i="24"/>
  <c r="O49" i="24" s="1"/>
  <c r="P49" i="24" s="1"/>
  <c r="M49" i="24"/>
  <c r="N48" i="24"/>
  <c r="M48" i="24"/>
  <c r="N47" i="24"/>
  <c r="O47" i="24" s="1"/>
  <c r="P47" i="24" s="1"/>
  <c r="M47" i="24"/>
  <c r="N46" i="24"/>
  <c r="O46" i="24" s="1"/>
  <c r="P46" i="24" s="1"/>
  <c r="M46" i="24"/>
  <c r="N45" i="24"/>
  <c r="O45" i="24" s="1"/>
  <c r="P45" i="24" s="1"/>
  <c r="M45" i="24"/>
  <c r="N44" i="24"/>
  <c r="O44" i="24" s="1"/>
  <c r="P44" i="24" s="1"/>
  <c r="M44" i="24"/>
  <c r="N43" i="24"/>
  <c r="M43" i="24"/>
  <c r="N42" i="24"/>
  <c r="M42" i="24"/>
  <c r="O41" i="24"/>
  <c r="P41" i="24" s="1"/>
  <c r="N41" i="24"/>
  <c r="M41" i="24"/>
  <c r="N40" i="24"/>
  <c r="O40" i="24" s="1"/>
  <c r="P40" i="24" s="1"/>
  <c r="M40" i="24"/>
  <c r="N39" i="24"/>
  <c r="O39" i="24" s="1"/>
  <c r="P39" i="24" s="1"/>
  <c r="M39" i="24"/>
  <c r="N38" i="24"/>
  <c r="M38" i="24"/>
  <c r="N37" i="24"/>
  <c r="O37" i="24" s="1"/>
  <c r="P37" i="24" s="1"/>
  <c r="M37" i="24"/>
  <c r="N36" i="24"/>
  <c r="M36" i="24"/>
  <c r="N35" i="24"/>
  <c r="M35" i="24"/>
  <c r="N34" i="24"/>
  <c r="O34" i="24" s="1"/>
  <c r="P34" i="24" s="1"/>
  <c r="M34" i="24"/>
  <c r="N33" i="24"/>
  <c r="O33" i="24" s="1"/>
  <c r="P33" i="24" s="1"/>
  <c r="M33" i="24"/>
  <c r="N32" i="24"/>
  <c r="O32" i="24" s="1"/>
  <c r="P32" i="24" s="1"/>
  <c r="M32" i="24"/>
  <c r="N31" i="24"/>
  <c r="M31" i="24"/>
  <c r="N30" i="24"/>
  <c r="M30" i="24"/>
  <c r="N29" i="24"/>
  <c r="M29" i="24"/>
  <c r="O29" i="24" s="1"/>
  <c r="P29" i="24" s="1"/>
  <c r="N28" i="24"/>
  <c r="M28" i="24"/>
  <c r="N27" i="24"/>
  <c r="O27" i="24" s="1"/>
  <c r="P27" i="24" s="1"/>
  <c r="M27" i="24"/>
  <c r="N26" i="24"/>
  <c r="M26" i="24"/>
  <c r="N25" i="24"/>
  <c r="O25" i="24" s="1"/>
  <c r="P25" i="24" s="1"/>
  <c r="M25" i="24"/>
  <c r="N24" i="24"/>
  <c r="M24" i="24"/>
  <c r="N23" i="24"/>
  <c r="M23" i="24"/>
  <c r="N22" i="24"/>
  <c r="O22" i="24" s="1"/>
  <c r="P22" i="24" s="1"/>
  <c r="M22" i="24"/>
  <c r="O21" i="24"/>
  <c r="P21" i="24" s="1"/>
  <c r="N21" i="24"/>
  <c r="M21" i="24"/>
  <c r="N20" i="24"/>
  <c r="O20" i="24" s="1"/>
  <c r="P20" i="24" s="1"/>
  <c r="M20" i="24"/>
  <c r="N19" i="24"/>
  <c r="M19" i="24"/>
  <c r="N18" i="24"/>
  <c r="M18" i="24"/>
  <c r="N17" i="24"/>
  <c r="O17" i="24" s="1"/>
  <c r="P17" i="24" s="1"/>
  <c r="M17" i="24"/>
  <c r="A17" i="24"/>
  <c r="O16" i="24"/>
  <c r="P16" i="24" s="1"/>
  <c r="N16" i="24"/>
  <c r="M16" i="24"/>
  <c r="A16" i="24"/>
  <c r="O15" i="24"/>
  <c r="P15" i="24" s="1"/>
  <c r="N15" i="24"/>
  <c r="M15" i="24"/>
  <c r="A15" i="24"/>
  <c r="N14" i="24"/>
  <c r="M14" i="24"/>
  <c r="A14" i="24"/>
  <c r="N13" i="24"/>
  <c r="M13" i="24"/>
  <c r="A13" i="24"/>
  <c r="O12" i="24"/>
  <c r="P12" i="24" s="1"/>
  <c r="N12" i="24"/>
  <c r="M12" i="24"/>
  <c r="A12" i="24"/>
  <c r="O11" i="24"/>
  <c r="P11" i="24" s="1"/>
  <c r="N11" i="24"/>
  <c r="M11" i="24"/>
  <c r="A11" i="24"/>
  <c r="N10" i="24"/>
  <c r="M10" i="24"/>
  <c r="A10" i="24"/>
  <c r="N9" i="24"/>
  <c r="O9" i="24" s="1"/>
  <c r="P9" i="24" s="1"/>
  <c r="M9" i="24"/>
  <c r="A9" i="24"/>
  <c r="O8" i="24"/>
  <c r="P8" i="24" s="1"/>
  <c r="N8" i="24"/>
  <c r="M8" i="24"/>
  <c r="A8" i="24"/>
  <c r="O7" i="24"/>
  <c r="P7" i="24" s="1"/>
  <c r="N7" i="24"/>
  <c r="M7" i="24"/>
  <c r="A7" i="24"/>
  <c r="N6" i="24"/>
  <c r="M6" i="24"/>
  <c r="O6" i="24" s="1"/>
  <c r="P6" i="24" s="1"/>
  <c r="A6" i="24"/>
  <c r="N5" i="24"/>
  <c r="M5" i="24"/>
  <c r="A5" i="24"/>
  <c r="O4" i="24"/>
  <c r="P4" i="24" s="1"/>
  <c r="N4" i="24"/>
  <c r="M4" i="24"/>
  <c r="A4" i="24"/>
  <c r="N3" i="24"/>
  <c r="O3" i="24" s="1"/>
  <c r="P3" i="24" s="1"/>
  <c r="M3" i="24"/>
  <c r="A3" i="24"/>
  <c r="N2" i="24"/>
  <c r="M2" i="24"/>
  <c r="O2" i="24" s="1"/>
  <c r="P2" i="24" s="1"/>
  <c r="A2" i="24"/>
  <c r="C2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O36" i="24" l="1"/>
  <c r="P36" i="24" s="1"/>
  <c r="O43" i="24"/>
  <c r="P43" i="24" s="1"/>
  <c r="O50" i="24"/>
  <c r="P50" i="24" s="1"/>
  <c r="O100" i="24"/>
  <c r="P100" i="24" s="1"/>
  <c r="O107" i="24"/>
  <c r="P107" i="24" s="1"/>
  <c r="O114" i="24"/>
  <c r="P114" i="24" s="1"/>
  <c r="O164" i="24"/>
  <c r="P164" i="24" s="1"/>
  <c r="O171" i="24"/>
  <c r="P171" i="24" s="1"/>
  <c r="O178" i="24"/>
  <c r="P178" i="24" s="1"/>
  <c r="O228" i="24"/>
  <c r="P228" i="24" s="1"/>
  <c r="O236" i="24"/>
  <c r="P236" i="24" s="1"/>
  <c r="O244" i="24"/>
  <c r="P244" i="24" s="1"/>
  <c r="O252" i="24"/>
  <c r="P252" i="24" s="1"/>
  <c r="O260" i="24"/>
  <c r="P260" i="24" s="1"/>
  <c r="O268" i="24"/>
  <c r="P268" i="24" s="1"/>
  <c r="O276" i="24"/>
  <c r="P276" i="24" s="1"/>
  <c r="O284" i="24"/>
  <c r="P284" i="24" s="1"/>
  <c r="O5" i="24"/>
  <c r="P5" i="24" s="1"/>
  <c r="O23" i="24"/>
  <c r="P23" i="24" s="1"/>
  <c r="O30" i="24"/>
  <c r="P30" i="24" s="1"/>
  <c r="O80" i="24"/>
  <c r="P80" i="24" s="1"/>
  <c r="O87" i="24"/>
  <c r="P87" i="24" s="1"/>
  <c r="O94" i="24"/>
  <c r="P94" i="24" s="1"/>
  <c r="O144" i="24"/>
  <c r="P144" i="24" s="1"/>
  <c r="O151" i="24"/>
  <c r="P151" i="24" s="1"/>
  <c r="O158" i="24"/>
  <c r="P158" i="24" s="1"/>
  <c r="O208" i="24"/>
  <c r="P208" i="24" s="1"/>
  <c r="O215" i="24"/>
  <c r="P215" i="24" s="1"/>
  <c r="O13" i="24"/>
  <c r="P13" i="24" s="1"/>
  <c r="O31" i="24"/>
  <c r="P31" i="24" s="1"/>
  <c r="O88" i="24"/>
  <c r="P88" i="24" s="1"/>
  <c r="O95" i="24"/>
  <c r="P95" i="24" s="1"/>
  <c r="O102" i="24"/>
  <c r="P102" i="24" s="1"/>
  <c r="O152" i="24"/>
  <c r="P152" i="24" s="1"/>
  <c r="O159" i="24"/>
  <c r="P159" i="24" s="1"/>
  <c r="O166" i="24"/>
  <c r="P166" i="24" s="1"/>
  <c r="O216" i="24"/>
  <c r="P216" i="24" s="1"/>
  <c r="O223" i="24"/>
  <c r="P223" i="24" s="1"/>
  <c r="O24" i="24"/>
  <c r="P24" i="24" s="1"/>
  <c r="O38" i="24"/>
  <c r="P38" i="24" s="1"/>
  <c r="O60" i="24"/>
  <c r="P60" i="24" s="1"/>
  <c r="O67" i="24"/>
  <c r="P67" i="24" s="1"/>
  <c r="O74" i="24"/>
  <c r="P74" i="24" s="1"/>
  <c r="O124" i="24"/>
  <c r="P124" i="24" s="1"/>
  <c r="O131" i="24"/>
  <c r="P131" i="24" s="1"/>
  <c r="O138" i="24"/>
  <c r="P138" i="24" s="1"/>
  <c r="O188" i="24"/>
  <c r="P188" i="24" s="1"/>
  <c r="O195" i="24"/>
  <c r="P195" i="24" s="1"/>
  <c r="O202" i="24"/>
  <c r="P202" i="24" s="1"/>
  <c r="O231" i="24"/>
  <c r="P231" i="24" s="1"/>
  <c r="O239" i="24"/>
  <c r="P239" i="24" s="1"/>
  <c r="O247" i="24"/>
  <c r="P247" i="24" s="1"/>
  <c r="O255" i="24"/>
  <c r="P255" i="24" s="1"/>
  <c r="O263" i="24"/>
  <c r="P263" i="24" s="1"/>
  <c r="O271" i="24"/>
  <c r="P271" i="24" s="1"/>
  <c r="O279" i="24"/>
  <c r="P279" i="24" s="1"/>
  <c r="O10" i="24"/>
  <c r="P10" i="24" s="1"/>
  <c r="O14" i="24"/>
  <c r="P14" i="24" s="1"/>
  <c r="O18" i="24"/>
  <c r="P18" i="24" s="1"/>
  <c r="O68" i="24"/>
  <c r="P68" i="24" s="1"/>
  <c r="O75" i="24"/>
  <c r="P75" i="24" s="1"/>
  <c r="O82" i="24"/>
  <c r="P82" i="24" s="1"/>
  <c r="O132" i="24"/>
  <c r="P132" i="24" s="1"/>
  <c r="O139" i="24"/>
  <c r="P139" i="24" s="1"/>
  <c r="O146" i="24"/>
  <c r="P146" i="24" s="1"/>
  <c r="O196" i="24"/>
  <c r="P196" i="24" s="1"/>
  <c r="O203" i="24"/>
  <c r="P203" i="24" s="1"/>
  <c r="O210" i="24"/>
  <c r="P210" i="24" s="1"/>
  <c r="O232" i="24"/>
  <c r="P232" i="24" s="1"/>
  <c r="O240" i="24"/>
  <c r="P240" i="24" s="1"/>
  <c r="O248" i="24"/>
  <c r="P248" i="24" s="1"/>
  <c r="O256" i="24"/>
  <c r="P256" i="24" s="1"/>
  <c r="O264" i="24"/>
  <c r="P264" i="24" s="1"/>
  <c r="O272" i="24"/>
  <c r="P272" i="24" s="1"/>
  <c r="O280" i="24"/>
  <c r="P280" i="24" s="1"/>
  <c r="O19" i="24"/>
  <c r="P19" i="24" s="1"/>
  <c r="O26" i="24"/>
  <c r="P26" i="24" s="1"/>
  <c r="O76" i="24"/>
  <c r="P76" i="24" s="1"/>
  <c r="O83" i="24"/>
  <c r="P83" i="24" s="1"/>
  <c r="O90" i="24"/>
  <c r="P90" i="24" s="1"/>
  <c r="O140" i="24"/>
  <c r="P140" i="24" s="1"/>
  <c r="O147" i="24"/>
  <c r="P147" i="24" s="1"/>
  <c r="O154" i="24"/>
  <c r="P154" i="24" s="1"/>
  <c r="O204" i="24"/>
  <c r="P204" i="24" s="1"/>
  <c r="O211" i="24"/>
  <c r="P211" i="24" s="1"/>
  <c r="O48" i="24"/>
  <c r="P48" i="24" s="1"/>
  <c r="O55" i="24"/>
  <c r="P55" i="24" s="1"/>
  <c r="O62" i="24"/>
  <c r="P62" i="24" s="1"/>
  <c r="O112" i="24"/>
  <c r="P112" i="24" s="1"/>
  <c r="O119" i="24"/>
  <c r="P119" i="24" s="1"/>
  <c r="O126" i="24"/>
  <c r="P126" i="24" s="1"/>
  <c r="O176" i="24"/>
  <c r="P176" i="24" s="1"/>
  <c r="O183" i="24"/>
  <c r="P183" i="24" s="1"/>
  <c r="O190" i="24"/>
  <c r="P190" i="24" s="1"/>
  <c r="O56" i="24"/>
  <c r="P56" i="24" s="1"/>
  <c r="O63" i="24"/>
  <c r="P63" i="24" s="1"/>
  <c r="O70" i="24"/>
  <c r="P70" i="24" s="1"/>
  <c r="O120" i="24"/>
  <c r="P120" i="24" s="1"/>
  <c r="O127" i="24"/>
  <c r="P127" i="24" s="1"/>
  <c r="O134" i="24"/>
  <c r="P134" i="24" s="1"/>
  <c r="O184" i="24"/>
  <c r="P184" i="24" s="1"/>
  <c r="O191" i="24"/>
  <c r="P191" i="24" s="1"/>
  <c r="O198" i="24"/>
  <c r="P198" i="24" s="1"/>
  <c r="O28" i="24"/>
  <c r="P28" i="24" s="1"/>
  <c r="O35" i="24"/>
  <c r="P35" i="24" s="1"/>
  <c r="O42" i="24"/>
  <c r="P42" i="24" s="1"/>
  <c r="O92" i="24"/>
  <c r="P92" i="24" s="1"/>
  <c r="O99" i="24"/>
  <c r="P99" i="24" s="1"/>
  <c r="O106" i="24"/>
  <c r="P106" i="24" s="1"/>
  <c r="O156" i="24"/>
  <c r="P156" i="24" s="1"/>
  <c r="O163" i="24"/>
  <c r="P163" i="24" s="1"/>
  <c r="O170" i="24"/>
  <c r="P170" i="24" s="1"/>
  <c r="O220" i="24"/>
  <c r="P220" i="24" s="1"/>
  <c r="O227" i="24"/>
  <c r="P227" i="24" s="1"/>
  <c r="O235" i="24"/>
  <c r="P235" i="24" s="1"/>
  <c r="O243" i="24"/>
  <c r="P243" i="24" s="1"/>
  <c r="O251" i="24"/>
  <c r="P251" i="24" s="1"/>
  <c r="O259" i="24"/>
  <c r="P259" i="24" s="1"/>
  <c r="O267" i="24"/>
  <c r="P267" i="24" s="1"/>
  <c r="O275" i="24"/>
  <c r="P275" i="24" s="1"/>
  <c r="O283" i="24"/>
  <c r="P283" i="24" s="1"/>
  <c r="G28" i="21"/>
  <c r="E28" i="21"/>
  <c r="K28" i="21" s="1"/>
  <c r="J28" i="21"/>
  <c r="I55" i="23"/>
  <c r="N55" i="23"/>
  <c r="M55" i="23"/>
  <c r="L55" i="23"/>
  <c r="K55" i="23"/>
  <c r="J55" i="23"/>
  <c r="H55" i="23"/>
  <c r="G55" i="23"/>
  <c r="F55" i="23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O55" i="23" l="1"/>
  <c r="P55" i="23"/>
  <c r="AG127" i="37"/>
  <c r="AG124" i="37"/>
  <c r="AF128" i="37"/>
  <c r="AG125" i="37"/>
  <c r="AF129" i="37"/>
  <c r="AH123" i="37"/>
  <c r="G122" i="37"/>
  <c r="Q55" i="23" l="1"/>
  <c r="AH124" i="37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N291" i="34" l="1"/>
  <c r="O291" i="34" s="1"/>
  <c r="P291" i="34" s="1"/>
  <c r="M291" i="34"/>
  <c r="N290" i="34"/>
  <c r="O290" i="34" s="1"/>
  <c r="P290" i="34" s="1"/>
  <c r="M290" i="34"/>
  <c r="N289" i="34"/>
  <c r="O289" i="34" s="1"/>
  <c r="P289" i="34" s="1"/>
  <c r="M289" i="34"/>
  <c r="N288" i="34"/>
  <c r="M288" i="34"/>
  <c r="N287" i="34"/>
  <c r="O287" i="34" s="1"/>
  <c r="P287" i="34" s="1"/>
  <c r="M287" i="34"/>
  <c r="N286" i="34"/>
  <c r="O286" i="34" s="1"/>
  <c r="P286" i="34" s="1"/>
  <c r="M286" i="34"/>
  <c r="N285" i="34"/>
  <c r="M285" i="34"/>
  <c r="N284" i="34"/>
  <c r="M284" i="34"/>
  <c r="N283" i="34"/>
  <c r="O283" i="34" s="1"/>
  <c r="P283" i="34" s="1"/>
  <c r="M283" i="34"/>
  <c r="N282" i="34"/>
  <c r="O282" i="34" s="1"/>
  <c r="P282" i="34" s="1"/>
  <c r="M282" i="34"/>
  <c r="N281" i="34"/>
  <c r="O281" i="34" s="1"/>
  <c r="P281" i="34" s="1"/>
  <c r="M281" i="34"/>
  <c r="N280" i="34"/>
  <c r="M280" i="34"/>
  <c r="N279" i="34"/>
  <c r="O279" i="34" s="1"/>
  <c r="P279" i="34" s="1"/>
  <c r="M279" i="34"/>
  <c r="N278" i="34"/>
  <c r="O278" i="34" s="1"/>
  <c r="P278" i="34" s="1"/>
  <c r="M278" i="34"/>
  <c r="N277" i="34"/>
  <c r="M277" i="34"/>
  <c r="N276" i="34"/>
  <c r="M276" i="34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N271" i="34"/>
  <c r="O271" i="34" s="1"/>
  <c r="P271" i="34" s="1"/>
  <c r="M271" i="34"/>
  <c r="N270" i="34"/>
  <c r="O270" i="34" s="1"/>
  <c r="P270" i="34" s="1"/>
  <c r="M270" i="34"/>
  <c r="N269" i="34"/>
  <c r="M269" i="34"/>
  <c r="N268" i="34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M264" i="34"/>
  <c r="N263" i="34"/>
  <c r="O263" i="34" s="1"/>
  <c r="P263" i="34" s="1"/>
  <c r="M263" i="34"/>
  <c r="N262" i="34"/>
  <c r="O262" i="34" s="1"/>
  <c r="P262" i="34" s="1"/>
  <c r="M262" i="34"/>
  <c r="N261" i="34"/>
  <c r="M261" i="34"/>
  <c r="N260" i="34"/>
  <c r="M260" i="34"/>
  <c r="N259" i="34"/>
  <c r="O259" i="34" s="1"/>
  <c r="P259" i="34" s="1"/>
  <c r="M259" i="34"/>
  <c r="N258" i="34"/>
  <c r="O258" i="34" s="1"/>
  <c r="P258" i="34" s="1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M253" i="34"/>
  <c r="N252" i="34"/>
  <c r="M252" i="34"/>
  <c r="N251" i="34"/>
  <c r="O251" i="34" s="1"/>
  <c r="P251" i="34" s="1"/>
  <c r="M251" i="34"/>
  <c r="N250" i="34"/>
  <c r="O250" i="34" s="1"/>
  <c r="P250" i="34" s="1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M245" i="34"/>
  <c r="N244" i="34"/>
  <c r="M244" i="34"/>
  <c r="N243" i="34"/>
  <c r="O243" i="34" s="1"/>
  <c r="P243" i="34" s="1"/>
  <c r="M243" i="34"/>
  <c r="N242" i="34"/>
  <c r="O242" i="34" s="1"/>
  <c r="P242" i="34" s="1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M237" i="34"/>
  <c r="N236" i="34"/>
  <c r="M236" i="34"/>
  <c r="N235" i="34"/>
  <c r="O235" i="34" s="1"/>
  <c r="P235" i="34" s="1"/>
  <c r="M235" i="34"/>
  <c r="N234" i="34"/>
  <c r="O234" i="34" s="1"/>
  <c r="P234" i="34" s="1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M229" i="34"/>
  <c r="N228" i="34"/>
  <c r="M228" i="34"/>
  <c r="N227" i="34"/>
  <c r="O227" i="34" s="1"/>
  <c r="P227" i="34" s="1"/>
  <c r="M227" i="34"/>
  <c r="N226" i="34"/>
  <c r="O226" i="34" s="1"/>
  <c r="P226" i="34" s="1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M221" i="34"/>
  <c r="N220" i="34"/>
  <c r="M220" i="34"/>
  <c r="N219" i="34"/>
  <c r="O219" i="34" s="1"/>
  <c r="P219" i="34" s="1"/>
  <c r="M219" i="34"/>
  <c r="N218" i="34"/>
  <c r="O218" i="34" s="1"/>
  <c r="P218" i="34" s="1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M213" i="34"/>
  <c r="N212" i="34"/>
  <c r="M212" i="34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O206" i="34" s="1"/>
  <c r="P206" i="34" s="1"/>
  <c r="M206" i="34"/>
  <c r="N205" i="34"/>
  <c r="M205" i="34"/>
  <c r="N204" i="34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O198" i="34" s="1"/>
  <c r="P198" i="34" s="1"/>
  <c r="M198" i="34"/>
  <c r="N197" i="34"/>
  <c r="M197" i="34"/>
  <c r="N196" i="34"/>
  <c r="M196" i="34"/>
  <c r="N195" i="34"/>
  <c r="O195" i="34" s="1"/>
  <c r="P195" i="34" s="1"/>
  <c r="M195" i="34"/>
  <c r="N194" i="34"/>
  <c r="O194" i="34" s="1"/>
  <c r="P194" i="34" s="1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O190" i="34" s="1"/>
  <c r="P190" i="34" s="1"/>
  <c r="M190" i="34"/>
  <c r="N189" i="34"/>
  <c r="M189" i="34"/>
  <c r="N188" i="34"/>
  <c r="M188" i="34"/>
  <c r="N187" i="34"/>
  <c r="O187" i="34" s="1"/>
  <c r="P187" i="34" s="1"/>
  <c r="M187" i="34"/>
  <c r="N186" i="34"/>
  <c r="O186" i="34" s="1"/>
  <c r="P186" i="34" s="1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O182" i="34" s="1"/>
  <c r="P182" i="34" s="1"/>
  <c r="M182" i="34"/>
  <c r="N181" i="34"/>
  <c r="M181" i="34"/>
  <c r="N180" i="34"/>
  <c r="M180" i="34"/>
  <c r="N179" i="34"/>
  <c r="O179" i="34" s="1"/>
  <c r="P179" i="34" s="1"/>
  <c r="M179" i="34"/>
  <c r="N178" i="34"/>
  <c r="O178" i="34" s="1"/>
  <c r="P178" i="34" s="1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O174" i="34" s="1"/>
  <c r="P174" i="34" s="1"/>
  <c r="M174" i="34"/>
  <c r="N173" i="34"/>
  <c r="M173" i="34"/>
  <c r="N172" i="34"/>
  <c r="M172" i="34"/>
  <c r="N171" i="34"/>
  <c r="O171" i="34" s="1"/>
  <c r="P171" i="34" s="1"/>
  <c r="M171" i="34"/>
  <c r="N170" i="34"/>
  <c r="O170" i="34" s="1"/>
  <c r="P170" i="34" s="1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O166" i="34" s="1"/>
  <c r="P166" i="34" s="1"/>
  <c r="M166" i="34"/>
  <c r="N165" i="34"/>
  <c r="M165" i="34"/>
  <c r="N164" i="34"/>
  <c r="M164" i="34"/>
  <c r="N163" i="34"/>
  <c r="O163" i="34" s="1"/>
  <c r="P163" i="34" s="1"/>
  <c r="M163" i="34"/>
  <c r="N162" i="34"/>
  <c r="O162" i="34" s="1"/>
  <c r="P162" i="34" s="1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O158" i="34" s="1"/>
  <c r="P158" i="34" s="1"/>
  <c r="M158" i="34"/>
  <c r="N157" i="34"/>
  <c r="M157" i="34"/>
  <c r="N156" i="34"/>
  <c r="M156" i="34"/>
  <c r="N155" i="34"/>
  <c r="O155" i="34" s="1"/>
  <c r="P155" i="34" s="1"/>
  <c r="M155" i="34"/>
  <c r="N154" i="34"/>
  <c r="O154" i="34" s="1"/>
  <c r="P154" i="34" s="1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O150" i="34" s="1"/>
  <c r="P150" i="34" s="1"/>
  <c r="M150" i="34"/>
  <c r="N149" i="34"/>
  <c r="M149" i="34"/>
  <c r="N148" i="34"/>
  <c r="M148" i="34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O142" i="34" s="1"/>
  <c r="P142" i="34" s="1"/>
  <c r="M142" i="34"/>
  <c r="N141" i="34"/>
  <c r="M141" i="34"/>
  <c r="N140" i="34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O134" i="34" s="1"/>
  <c r="P134" i="34" s="1"/>
  <c r="M134" i="34"/>
  <c r="N133" i="34"/>
  <c r="M133" i="34"/>
  <c r="N132" i="34"/>
  <c r="M132" i="34"/>
  <c r="N131" i="34"/>
  <c r="O131" i="34" s="1"/>
  <c r="P131" i="34" s="1"/>
  <c r="M131" i="34"/>
  <c r="N130" i="34"/>
  <c r="O130" i="34" s="1"/>
  <c r="P130" i="34" s="1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O126" i="34" s="1"/>
  <c r="P126" i="34" s="1"/>
  <c r="M126" i="34"/>
  <c r="N125" i="34"/>
  <c r="M125" i="34"/>
  <c r="N124" i="34"/>
  <c r="M124" i="34"/>
  <c r="N123" i="34"/>
  <c r="O123" i="34" s="1"/>
  <c r="P123" i="34" s="1"/>
  <c r="M123" i="34"/>
  <c r="N122" i="34"/>
  <c r="O122" i="34" s="1"/>
  <c r="P122" i="34" s="1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O118" i="34" s="1"/>
  <c r="P118" i="34" s="1"/>
  <c r="M118" i="34"/>
  <c r="N117" i="34"/>
  <c r="M117" i="34"/>
  <c r="N116" i="34"/>
  <c r="M116" i="34"/>
  <c r="N115" i="34"/>
  <c r="O115" i="34" s="1"/>
  <c r="P115" i="34" s="1"/>
  <c r="M115" i="34"/>
  <c r="N114" i="34"/>
  <c r="O114" i="34" s="1"/>
  <c r="P114" i="34" s="1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O110" i="34" s="1"/>
  <c r="P110" i="34" s="1"/>
  <c r="M110" i="34"/>
  <c r="N109" i="34"/>
  <c r="M109" i="34"/>
  <c r="N108" i="34"/>
  <c r="M108" i="34"/>
  <c r="N107" i="34"/>
  <c r="O107" i="34" s="1"/>
  <c r="P107" i="34" s="1"/>
  <c r="M107" i="34"/>
  <c r="N106" i="34"/>
  <c r="O106" i="34" s="1"/>
  <c r="P106" i="34" s="1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O102" i="34" s="1"/>
  <c r="P102" i="34" s="1"/>
  <c r="M102" i="34"/>
  <c r="N101" i="34"/>
  <c r="M101" i="34"/>
  <c r="N100" i="34"/>
  <c r="M100" i="34"/>
  <c r="N99" i="34"/>
  <c r="O99" i="34" s="1"/>
  <c r="P99" i="34" s="1"/>
  <c r="M99" i="34"/>
  <c r="N98" i="34"/>
  <c r="O98" i="34" s="1"/>
  <c r="P98" i="34" s="1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O94" i="34" s="1"/>
  <c r="P94" i="34" s="1"/>
  <c r="M94" i="34"/>
  <c r="N93" i="34"/>
  <c r="M93" i="34"/>
  <c r="N92" i="34"/>
  <c r="M92" i="34"/>
  <c r="N91" i="34"/>
  <c r="O91" i="34" s="1"/>
  <c r="P91" i="34" s="1"/>
  <c r="M91" i="34"/>
  <c r="N90" i="34"/>
  <c r="O90" i="34" s="1"/>
  <c r="P90" i="34" s="1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O86" i="34" s="1"/>
  <c r="P86" i="34" s="1"/>
  <c r="M86" i="34"/>
  <c r="N85" i="34"/>
  <c r="M85" i="34"/>
  <c r="N84" i="34"/>
  <c r="M84" i="34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O78" i="34" s="1"/>
  <c r="P78" i="34" s="1"/>
  <c r="M78" i="34"/>
  <c r="N77" i="34"/>
  <c r="M77" i="34"/>
  <c r="N76" i="34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N70" i="34"/>
  <c r="O70" i="34" s="1"/>
  <c r="P70" i="34" s="1"/>
  <c r="M70" i="34"/>
  <c r="N69" i="34"/>
  <c r="M69" i="34"/>
  <c r="N68" i="34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M61" i="34"/>
  <c r="N60" i="34"/>
  <c r="M60" i="34"/>
  <c r="N59" i="34"/>
  <c r="O59" i="34" s="1"/>
  <c r="P59" i="34" s="1"/>
  <c r="M59" i="34"/>
  <c r="N58" i="34"/>
  <c r="O58" i="34" s="1"/>
  <c r="P58" i="34" s="1"/>
  <c r="M58" i="34"/>
  <c r="N57" i="34"/>
  <c r="O57" i="34" s="1"/>
  <c r="P57" i="34" s="1"/>
  <c r="M57" i="34"/>
  <c r="N56" i="34"/>
  <c r="O56" i="34" s="1"/>
  <c r="P56" i="34" s="1"/>
  <c r="M56" i="34"/>
  <c r="N55" i="34"/>
  <c r="O55" i="34" s="1"/>
  <c r="P55" i="34" s="1"/>
  <c r="M55" i="34"/>
  <c r="N54" i="34"/>
  <c r="O54" i="34" s="1"/>
  <c r="P54" i="34" s="1"/>
  <c r="M54" i="34"/>
  <c r="N53" i="34"/>
  <c r="M53" i="34"/>
  <c r="N52" i="34"/>
  <c r="M52" i="34"/>
  <c r="N51" i="34"/>
  <c r="O51" i="34" s="1"/>
  <c r="P51" i="34" s="1"/>
  <c r="M51" i="34"/>
  <c r="N50" i="34"/>
  <c r="O50" i="34" s="1"/>
  <c r="P50" i="34" s="1"/>
  <c r="M50" i="34"/>
  <c r="N49" i="34"/>
  <c r="O49" i="34" s="1"/>
  <c r="P49" i="34" s="1"/>
  <c r="M49" i="34"/>
  <c r="N48" i="34"/>
  <c r="O48" i="34" s="1"/>
  <c r="P48" i="34" s="1"/>
  <c r="M48" i="34"/>
  <c r="N47" i="34"/>
  <c r="O47" i="34" s="1"/>
  <c r="P47" i="34" s="1"/>
  <c r="M47" i="34"/>
  <c r="N46" i="34"/>
  <c r="O46" i="34" s="1"/>
  <c r="P46" i="34" s="1"/>
  <c r="M46" i="34"/>
  <c r="N45" i="34"/>
  <c r="M45" i="34"/>
  <c r="N44" i="34"/>
  <c r="M44" i="34"/>
  <c r="N43" i="34"/>
  <c r="O43" i="34" s="1"/>
  <c r="P43" i="34" s="1"/>
  <c r="M43" i="34"/>
  <c r="N42" i="34"/>
  <c r="O42" i="34" s="1"/>
  <c r="P42" i="34" s="1"/>
  <c r="M42" i="34"/>
  <c r="N41" i="34"/>
  <c r="O41" i="34" s="1"/>
  <c r="P41" i="34" s="1"/>
  <c r="M41" i="34"/>
  <c r="N40" i="34"/>
  <c r="O40" i="34" s="1"/>
  <c r="P40" i="34" s="1"/>
  <c r="M40" i="34"/>
  <c r="N39" i="34"/>
  <c r="O39" i="34" s="1"/>
  <c r="P39" i="34" s="1"/>
  <c r="M39" i="34"/>
  <c r="N38" i="34"/>
  <c r="O38" i="34" s="1"/>
  <c r="P38" i="34" s="1"/>
  <c r="M38" i="34"/>
  <c r="N37" i="34"/>
  <c r="M37" i="34"/>
  <c r="N36" i="34"/>
  <c r="M36" i="34"/>
  <c r="N35" i="34"/>
  <c r="O35" i="34" s="1"/>
  <c r="P35" i="34" s="1"/>
  <c r="M35" i="34"/>
  <c r="N34" i="34"/>
  <c r="O34" i="34" s="1"/>
  <c r="P34" i="34" s="1"/>
  <c r="M34" i="34"/>
  <c r="N33" i="34"/>
  <c r="O33" i="34" s="1"/>
  <c r="P33" i="34" s="1"/>
  <c r="M33" i="34"/>
  <c r="N32" i="34"/>
  <c r="O32" i="34" s="1"/>
  <c r="P32" i="34" s="1"/>
  <c r="M32" i="34"/>
  <c r="N31" i="34"/>
  <c r="O31" i="34" s="1"/>
  <c r="P31" i="34" s="1"/>
  <c r="M31" i="34"/>
  <c r="N30" i="34"/>
  <c r="O30" i="34" s="1"/>
  <c r="P30" i="34" s="1"/>
  <c r="M30" i="34"/>
  <c r="N29" i="34"/>
  <c r="M29" i="34"/>
  <c r="N28" i="34"/>
  <c r="M28" i="34"/>
  <c r="N27" i="34"/>
  <c r="O27" i="34" s="1"/>
  <c r="P27" i="34" s="1"/>
  <c r="M27" i="34"/>
  <c r="N26" i="34"/>
  <c r="O26" i="34" s="1"/>
  <c r="P26" i="34" s="1"/>
  <c r="M26" i="34"/>
  <c r="N25" i="34"/>
  <c r="O25" i="34" s="1"/>
  <c r="P25" i="34" s="1"/>
  <c r="M25" i="34"/>
  <c r="N24" i="34"/>
  <c r="O24" i="34" s="1"/>
  <c r="P24" i="34" s="1"/>
  <c r="M24" i="34"/>
  <c r="N23" i="34"/>
  <c r="O23" i="34" s="1"/>
  <c r="P23" i="34" s="1"/>
  <c r="M23" i="34"/>
  <c r="N22" i="34"/>
  <c r="O22" i="34" s="1"/>
  <c r="P22" i="34" s="1"/>
  <c r="M22" i="34"/>
  <c r="N21" i="34"/>
  <c r="M21" i="34"/>
  <c r="N20" i="34"/>
  <c r="M20" i="34"/>
  <c r="N19" i="34"/>
  <c r="O19" i="34" s="1"/>
  <c r="P19" i="34" s="1"/>
  <c r="M19" i="34"/>
  <c r="N18" i="34"/>
  <c r="O18" i="34" s="1"/>
  <c r="P18" i="34" s="1"/>
  <c r="M18" i="34"/>
  <c r="N17" i="34"/>
  <c r="O17" i="34" s="1"/>
  <c r="P17" i="34" s="1"/>
  <c r="M17" i="34"/>
  <c r="A17" i="34"/>
  <c r="N16" i="34"/>
  <c r="M16" i="34"/>
  <c r="A16" i="34"/>
  <c r="O15" i="34"/>
  <c r="P15" i="34" s="1"/>
  <c r="N15" i="34"/>
  <c r="M15" i="34"/>
  <c r="A15" i="34"/>
  <c r="N14" i="34"/>
  <c r="M14" i="34"/>
  <c r="A14" i="34"/>
  <c r="N13" i="34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N10" i="34"/>
  <c r="M10" i="34"/>
  <c r="A10" i="34"/>
  <c r="N9" i="34"/>
  <c r="M9" i="34"/>
  <c r="A9" i="34"/>
  <c r="N8" i="34"/>
  <c r="M8" i="34"/>
  <c r="A8" i="34"/>
  <c r="N7" i="34"/>
  <c r="M7" i="34"/>
  <c r="O7" i="34" s="1"/>
  <c r="P7" i="34" s="1"/>
  <c r="A7" i="34"/>
  <c r="N6" i="34"/>
  <c r="M6" i="34"/>
  <c r="A6" i="34"/>
  <c r="N5" i="34"/>
  <c r="M5" i="34"/>
  <c r="A5" i="34"/>
  <c r="N4" i="34"/>
  <c r="M4" i="34"/>
  <c r="A4" i="34"/>
  <c r="N3" i="34"/>
  <c r="O3" i="34" s="1"/>
  <c r="P3" i="34" s="1"/>
  <c r="M3" i="34"/>
  <c r="A3" i="34"/>
  <c r="N2" i="34"/>
  <c r="M2" i="34"/>
  <c r="A2" i="34"/>
  <c r="Q45" i="7"/>
  <c r="H45" i="7"/>
  <c r="B45" i="7"/>
  <c r="Q44" i="7"/>
  <c r="H44" i="7"/>
  <c r="B44" i="7"/>
  <c r="Q43" i="7"/>
  <c r="H43" i="7"/>
  <c r="B43" i="7"/>
  <c r="A43" i="7"/>
  <c r="A44" i="7" s="1"/>
  <c r="A45" i="7" s="1"/>
  <c r="Q45" i="6"/>
  <c r="H45" i="6"/>
  <c r="B45" i="6"/>
  <c r="Q44" i="6"/>
  <c r="H44" i="6"/>
  <c r="B44" i="6"/>
  <c r="Q43" i="6"/>
  <c r="H43" i="6"/>
  <c r="B43" i="6"/>
  <c r="O4" i="34" l="1"/>
  <c r="P4" i="34" s="1"/>
  <c r="O9" i="34"/>
  <c r="P9" i="34" s="1"/>
  <c r="O14" i="34"/>
  <c r="P14" i="34" s="1"/>
  <c r="O20" i="34"/>
  <c r="P20" i="34" s="1"/>
  <c r="O28" i="34"/>
  <c r="P28" i="34" s="1"/>
  <c r="O36" i="34"/>
  <c r="P36" i="34" s="1"/>
  <c r="O44" i="34"/>
  <c r="P44" i="34" s="1"/>
  <c r="O52" i="34"/>
  <c r="P52" i="34" s="1"/>
  <c r="O60" i="34"/>
  <c r="P60" i="34" s="1"/>
  <c r="O68" i="34"/>
  <c r="P68" i="34" s="1"/>
  <c r="O76" i="34"/>
  <c r="P76" i="34" s="1"/>
  <c r="O84" i="34"/>
  <c r="P84" i="34" s="1"/>
  <c r="O92" i="34"/>
  <c r="P92" i="34" s="1"/>
  <c r="O100" i="34"/>
  <c r="P100" i="34" s="1"/>
  <c r="O108" i="34"/>
  <c r="P108" i="34" s="1"/>
  <c r="O116" i="34"/>
  <c r="P116" i="34" s="1"/>
  <c r="O124" i="34"/>
  <c r="P124" i="34" s="1"/>
  <c r="O132" i="34"/>
  <c r="P132" i="34" s="1"/>
  <c r="O140" i="34"/>
  <c r="P140" i="34" s="1"/>
  <c r="O148" i="34"/>
  <c r="P148" i="34" s="1"/>
  <c r="O156" i="34"/>
  <c r="P156" i="34" s="1"/>
  <c r="O164" i="34"/>
  <c r="P164" i="34" s="1"/>
  <c r="O172" i="34"/>
  <c r="P172" i="34" s="1"/>
  <c r="O180" i="34"/>
  <c r="P180" i="34" s="1"/>
  <c r="O188" i="34"/>
  <c r="P188" i="34" s="1"/>
  <c r="O196" i="34"/>
  <c r="P196" i="34" s="1"/>
  <c r="O204" i="34"/>
  <c r="P204" i="34" s="1"/>
  <c r="O212" i="34"/>
  <c r="P212" i="34" s="1"/>
  <c r="O220" i="34"/>
  <c r="P220" i="34" s="1"/>
  <c r="O228" i="34"/>
  <c r="P228" i="34" s="1"/>
  <c r="O236" i="34"/>
  <c r="P236" i="34" s="1"/>
  <c r="O244" i="34"/>
  <c r="P244" i="34" s="1"/>
  <c r="O252" i="34"/>
  <c r="P252" i="34" s="1"/>
  <c r="O260" i="34"/>
  <c r="P260" i="34" s="1"/>
  <c r="O268" i="34"/>
  <c r="P268" i="34" s="1"/>
  <c r="O276" i="34"/>
  <c r="P276" i="34" s="1"/>
  <c r="O284" i="34"/>
  <c r="P284" i="34" s="1"/>
  <c r="O21" i="34"/>
  <c r="P21" i="34" s="1"/>
  <c r="O29" i="34"/>
  <c r="P29" i="34" s="1"/>
  <c r="O37" i="34"/>
  <c r="P37" i="34" s="1"/>
  <c r="O45" i="34"/>
  <c r="P45" i="34" s="1"/>
  <c r="O53" i="34"/>
  <c r="P53" i="34" s="1"/>
  <c r="O61" i="34"/>
  <c r="P61" i="34" s="1"/>
  <c r="O69" i="34"/>
  <c r="P69" i="34" s="1"/>
  <c r="O77" i="34"/>
  <c r="P77" i="34" s="1"/>
  <c r="O85" i="34"/>
  <c r="P85" i="34" s="1"/>
  <c r="O93" i="34"/>
  <c r="P93" i="34" s="1"/>
  <c r="O101" i="34"/>
  <c r="P101" i="34" s="1"/>
  <c r="O109" i="34"/>
  <c r="P109" i="34" s="1"/>
  <c r="O117" i="34"/>
  <c r="P117" i="34" s="1"/>
  <c r="O125" i="34"/>
  <c r="P125" i="34" s="1"/>
  <c r="O133" i="34"/>
  <c r="P133" i="34" s="1"/>
  <c r="O141" i="34"/>
  <c r="P141" i="34" s="1"/>
  <c r="O149" i="34"/>
  <c r="P149" i="34" s="1"/>
  <c r="O157" i="34"/>
  <c r="P157" i="34" s="1"/>
  <c r="O165" i="34"/>
  <c r="P165" i="34" s="1"/>
  <c r="O173" i="34"/>
  <c r="P173" i="34" s="1"/>
  <c r="O181" i="34"/>
  <c r="P181" i="34" s="1"/>
  <c r="O189" i="34"/>
  <c r="P189" i="34" s="1"/>
  <c r="O197" i="34"/>
  <c r="P197" i="34" s="1"/>
  <c r="O205" i="34"/>
  <c r="P205" i="34" s="1"/>
  <c r="O213" i="34"/>
  <c r="P213" i="34" s="1"/>
  <c r="O221" i="34"/>
  <c r="P221" i="34" s="1"/>
  <c r="O229" i="34"/>
  <c r="P229" i="34" s="1"/>
  <c r="O237" i="34"/>
  <c r="P237" i="34" s="1"/>
  <c r="O245" i="34"/>
  <c r="P245" i="34" s="1"/>
  <c r="O253" i="34"/>
  <c r="P253" i="34" s="1"/>
  <c r="O261" i="34"/>
  <c r="P261" i="34" s="1"/>
  <c r="O269" i="34"/>
  <c r="P269" i="34" s="1"/>
  <c r="O277" i="34"/>
  <c r="P277" i="34" s="1"/>
  <c r="O285" i="34"/>
  <c r="P285" i="34" s="1"/>
  <c r="O5" i="34"/>
  <c r="P5" i="34" s="1"/>
  <c r="O10" i="34"/>
  <c r="P10" i="34" s="1"/>
  <c r="O6" i="34"/>
  <c r="P6" i="34" s="1"/>
  <c r="O16" i="34"/>
  <c r="P16" i="34" s="1"/>
  <c r="O264" i="34"/>
  <c r="P264" i="34" s="1"/>
  <c r="O272" i="34"/>
  <c r="P272" i="34" s="1"/>
  <c r="O280" i="34"/>
  <c r="P280" i="34" s="1"/>
  <c r="O288" i="34"/>
  <c r="P288" i="34" s="1"/>
  <c r="O2" i="34"/>
  <c r="P2" i="34" s="1"/>
  <c r="O8" i="34"/>
  <c r="P8" i="34" s="1"/>
  <c r="O13" i="34"/>
  <c r="P13" i="34" s="1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B69" i="26" l="1"/>
  <c r="A38" i="8"/>
  <c r="A39" i="8" s="1"/>
  <c r="A40" i="8" s="1"/>
  <c r="F51" i="23"/>
  <c r="G51" i="23"/>
  <c r="H51" i="23"/>
  <c r="I51" i="23"/>
  <c r="J51" i="23"/>
  <c r="K51" i="23"/>
  <c r="L51" i="23"/>
  <c r="M51" i="23"/>
  <c r="N51" i="23"/>
  <c r="F52" i="23"/>
  <c r="O52" i="23" s="1"/>
  <c r="G52" i="23"/>
  <c r="H52" i="23"/>
  <c r="I52" i="23"/>
  <c r="J52" i="23"/>
  <c r="K52" i="23"/>
  <c r="L52" i="23"/>
  <c r="M52" i="23"/>
  <c r="N52" i="23"/>
  <c r="F53" i="23"/>
  <c r="G53" i="23"/>
  <c r="H53" i="23"/>
  <c r="I53" i="23"/>
  <c r="J53" i="23"/>
  <c r="K53" i="23"/>
  <c r="L53" i="23"/>
  <c r="M53" i="23"/>
  <c r="N53" i="23"/>
  <c r="F54" i="23"/>
  <c r="G54" i="23"/>
  <c r="H54" i="23"/>
  <c r="J54" i="23"/>
  <c r="L54" i="23"/>
  <c r="M54" i="23"/>
  <c r="P53" i="23" l="1"/>
  <c r="P51" i="23"/>
  <c r="O51" i="23"/>
  <c r="O53" i="23"/>
  <c r="Q53" i="23" s="1"/>
  <c r="P52" i="23"/>
  <c r="Q52" i="23" s="1"/>
  <c r="Q51" i="23"/>
  <c r="K24" i="21" l="1"/>
  <c r="J24" i="21"/>
  <c r="J25" i="21"/>
  <c r="J26" i="21"/>
  <c r="J27" i="21"/>
  <c r="N54" i="23" s="1"/>
  <c r="G24" i="21"/>
  <c r="G25" i="21"/>
  <c r="G26" i="21"/>
  <c r="G27" i="21"/>
  <c r="K54" i="23" s="1"/>
  <c r="P54" i="23" s="1"/>
  <c r="E24" i="21"/>
  <c r="E25" i="21"/>
  <c r="K25" i="21" s="1"/>
  <c r="E26" i="21"/>
  <c r="K26" i="21" s="1"/>
  <c r="E27" i="21"/>
  <c r="C8" i="16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C453" i="16" s="1"/>
  <c r="C454" i="16" s="1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C467" i="16" s="1"/>
  <c r="C468" i="16" s="1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C481" i="16" s="1"/>
  <c r="C482" i="16" s="1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C495" i="16" s="1"/>
  <c r="C496" i="16" s="1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C509" i="16" s="1"/>
  <c r="C510" i="16" s="1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C523" i="16" s="1"/>
  <c r="C524" i="16" s="1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C537" i="16" s="1"/>
  <c r="C538" i="16" s="1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C551" i="16" s="1"/>
  <c r="C552" i="16" s="1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C565" i="16" s="1"/>
  <c r="C566" i="16" s="1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C579" i="16" s="1"/>
  <c r="C580" i="16" s="1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C591" i="17"/>
  <c r="C592" i="17" s="1"/>
  <c r="X38" i="9"/>
  <c r="X39" i="9" s="1"/>
  <c r="X40" i="9" s="1"/>
  <c r="R38" i="9"/>
  <c r="R39" i="9" s="1"/>
  <c r="T38" i="9"/>
  <c r="T39" i="9"/>
  <c r="R40" i="9"/>
  <c r="U40" i="9"/>
  <c r="Q40" i="9"/>
  <c r="N40" i="9"/>
  <c r="K40" i="9"/>
  <c r="F40" i="9"/>
  <c r="H40" i="9" s="1"/>
  <c r="B40" i="9"/>
  <c r="Q39" i="9"/>
  <c r="N39" i="9"/>
  <c r="K39" i="9"/>
  <c r="F39" i="9"/>
  <c r="H39" i="9" s="1"/>
  <c r="B39" i="9"/>
  <c r="U38" i="9"/>
  <c r="Q38" i="9"/>
  <c r="N38" i="9"/>
  <c r="K38" i="9"/>
  <c r="H38" i="9"/>
  <c r="F38" i="9"/>
  <c r="B38" i="9"/>
  <c r="K27" i="21" l="1"/>
  <c r="I54" i="23"/>
  <c r="O54" i="23" s="1"/>
  <c r="Q54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3" i="23"/>
  <c r="P13" i="23"/>
  <c r="K13" i="23" s="1"/>
  <c r="O13" i="23"/>
  <c r="I13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Q35" i="9"/>
  <c r="Q36" i="9"/>
  <c r="Q37" i="9"/>
  <c r="X37" i="9"/>
  <c r="U37" i="9"/>
  <c r="N37" i="9"/>
  <c r="K37" i="9"/>
  <c r="F37" i="9"/>
  <c r="H37" i="9" s="1"/>
  <c r="B37" i="9"/>
  <c r="X36" i="9"/>
  <c r="U36" i="9"/>
  <c r="N36" i="9"/>
  <c r="K36" i="9"/>
  <c r="F36" i="9"/>
  <c r="H36" i="9" s="1"/>
  <c r="B36" i="9"/>
  <c r="X35" i="9"/>
  <c r="U35" i="9"/>
  <c r="V35" i="9"/>
  <c r="N35" i="9"/>
  <c r="K35" i="9"/>
  <c r="F35" i="9"/>
  <c r="H35" i="9" s="1"/>
  <c r="B35" i="9"/>
  <c r="B72" i="26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P50" i="23"/>
  <c r="O50" i="23"/>
  <c r="Q50" i="23" s="1"/>
  <c r="P49" i="23"/>
  <c r="O49" i="23"/>
  <c r="P48" i="23"/>
  <c r="O48" i="23"/>
  <c r="Q48" i="23" s="1"/>
  <c r="P47" i="23"/>
  <c r="O47" i="23"/>
  <c r="P46" i="23"/>
  <c r="O46" i="23"/>
  <c r="P45" i="23"/>
  <c r="O45" i="23"/>
  <c r="Q45" i="23" s="1"/>
  <c r="P44" i="23"/>
  <c r="O44" i="23"/>
  <c r="P43" i="23"/>
  <c r="O43" i="23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F8" i="23"/>
  <c r="G8" i="23"/>
  <c r="H8" i="23"/>
  <c r="J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49" i="23" l="1"/>
  <c r="Q47" i="23"/>
  <c r="Q46" i="23"/>
  <c r="Q43" i="23"/>
  <c r="Q44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1" i="17" l="1"/>
  <c r="C610" i="17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4" i="23"/>
  <c r="O14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0" i="17"/>
  <c r="K591" i="17" s="1"/>
  <c r="K592" i="17" s="1"/>
  <c r="K593" i="17" s="1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0" i="17"/>
  <c r="J591" i="17" s="1"/>
  <c r="J592" i="17" s="1"/>
  <c r="J593" i="17" s="1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0" i="17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0" i="17"/>
  <c r="H591" i="17" s="1"/>
  <c r="H592" i="17" s="1"/>
  <c r="H593" i="17" s="1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0" i="17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0" i="17"/>
  <c r="F591" i="17" s="1"/>
  <c r="F592" i="17" s="1"/>
  <c r="F593" i="17" s="1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0" i="17"/>
  <c r="E591" i="17" s="1"/>
  <c r="E592" i="17" s="1"/>
  <c r="E593" i="17" s="1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0" i="17"/>
  <c r="D591" i="17" s="1"/>
  <c r="D592" i="17" s="1"/>
  <c r="D593" i="17" s="1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N5" i="23"/>
  <c r="O5" i="23"/>
  <c r="P5" i="23"/>
  <c r="K7" i="23"/>
  <c r="K8" i="23" s="1"/>
  <c r="K6" i="23"/>
  <c r="K5" i="23" s="1"/>
  <c r="I7" i="23"/>
  <c r="I8" i="23" s="1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S10" i="23"/>
  <c r="R10" i="23"/>
  <c r="R9" i="23" s="1"/>
  <c r="Q10" i="23"/>
  <c r="K10" i="23"/>
  <c r="I10" i="23"/>
  <c r="O2" i="23"/>
  <c r="S7" i="23"/>
  <c r="S8" i="23" s="1"/>
  <c r="R7" i="23"/>
  <c r="R8" i="23" s="1"/>
  <c r="R4" i="23"/>
  <c r="R2" i="23" s="1"/>
  <c r="S4" i="23"/>
  <c r="S6" i="23"/>
  <c r="R6" i="23"/>
  <c r="R3" i="23"/>
  <c r="S3" i="23"/>
  <c r="S2" i="23" s="1"/>
  <c r="K3" i="23"/>
  <c r="I3" i="23"/>
  <c r="I2" i="23" s="1"/>
  <c r="I4" i="23"/>
  <c r="Q3" i="23"/>
  <c r="Q7" i="23"/>
  <c r="Q8" i="23" s="1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30" i="23"/>
  <c r="C29" i="23"/>
  <c r="C28" i="23"/>
  <c r="C27" i="23"/>
  <c r="C26" i="23"/>
  <c r="C25" i="23"/>
  <c r="C24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2" i="23"/>
  <c r="P42" i="23"/>
  <c r="O42" i="23"/>
  <c r="S41" i="23"/>
  <c r="R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P33" i="23"/>
  <c r="O33" i="23"/>
  <c r="S32" i="23"/>
  <c r="P32" i="23"/>
  <c r="O32" i="23"/>
  <c r="S31" i="23"/>
  <c r="P31" i="23"/>
  <c r="O31" i="23"/>
  <c r="S30" i="23"/>
  <c r="R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O22" i="23"/>
  <c r="S21" i="23"/>
  <c r="R21" i="23"/>
  <c r="P21" i="23"/>
  <c r="O21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Q13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F34" i="9"/>
  <c r="H34" i="9" s="1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Q23" i="23" l="1"/>
  <c r="R55" i="23"/>
  <c r="R54" i="23"/>
  <c r="R53" i="23"/>
  <c r="R51" i="23"/>
  <c r="R52" i="23"/>
  <c r="R47" i="23"/>
  <c r="R43" i="23"/>
  <c r="R50" i="23"/>
  <c r="R46" i="23"/>
  <c r="R49" i="23"/>
  <c r="R45" i="23"/>
  <c r="R48" i="23"/>
  <c r="R44" i="23"/>
  <c r="I9" i="23"/>
  <c r="G105" i="37"/>
  <c r="R5" i="23"/>
  <c r="S5" i="23"/>
  <c r="S55" i="23"/>
  <c r="S53" i="23"/>
  <c r="S54" i="23"/>
  <c r="S52" i="23"/>
  <c r="S51" i="23"/>
  <c r="S50" i="23"/>
  <c r="S46" i="23"/>
  <c r="S49" i="23"/>
  <c r="S45" i="23"/>
  <c r="S48" i="23"/>
  <c r="S44" i="23"/>
  <c r="S47" i="23"/>
  <c r="S43" i="23"/>
  <c r="Q15" i="23"/>
  <c r="A122" i="25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4" i="23"/>
  <c r="R42" i="23"/>
  <c r="R33" i="23"/>
  <c r="R32" i="23"/>
  <c r="R31" i="23"/>
  <c r="Q19" i="23"/>
  <c r="Q24" i="23"/>
  <c r="Q36" i="23"/>
  <c r="Q20" i="23"/>
  <c r="Q29" i="23"/>
  <c r="Q33" i="23"/>
  <c r="Q41" i="23"/>
  <c r="Q30" i="23"/>
  <c r="Q16" i="23"/>
  <c r="Q31" i="23"/>
  <c r="Q35" i="23"/>
  <c r="Q26" i="23"/>
  <c r="Q38" i="23"/>
  <c r="G106" i="25"/>
  <c r="Q42" i="23"/>
  <c r="Q27" i="23"/>
  <c r="Q28" i="23"/>
  <c r="Q25" i="23"/>
  <c r="Q40" i="23"/>
  <c r="Q22" i="23"/>
  <c r="Q37" i="23"/>
  <c r="Q17" i="23"/>
  <c r="G105" i="25"/>
  <c r="G109" i="25"/>
  <c r="J17" i="26"/>
  <c r="F26" i="9"/>
  <c r="H26" i="9" s="1"/>
  <c r="F29" i="9"/>
  <c r="H29" i="9" s="1"/>
  <c r="F27" i="9"/>
  <c r="H27" i="9" s="1"/>
  <c r="Q14" i="8"/>
  <c r="Q21" i="23"/>
  <c r="Q18" i="23"/>
  <c r="Q34" i="23"/>
  <c r="Q32" i="23"/>
  <c r="Q39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590" i="17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4" i="17" l="1"/>
  <c r="C643" i="17"/>
  <c r="C646" i="17" l="1"/>
  <c r="C645" i="17"/>
  <c r="C648" i="17" l="1"/>
  <c r="C647" i="17"/>
  <c r="C650" i="17" l="1"/>
  <c r="C649" i="17"/>
  <c r="C652" i="17" l="1"/>
  <c r="C651" i="17"/>
  <c r="C654" i="17" l="1"/>
  <c r="C653" i="17"/>
  <c r="C656" i="17" l="1"/>
  <c r="C655" i="17"/>
  <c r="C658" i="17" l="1"/>
  <c r="C657" i="17"/>
  <c r="C660" i="17" l="1"/>
  <c r="C659" i="17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3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8663A7E2-CF41-4E70-899B-D983078BF3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8B295E57-2EEB-4D86-B157-363555CF6D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309A94F7-04A0-4B0A-A541-3B44D1AE983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37C1BFA4-1E61-49FD-A1AD-7E7D5F64B7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D1090D13-C6D6-4ACC-8086-F864EE96D58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63AC1449-2A36-44A5-B572-983D7BF478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7B0828E5-5652-46B8-BD8D-6E62D5B316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1E9CA36C-982F-43AE-884B-42664C914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99B22937-20F6-4D3F-8002-BDB7595BBC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D48EFF82-1109-46F8-86CB-B518D3FE3A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28BA5EBA-DDDE-4513-896F-D8CDC2C5C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79B1CCDC-A980-4334-A20A-1660FCF0B5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3DEE96BA-C476-4D97-B141-C1A2507D1C8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7A902DE-DD61-4A70-B206-164F799E35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142 = 8 per year
320 = 4 per year
90 = 8 - 12 per year
75 = 12 per year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<sst xmlns="http://schemas.openxmlformats.org/spreadsheetml/2006/main" count="8079" uniqueCount="966">
  <si>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</si>
  <si>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</si>
  <si>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</si>
  <si>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</si>
  <si>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</si>
  <si>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</si>
  <si>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</si>
  <si>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</si>
  <si>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</si>
  <si>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</si>
  <si>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</si>
  <si>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</si>
  <si>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</si>
  <si>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</si>
  <si>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</si>
  <si>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</si>
  <si>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</si>
  <si>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</si>
  <si>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</si>
  <si>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</si>
  <si>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</si>
  <si>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</si>
  <si>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</si>
  <si>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</si>
  <si>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</si>
  <si>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</si>
  <si>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</si>
  <si>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</si>
  <si>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</si>
  <si>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</si>
  <si>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</si>
  <si>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</si>
  <si>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</si>
  <si>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</si>
  <si>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</si>
  <si>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</si>
  <si>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</si>
  <si>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</si>
  <si>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</si>
  <si>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</si>
  <si>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</si>
  <si>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</si>
  <si>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</si>
  <si>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</si>
  <si>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</si>
  <si>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</si>
  <si>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</si>
  <si>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</si>
  <si>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</si>
  <si>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</si>
  <si>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</si>
  <si>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</si>
  <si>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</si>
  <si>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</si>
  <si>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</si>
  <si>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</si>
  <si>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</si>
  <si>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</si>
  <si>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</si>
  <si>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</si>
  <si>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</si>
  <si>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</si>
  <si>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</si>
  <si>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</si>
  <si>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</si>
  <si>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</si>
  <si>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</si>
  <si>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</si>
  <si>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</si>
  <si>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</si>
  <si>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</si>
  <si>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</si>
  <si>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</si>
  <si>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</si>
  <si>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</si>
  <si>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</si>
  <si>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</si>
  <si>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</si>
  <si>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</si>
  <si>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</si>
  <si>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</si>
  <si>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</si>
  <si>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</si>
  <si>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</si>
  <si>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</si>
  <si>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</si>
  <si>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</si>
  <si>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</si>
  <si>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</si>
  <si>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</si>
  <si>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</si>
  <si>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</si>
  <si>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</si>
  <si>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</si>
  <si>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</si>
  <si>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</si>
  <si>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</si>
  <si>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</si>
  <si>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</si>
  <si>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</si>
  <si>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</si>
  <si>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</si>
  <si>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</si>
  <si>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</si>
  <si>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</si>
  <si>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</si>
  <si>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</si>
  <si>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</si>
  <si>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</si>
  <si>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</si>
  <si>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</si>
  <si>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</si>
  <si>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</si>
  <si>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</si>
  <si>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</si>
  <si>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</si>
  <si>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</si>
  <si>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</si>
  <si>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</si>
  <si>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</si>
  <si>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</si>
  <si>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</si>
  <si>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</si>
  <si>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</si>
  <si>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</si>
  <si>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</si>
  <si>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</si>
  <si>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</si>
  <si>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</si>
  <si>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</si>
  <si>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</si>
  <si>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</si>
  <si>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</si>
  <si>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</si>
  <si>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</si>
  <si>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</si>
  <si>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</si>
  <si>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</si>
  <si>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</si>
  <si>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</si>
  <si>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</si>
  <si>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</si>
  <si>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</si>
  <si>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</si>
  <si>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</si>
  <si>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</si>
  <si>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</si>
  <si>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</si>
  <si>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</si>
  <si>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</si>
  <si>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</si>
  <si>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</si>
  <si>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</si>
  <si>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</si>
  <si>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</si>
  <si>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</si>
  <si>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</si>
  <si>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</si>
  <si>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</si>
  <si>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</si>
  <si>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</si>
  <si>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</si>
  <si>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</si>
  <si>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</si>
  <si>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</si>
  <si>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</si>
  <si>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</si>
  <si>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</si>
  <si>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</si>
  <si>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</si>
  <si>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</si>
  <si>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</si>
  <si>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</si>
  <si>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</si>
  <si>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</si>
  <si>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</si>
  <si>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</si>
  <si>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</si>
  <si>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</si>
  <si>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</si>
  <si>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</si>
  <si>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</si>
  <si>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</si>
  <si>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</si>
  <si>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</si>
  <si>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</si>
  <si>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</si>
  <si>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</si>
  <si>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</si>
  <si>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</si>
  <si>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</si>
  <si>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</si>
  <si>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</si>
  <si>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</si>
  <si>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</si>
  <si>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</si>
  <si>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</si>
  <si>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</si>
  <si>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</si>
  <si>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</si>
  <si>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</si>
  <si>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</si>
  <si>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</si>
  <si>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</si>
  <si>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</si>
  <si>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</si>
  <si>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</si>
  <si>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</si>
  <si>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</si>
  <si>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</si>
  <si>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</si>
  <si>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</si>
  <si>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</si>
  <si>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</si>
  <si>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</si>
  <si>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</si>
  <si>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</si>
  <si>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</si>
  <si>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</si>
  <si>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</si>
  <si>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</si>
  <si>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</si>
  <si>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</si>
  <si>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</si>
  <si>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</si>
  <si>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</si>
  <si>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</si>
  <si>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</si>
  <si>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</si>
  <si>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</si>
  <si>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</si>
  <si>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</si>
  <si>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</si>
  <si>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</si>
  <si>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</si>
  <si>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</si>
  <si>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</si>
  <si>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</si>
  <si>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</si>
  <si>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</si>
  <si>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</si>
  <si>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</si>
  <si>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</si>
  <si>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</si>
  <si>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</si>
  <si>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</si>
  <si>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</si>
  <si>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</si>
  <si>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</si>
  <si>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</si>
  <si>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</si>
  <si>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</si>
  <si>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</si>
  <si>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</si>
  <si>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</si>
  <si>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</si>
  <si>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</si>
  <si>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</si>
  <si>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</si>
  <si>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</si>
  <si>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</si>
  <si>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</si>
  <si>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</si>
  <si>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</si>
  <si>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</si>
  <si>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</si>
  <si>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</si>
  <si>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</si>
  <si>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</si>
  <si>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</si>
  <si>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</si>
  <si>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</si>
  <si>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</si>
  <si>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</si>
  <si>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</si>
  <si>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</si>
  <si>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</si>
  <si>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</si>
  <si>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</si>
  <si>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</si>
  <si>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</si>
  <si>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</si>
  <si>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</si>
  <si>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</si>
  <si>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</si>
  <si>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</si>
  <si>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</si>
  <si>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</si>
  <si>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</si>
  <si>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</si>
  <si>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</si>
  <si>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</si>
  <si>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</si>
  <si>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</si>
  <si>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</si>
  <si>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</si>
  <si>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</si>
  <si>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</si>
  <si>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</si>
  <si>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</si>
  <si>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</si>
  <si>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</si>
  <si>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</si>
  <si>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</si>
  <si>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</si>
  <si>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</si>
  <si>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</si>
  <si>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</si>
  <si>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</si>
  <si>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</si>
  <si>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</si>
  <si>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</si>
  <si>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</si>
  <si>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</si>
  <si>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</si>
  <si>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</si>
  <si>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</si>
  <si>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</si>
  <si>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</si>
  <si>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</si>
  <si>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</si>
  <si>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</si>
  <si>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</si>
  <si>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</si>
  <si>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</si>
  <si>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</si>
  <si>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</si>
  <si>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</si>
  <si>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</si>
  <si>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</si>
  <si>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</si>
  <si>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</si>
  <si>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</si>
  <si>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</si>
  <si>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</si>
  <si>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</si>
  <si>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</si>
  <si>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</si>
  <si>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</si>
  <si>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</si>
  <si>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</si>
  <si>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</si>
  <si>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</si>
  <si>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</si>
  <si>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</si>
  <si>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</si>
  <si>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</si>
  <si>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</si>
  <si>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</si>
  <si>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</si>
  <si>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</si>
  <si>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</si>
  <si>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</si>
  <si>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</si>
  <si>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</si>
  <si>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</si>
  <si>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</si>
  <si>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</si>
  <si>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</si>
  <si>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</si>
  <si>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</si>
  <si>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</si>
  <si>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</si>
  <si>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</si>
  <si>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</si>
  <si>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</si>
  <si>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</si>
  <si>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</si>
  <si>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</si>
  <si>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</si>
  <si>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</si>
  <si>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</si>
  <si>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</si>
  <si>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</si>
  <si>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</si>
  <si>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</si>
  <si>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</si>
  <si>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</si>
  <si>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</si>
  <si>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</si>
  <si>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</si>
  <si>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</si>
  <si>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</si>
  <si>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</si>
  <si>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</si>
  <si>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</si>
  <si>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</si>
  <si>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</si>
  <si>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</si>
  <si>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</si>
  <si>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</si>
  <si>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</si>
  <si>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</si>
  <si>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</si>
  <si>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</si>
  <si>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</si>
  <si>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</si>
  <si>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</si>
  <si>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</si>
  <si>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</si>
  <si>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</si>
  <si>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</si>
  <si>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</si>
  <si>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</si>
  <si>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</si>
  <si>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</si>
  <si>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</si>
  <si>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</si>
  <si>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</si>
  <si>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</si>
  <si>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</si>
  <si>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</si>
  <si>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</si>
  <si>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</si>
  <si>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</si>
  <si>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</si>
  <si>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</si>
  <si>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</si>
  <si>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</si>
  <si>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</si>
  <si>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</si>
  <si>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</si>
  <si>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</si>
  <si>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</si>
  <si>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</si>
  <si>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</si>
  <si>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</si>
  <si>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</si>
  <si>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</si>
  <si>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</si>
  <si>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</si>
  <si>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</si>
  <si>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</si>
  <si>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</si>
  <si>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</si>
  <si>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</si>
  <si>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</si>
  <si>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</si>
  <si>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</si>
  <si>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</si>
  <si>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</si>
  <si>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</si>
  <si>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</si>
  <si>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</si>
  <si>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</si>
  <si>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</si>
  <si>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</si>
  <si>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</si>
  <si>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</si>
  <si>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</si>
  <si>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</si>
  <si>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</si>
  <si>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</si>
  <si>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</si>
  <si>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</si>
  <si>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</si>
  <si>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</si>
  <si>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</si>
  <si>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</si>
  <si>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</si>
  <si>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</si>
  <si>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</si>
  <si>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</si>
  <si>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</si>
  <si>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</si>
  <si>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</si>
  <si>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</si>
  <si>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</si>
  <si>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</si>
  <si>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</si>
  <si>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</si>
  <si>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</si>
  <si>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</si>
  <si>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</si>
  <si>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</si>
  <si>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</si>
  <si>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</si>
  <si>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</si>
  <si>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</si>
  <si>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</si>
  <si>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</si>
  <si>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</si>
  <si>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</si>
  <si>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</si>
  <si>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</si>
  <si>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</si>
  <si>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</si>
  <si>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</si>
  <si>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</si>
  <si>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</si>
  <si>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</si>
  <si>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</si>
  <si>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</si>
  <si>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</si>
  <si>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</si>
  <si>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</si>
  <si>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</si>
  <si>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</si>
  <si>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</si>
  <si>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</si>
  <si>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</si>
  <si>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</si>
  <si>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</si>
  <si>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</si>
  <si>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</si>
  <si>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</si>
  <si>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</si>
  <si>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</si>
  <si>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</si>
  <si>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</si>
  <si>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</si>
  <si>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</si>
  <si>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</si>
  <si>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</si>
  <si>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</si>
  <si>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</si>
  <si>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</si>
  <si>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</si>
  <si>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</si>
  <si>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</si>
  <si>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</si>
  <si>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</si>
  <si>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</si>
  <si>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</si>
  <si>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</si>
  <si>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</si>
  <si>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</si>
  <si>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</si>
  <si>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</si>
  <si>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</si>
  <si>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</si>
  <si>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</si>
  <si>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</si>
  <si>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</si>
  <si>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</si>
  <si>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</si>
  <si>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</si>
  <si>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</si>
  <si>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</si>
  <si>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</si>
  <si>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</si>
  <si>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</si>
  <si>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</si>
  <si>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</si>
  <si>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</si>
  <si>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</si>
  <si>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</si>
  <si>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</si>
  <si>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</si>
  <si>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</si>
  <si>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</si>
  <si>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</si>
  <si>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</si>
  <si>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</si>
  <si>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</si>
  <si>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</si>
  <si>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</si>
  <si>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</si>
  <si>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</si>
  <si>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</si>
  <si>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</si>
  <si>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</si>
  <si>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</si>
  <si>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</si>
  <si>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</si>
  <si>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</si>
  <si>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</si>
  <si>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</si>
  <si>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</si>
  <si>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</si>
  <si>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</si>
  <si>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</si>
  <si>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</si>
  <si>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</si>
  <si>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</si>
  <si>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</si>
  <si>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</si>
  <si>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</si>
  <si>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</si>
  <si>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</si>
  <si>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</si>
  <si>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</si>
  <si>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</si>
  <si>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</si>
  <si>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</si>
  <si>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</si>
  <si>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</si>
  <si>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</si>
  <si>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</si>
  <si>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</si>
  <si>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</si>
  <si>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</si>
  <si>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</si>
  <si>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</si>
  <si>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</si>
  <si>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</si>
  <si>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</si>
  <si>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</si>
  <si>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</si>
  <si>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</si>
  <si>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</si>
  <si>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</si>
  <si>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</si>
  <si>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</si>
  <si>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</si>
  <si>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</si>
  <si>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</si>
  <si>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</si>
  <si>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</si>
  <si>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</si>
  <si>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</si>
  <si>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</si>
  <si>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</si>
  <si>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</si>
  <si>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</si>
  <si>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</si>
  <si>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</si>
  <si>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</si>
  <si>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</si>
  <si>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</si>
  <si>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</si>
  <si>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</si>
  <si>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</si>
  <si>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</si>
  <si>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</si>
  <si>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</si>
  <si>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</si>
  <si>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</si>
  <si>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</si>
  <si>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</si>
  <si>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</si>
  <si>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</si>
  <si>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</si>
  <si>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</si>
  <si>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</si>
  <si>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</si>
  <si>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</si>
  <si>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</si>
  <si>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</si>
  <si>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</si>
  <si>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</si>
  <si>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</si>
  <si>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</si>
  <si>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</si>
  <si>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</si>
  <si>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</si>
  <si>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</si>
  <si>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</si>
  <si>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</si>
  <si>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</si>
  <si>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</si>
  <si>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</si>
  <si>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</si>
  <si>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</si>
  <si>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</si>
  <si>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</si>
  <si>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</si>
  <si>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</si>
  <si>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</si>
  <si>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</si>
  <si>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</si>
  <si>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</si>
  <si>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</si>
  <si>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</si>
  <si>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</si>
  <si>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</si>
  <si>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</si>
  <si>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</si>
  <si>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</si>
  <si>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</si>
  <si>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</si>
  <si>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</si>
  <si>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</si>
  <si>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</si>
  <si>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</si>
  <si>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</si>
  <si>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</si>
  <si>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</si>
  <si>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</si>
  <si>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</si>
  <si>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</si>
  <si>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</si>
  <si>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</si>
  <si>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</si>
  <si>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</si>
  <si>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</si>
  <si>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</si>
  <si>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</si>
  <si>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</si>
  <si>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</si>
  <si>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</si>
  <si>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</si>
  <si>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</si>
  <si>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</si>
  <si>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</si>
  <si>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</si>
  <si>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</si>
  <si>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</si>
  <si>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</si>
  <si>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</si>
  <si>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</si>
  <si>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</si>
  <si>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</si>
  <si>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</si>
  <si>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</si>
  <si>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</si>
  <si>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</si>
  <si>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</si>
  <si>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</si>
  <si>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</si>
  <si>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</si>
  <si>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</si>
  <si>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</si>
  <si>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</si>
  <si>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</si>
  <si>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</si>
  <si>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</si>
  <si>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</si>
  <si>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</si>
  <si>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</si>
  <si>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</si>
  <si>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</si>
  <si>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</si>
  <si>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</si>
  <si>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</si>
  <si>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</si>
  <si>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</si>
  <si>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</si>
  <si>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</si>
  <si>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</si>
  <si>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</si>
  <si>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</si>
  <si>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</si>
  <si>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</si>
  <si>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</si>
  <si>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</si>
  <si>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</si>
  <si>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</si>
  <si>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</si>
  <si>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</si>
  <si>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</si>
  <si>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</si>
  <si>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</si>
  <si>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</si>
  <si>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</si>
  <si>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</si>
  <si>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</si>
  <si>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</si>
  <si>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</si>
  <si>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</si>
  <si>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</si>
  <si>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</si>
  <si>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</si>
  <si>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</si>
  <si>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</si>
  <si>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</si>
  <si>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</si>
  <si>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</si>
  <si>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</si>
  <si>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</si>
  <si>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</si>
  <si>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</si>
  <si>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</si>
  <si>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</si>
  <si>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</si>
  <si>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</si>
  <si>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</si>
  <si>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</si>
  <si>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</si>
  <si>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</si>
  <si>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</si>
  <si>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</si>
  <si>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</si>
  <si>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</si>
  <si>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</si>
  <si>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</si>
  <si>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</si>
  <si>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</si>
  <si>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</si>
  <si>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</si>
  <si>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</si>
  <si>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</si>
  <si>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</si>
  <si>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</si>
  <si>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</si>
  <si>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</si>
  <si>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</si>
  <si>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</si>
  <si>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</si>
  <si>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</si>
  <si>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</si>
  <si>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</si>
  <si>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</si>
  <si>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</si>
  <si>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</si>
  <si>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</si>
  <si>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</si>
  <si>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</si>
  <si>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</si>
  <si>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</si>
  <si>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</si>
  <si>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</si>
  <si>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</si>
  <si>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</si>
  <si>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</si>
  <si>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</si>
  <si>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</si>
  <si>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</si>
  <si>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</si>
  <si>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</si>
  <si>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</si>
  <si>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</si>
  <si>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</si>
  <si>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</si>
  <si>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</si>
  <si>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</si>
  <si>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</si>
  <si>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</si>
  <si>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</si>
  <si>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</si>
  <si>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</si>
  <si>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</si>
  <si>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</si>
  <si>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</si>
  <si>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</si>
  <si>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</si>
  <si>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</si>
  <si>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</si>
  <si>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</si>
  <si>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</si>
  <si>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</si>
  <si>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</si>
  <si>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</si>
  <si>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</si>
  <si>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</si>
  <si>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</si>
  <si>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</si>
  <si>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</si>
  <si>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</si>
  <si>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</si>
  <si>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</si>
  <si>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</si>
  <si>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</si>
  <si>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</si>
  <si>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</si>
  <si>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</si>
  <si>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</si>
  <si>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</si>
  <si>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</si>
  <si>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</si>
  <si>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</si>
  <si>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</si>
  <si>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</si>
  <si>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</si>
  <si>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</si>
  <si>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</si>
  <si>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</si>
  <si>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</si>
  <si>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</si>
  <si>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</si>
  <si>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</si>
  <si>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</si>
  <si>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</si>
  <si>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</si>
  <si>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</si>
  <si>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</si>
  <si>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</si>
  <si>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</si>
  <si>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</si>
  <si>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</si>
  <si>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</si>
  <si>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</si>
  <si>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</si>
  <si>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</si>
  <si>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</si>
  <si>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</si>
  <si>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</si>
  <si>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</si>
  <si>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</si>
  <si>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</si>
  <si>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</si>
  <si>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</si>
  <si>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</si>
  <si>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</si>
  <si>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</si>
  <si>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</si>
  <si>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</si>
  <si>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</si>
  <si>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</si>
  <si>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</si>
  <si>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</si>
  <si>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</si>
  <si>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</si>
  <si>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</si>
  <si>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</si>
  <si>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</si>
  <si>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</si>
  <si>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</si>
  <si>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</si>
  <si>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</si>
  <si>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</si>
  <si>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</si>
  <si>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</si>
  <si>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</si>
  <si>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</si>
  <si>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</si>
  <si>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</si>
  <si>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</si>
  <si>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</si>
  <si>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</si>
  <si>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</si>
  <si>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</si>
  <si>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</si>
  <si>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</si>
  <si>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</si>
  <si>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</si>
  <si>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</si>
  <si>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</si>
  <si>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</si>
  <si>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</si>
  <si>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</si>
  <si>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</si>
  <si>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</si>
  <si>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</si>
  <si>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</si>
  <si>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</si>
  <si>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</si>
  <si>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</si>
  <si>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</si>
  <si>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</si>
  <si>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</si>
  <si>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</si>
  <si>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</si>
  <si>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</si>
  <si>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</si>
  <si>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</si>
  <si>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</si>
  <si>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</si>
  <si>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</si>
  <si>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</si>
  <si>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</si>
  <si>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</si>
  <si>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</si>
  <si>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</si>
  <si>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</si>
  <si>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</si>
  <si>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</si>
  <si>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</si>
  <si>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</si>
  <si>
    <t>MUNSON #1H</t>
  </si>
  <si>
    <t>PAD M1</t>
  </si>
  <si>
    <t>MUNSON TB 1</t>
  </si>
  <si>
    <t>MUNSON #2H</t>
  </si>
  <si>
    <t>CCCCC</t>
  </si>
  <si>
    <t>MUNSON #3H</t>
  </si>
  <si>
    <t>DDDDD</t>
  </si>
  <si>
    <t>MUNSON #4H</t>
  </si>
  <si>
    <t>EEEEEE</t>
  </si>
  <si>
    <t>MUNSON #5H</t>
  </si>
  <si>
    <t>FFFFFF</t>
  </si>
  <si>
    <t>MUNSON #6H</t>
  </si>
  <si>
    <t>GGGGGG</t>
  </si>
  <si>
    <t>MUNSON #7H</t>
  </si>
  <si>
    <t>HHHHHHH</t>
  </si>
  <si>
    <t>MUNSON #8H</t>
  </si>
  <si>
    <t>GENERIC - MUNSON 10K - RISKED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</si>
</sst>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797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11" fillId="0" borderId="10" xfId="4" applyNumberFormat="1" applyFont="1" applyBorder="1" applyAlignment="1" applyProtection="1">
      <alignment horizontal="center"/>
      <protection locked="0"/>
    </xf>
    <xf numFmtId="14" fontId="11" fillId="0" borderId="24" xfId="4" applyNumberFormat="1" applyFont="1" applyBorder="1" applyAlignment="1" applyProtection="1">
      <alignment horizontal="left"/>
      <protection locked="0"/>
    </xf>
    <xf numFmtId="0" fontId="11" fillId="0" borderId="24" xfId="4" applyFont="1" applyBorder="1" applyAlignment="1" applyProtection="1">
      <alignment horizontal="center"/>
      <protection locked="0"/>
    </xf>
    <xf numFmtId="165" fontId="11" fillId="0" borderId="24" xfId="4" applyNumberFormat="1" applyFont="1" applyBorder="1" applyAlignment="1" applyProtection="1">
      <alignment horizontal="center"/>
      <protection locked="0"/>
    </xf>
    <xf numFmtId="177" fontId="11" fillId="0" borderId="24" xfId="1" applyNumberFormat="1" applyFont="1" applyFill="1" applyBorder="1" applyAlignment="1" applyProtection="1">
      <alignment horizontal="center"/>
      <protection locked="0"/>
    </xf>
    <xf numFmtId="178" fontId="11" fillId="0" borderId="10" xfId="4" applyNumberFormat="1" applyFont="1" applyBorder="1" applyAlignment="1" applyProtection="1">
      <alignment horizontal="center"/>
      <protection locked="0"/>
    </xf>
    <xf numFmtId="178" fontId="11" fillId="0" borderId="25" xfId="4" applyNumberFormat="1" applyFont="1" applyBorder="1" applyAlignment="1" applyProtection="1">
      <alignment horizontal="center"/>
      <protection locked="0"/>
    </xf>
    <xf numFmtId="165" fontId="11" fillId="0" borderId="10" xfId="4" applyNumberFormat="1" applyFont="1" applyBorder="1" applyAlignment="1" applyProtection="1">
      <alignment horizontal="center"/>
      <protection locked="0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7" fontId="0" fillId="0" borderId="0" xfId="0" applyNumberFormat="1"/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  <xf numFmtId="0" fontId="41" fillId="25" borderId="54" xfId="0" applyFont="1" applyFill="1" applyBorder="1" applyAlignment="1">
      <alignment vertical="top"/>
    </xf>
    <xf numFmtId="0" fontId="41" fillId="25" borderId="23" xfId="0" applyNumberFormat="1" applyFont="1" applyFill="1" applyBorder="1" applyAlignment="1">
      <alignment vertical="top"/>
    </xf>
    <xf numFmtId="0" fontId="41" fillId="25" borderId="23" xfId="0" applyFont="1" applyFill="1" applyBorder="1" applyAlignment="1">
      <alignment horizontal="center" vertical="top"/>
    </xf>
    <xf numFmtId="0" fontId="41" fillId="25" borderId="47" xfId="0" quotePrefix="1" applyFont="1" applyFill="1" applyBorder="1" applyAlignment="1">
      <alignment horizontal="center" vertical="top"/>
    </xf>
    <xf numFmtId="0" fontId="41" fillId="25" borderId="23" xfId="0" quotePrefix="1" applyFont="1" applyFill="1" applyBorder="1" applyAlignment="1">
      <alignment horizontal="center" vertical="top"/>
    </xf>
    <xf numFmtId="0" fontId="41" fillId="25" borderId="12" xfId="0" quotePrefix="1" applyFont="1" applyFill="1" applyBorder="1" applyAlignment="1">
      <alignment horizontal="center" vertical="top"/>
    </xf>
    <xf numFmtId="37" fontId="41" fillId="25" borderId="12" xfId="1" applyNumberFormat="1" applyFont="1" applyFill="1" applyBorder="1" applyAlignment="1">
      <alignment horizontal="center" vertical="top"/>
    </xf>
    <xf numFmtId="37" fontId="41" fillId="25" borderId="23" xfId="1" applyNumberFormat="1" applyFont="1" applyFill="1" applyBorder="1" applyAlignment="1">
      <alignment horizontal="center" vertical="top"/>
    </xf>
    <xf numFmtId="49" fontId="41" fillId="25" borderId="23" xfId="0" applyNumberFormat="1" applyFont="1" applyFill="1" applyBorder="1" applyAlignment="1">
      <alignment horizontal="center" vertical="top"/>
    </xf>
    <xf numFmtId="1" fontId="41" fillId="25" borderId="12" xfId="1" applyNumberFormat="1" applyFont="1" applyFill="1" applyBorder="1" applyAlignment="1">
      <alignment horizontal="center" vertical="top"/>
    </xf>
    <xf numFmtId="49" fontId="11" fillId="25" borderId="12" xfId="0" applyNumberFormat="1" applyFont="1" applyFill="1" applyBorder="1" applyAlignment="1">
      <alignment horizontal="center" vertical="top"/>
    </xf>
    <xf numFmtId="181" fontId="9" fillId="25" borderId="14" xfId="0" applyNumberFormat="1" applyFont="1" applyFill="1" applyBorder="1" applyAlignment="1">
      <alignment horizontal="center" vertical="top"/>
    </xf>
    <xf numFmtId="181" fontId="9" fillId="25" borderId="23" xfId="0" applyNumberFormat="1" applyFont="1" applyFill="1" applyBorder="1" applyAlignment="1">
      <alignment horizontal="center" vertical="top"/>
    </xf>
    <xf numFmtId="181" fontId="9" fillId="25" borderId="12" xfId="0" applyNumberFormat="1" applyFont="1" applyFill="1" applyBorder="1" applyAlignment="1">
      <alignment horizontal="center" vertical="top"/>
    </xf>
    <xf numFmtId="181" fontId="9" fillId="25" borderId="45" xfId="0" applyNumberFormat="1" applyFont="1" applyFill="1" applyBorder="1" applyAlignment="1">
      <alignment horizontal="center" vertical="top"/>
    </xf>
    <xf numFmtId="181" fontId="9" fillId="31" borderId="13" xfId="0" applyNumberFormat="1" applyFont="1" applyFill="1" applyBorder="1" applyAlignment="1">
      <alignment horizontal="center" vertical="top"/>
    </xf>
    <xf numFmtId="181" fontId="9" fillId="31" borderId="14" xfId="0" applyNumberFormat="1" applyFont="1" applyFill="1" applyBorder="1" applyAlignment="1">
      <alignment horizontal="center" vertical="top"/>
    </xf>
    <xf numFmtId="181" fontId="9" fillId="31" borderId="12" xfId="0" applyNumberFormat="1" applyFont="1" applyFill="1" applyBorder="1" applyAlignment="1">
      <alignment horizontal="center" vertical="top"/>
    </xf>
    <xf numFmtId="181" fontId="9" fillId="4" borderId="23" xfId="0" applyNumberFormat="1" applyFont="1" applyFill="1" applyBorder="1" applyAlignment="1">
      <alignment horizontal="center" vertical="top"/>
    </xf>
    <xf numFmtId="181" fontId="9" fillId="31" borderId="23" xfId="0" applyNumberFormat="1" applyFont="1" applyFill="1" applyBorder="1" applyAlignment="1">
      <alignment horizontal="center" vertical="top"/>
    </xf>
    <xf numFmtId="0" fontId="11" fillId="0" borderId="0" xfId="0" applyNumberFormat="1" applyFont="1" applyBorder="1"/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17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43" activePane="bottomRight" state="frozen"/>
      <selection pane="topRight" activeCell="B1" sqref="B1"/>
      <selection pane="bottomLeft" activeCell="A3" sqref="A3"/>
      <selection pane="bottomRight" activeCell="G11" sqref="G11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9" t="s">
        <v>0</v>
      </c>
      <c r="B1" s="682" t="s">
        <v>1</v>
      </c>
      <c r="C1" s="682" t="s">
        <v>879</v>
      </c>
      <c r="D1" s="682" t="s">
        <v>871</v>
      </c>
      <c r="E1" s="682" t="s">
        <v>2</v>
      </c>
      <c r="F1" s="682" t="s">
        <v>3</v>
      </c>
      <c r="G1" s="682" t="s">
        <v>4</v>
      </c>
      <c r="H1" s="682" t="s">
        <v>5</v>
      </c>
      <c r="I1" s="682" t="s">
        <v>6</v>
      </c>
      <c r="J1" s="682" t="s">
        <v>7</v>
      </c>
      <c r="K1" s="682" t="s">
        <v>849</v>
      </c>
      <c r="L1" s="682" t="s">
        <v>893</v>
      </c>
      <c r="M1" s="682" t="s">
        <v>894</v>
      </c>
      <c r="N1" s="682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25" t="str">
        <f>+IF(AND($B$4="Yes", COUNTIFS($B$4:$AK$4, "Yes")=1),"FARMAR", "PRO FORMA")</f>
        <v>PRO FORMA</v>
      </c>
      <c r="C2" s="625" t="s">
        <v>9</v>
      </c>
      <c r="D2" s="625" t="s">
        <v>9</v>
      </c>
      <c r="E2" s="625" t="s">
        <v>9</v>
      </c>
      <c r="F2" s="625" t="s">
        <v>9</v>
      </c>
      <c r="G2" s="625" t="s">
        <v>9</v>
      </c>
      <c r="H2" s="625" t="s">
        <v>9</v>
      </c>
      <c r="I2" s="625" t="s">
        <v>9</v>
      </c>
      <c r="J2" s="625" t="s">
        <v>9</v>
      </c>
      <c r="K2" s="625" t="s">
        <v>9</v>
      </c>
      <c r="L2" s="625" t="s">
        <v>9</v>
      </c>
      <c r="M2" s="625" t="s">
        <v>9</v>
      </c>
      <c r="N2" s="625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9" t="s">
        <v>13</v>
      </c>
      <c r="C4" s="429" t="s">
        <v>13</v>
      </c>
      <c r="D4" s="428" t="s">
        <v>14</v>
      </c>
      <c r="E4" s="428" t="s">
        <v>14</v>
      </c>
      <c r="F4" s="428" t="s">
        <v>14</v>
      </c>
      <c r="G4" s="428" t="s">
        <v>14</v>
      </c>
      <c r="H4" s="428" t="s">
        <v>14</v>
      </c>
      <c r="I4" s="428" t="s">
        <v>14</v>
      </c>
      <c r="J4" s="428" t="s">
        <v>14</v>
      </c>
      <c r="K4" s="428" t="s">
        <v>14</v>
      </c>
      <c r="L4" s="429" t="s">
        <v>14</v>
      </c>
      <c r="M4" s="428" t="s">
        <v>13</v>
      </c>
      <c r="N4" s="429" t="s">
        <v>14</v>
      </c>
    </row>
    <row r="5" spans="1:26" x14ac:dyDescent="0.25">
      <c r="A5" s="7" t="s">
        <v>15</v>
      </c>
      <c r="B5" s="429" t="s">
        <v>13</v>
      </c>
      <c r="C5" s="429" t="s">
        <v>14</v>
      </c>
      <c r="D5" s="429" t="s">
        <v>14</v>
      </c>
      <c r="E5" s="429" t="s">
        <v>14</v>
      </c>
      <c r="F5" s="429" t="s">
        <v>14</v>
      </c>
      <c r="G5" s="429" t="s">
        <v>14</v>
      </c>
      <c r="H5" s="429" t="s">
        <v>14</v>
      </c>
      <c r="I5" s="429" t="s">
        <v>14</v>
      </c>
      <c r="J5" s="429" t="s">
        <v>14</v>
      </c>
      <c r="K5" s="429" t="s">
        <v>14</v>
      </c>
      <c r="L5" s="429" t="s">
        <v>14</v>
      </c>
      <c r="M5" s="429" t="s">
        <v>14</v>
      </c>
      <c r="N5" s="429" t="s">
        <v>14</v>
      </c>
    </row>
    <row r="6" spans="1:26" x14ac:dyDescent="0.25">
      <c r="A6" s="680" t="s">
        <v>16</v>
      </c>
      <c r="B6" s="683" t="s">
        <v>1</v>
      </c>
      <c r="C6" s="683" t="s">
        <v>879</v>
      </c>
      <c r="D6" s="683" t="s">
        <v>871</v>
      </c>
      <c r="E6" s="683" t="s">
        <v>2</v>
      </c>
      <c r="F6" s="683" t="s">
        <v>3</v>
      </c>
      <c r="G6" s="683" t="s">
        <v>879</v>
      </c>
      <c r="H6" s="683" t="s">
        <v>879</v>
      </c>
      <c r="I6" s="683" t="s">
        <v>6</v>
      </c>
      <c r="J6" s="683" t="s">
        <v>7</v>
      </c>
      <c r="K6" s="683" t="s">
        <v>849</v>
      </c>
      <c r="L6" s="683" t="s">
        <v>893</v>
      </c>
      <c r="M6" s="683" t="s">
        <v>894</v>
      </c>
      <c r="N6" s="683" t="s">
        <v>879</v>
      </c>
    </row>
    <row r="7" spans="1:26" x14ac:dyDescent="0.25">
      <c r="A7" s="8" t="s">
        <v>17</v>
      </c>
      <c r="B7" s="430">
        <v>43182</v>
      </c>
      <c r="C7" s="430">
        <v>44075</v>
      </c>
      <c r="D7" s="430">
        <v>44470</v>
      </c>
      <c r="E7" s="430">
        <v>44470</v>
      </c>
      <c r="F7" s="430">
        <v>44378</v>
      </c>
      <c r="G7" s="430">
        <v>44044</v>
      </c>
      <c r="H7" s="430">
        <v>43891</v>
      </c>
      <c r="I7" s="430">
        <v>44287</v>
      </c>
      <c r="J7" s="430">
        <v>44378</v>
      </c>
      <c r="K7" s="430">
        <v>44197</v>
      </c>
      <c r="L7" s="430">
        <v>44287</v>
      </c>
      <c r="M7" s="430">
        <v>44378</v>
      </c>
      <c r="N7" s="430">
        <v>44378</v>
      </c>
    </row>
    <row r="8" spans="1:26" x14ac:dyDescent="0.25">
      <c r="A8" s="9" t="s">
        <v>18</v>
      </c>
      <c r="B8" s="431">
        <v>2</v>
      </c>
      <c r="C8" s="431">
        <v>3</v>
      </c>
      <c r="D8" s="431">
        <v>3</v>
      </c>
      <c r="E8" s="431">
        <v>1</v>
      </c>
      <c r="F8" s="431">
        <v>1</v>
      </c>
      <c r="G8" s="431">
        <v>3</v>
      </c>
      <c r="H8" s="431">
        <v>3</v>
      </c>
      <c r="I8" s="431">
        <v>1</v>
      </c>
      <c r="J8" s="431">
        <v>2</v>
      </c>
      <c r="K8" s="431">
        <v>1</v>
      </c>
      <c r="L8" s="431">
        <v>1</v>
      </c>
      <c r="M8" s="431">
        <v>1</v>
      </c>
      <c r="N8" s="431">
        <v>1</v>
      </c>
    </row>
    <row r="9" spans="1:26" x14ac:dyDescent="0.25">
      <c r="A9" s="9" t="s">
        <v>19</v>
      </c>
      <c r="B9" s="432">
        <v>1</v>
      </c>
      <c r="C9" s="432">
        <v>-1</v>
      </c>
      <c r="D9" s="432">
        <v>-1</v>
      </c>
      <c r="E9" s="432">
        <v>2</v>
      </c>
      <c r="F9" s="432">
        <v>2</v>
      </c>
      <c r="G9" s="432">
        <v>-1</v>
      </c>
      <c r="H9" s="432">
        <v>-1</v>
      </c>
      <c r="I9" s="432">
        <v>3</v>
      </c>
      <c r="J9" s="432">
        <v>1</v>
      </c>
      <c r="K9" s="432">
        <v>2</v>
      </c>
      <c r="L9" s="432">
        <v>3</v>
      </c>
      <c r="M9" s="432">
        <v>1</v>
      </c>
      <c r="N9" s="432">
        <v>1</v>
      </c>
    </row>
    <row r="10" spans="1:26" ht="22.5" x14ac:dyDescent="0.25">
      <c r="A10" s="681" t="s">
        <v>20</v>
      </c>
      <c r="B10" s="683" t="s">
        <v>21</v>
      </c>
      <c r="C10" s="683" t="s">
        <v>880</v>
      </c>
      <c r="D10" s="683" t="s">
        <v>880</v>
      </c>
      <c r="E10" s="683" t="s">
        <v>22</v>
      </c>
      <c r="F10" s="683" t="s">
        <v>23</v>
      </c>
      <c r="G10" s="683" t="s">
        <v>880</v>
      </c>
      <c r="H10" s="683" t="s">
        <v>880</v>
      </c>
      <c r="I10" s="683" t="s">
        <v>24</v>
      </c>
      <c r="J10" s="683" t="s">
        <v>25</v>
      </c>
      <c r="K10" s="683" t="s">
        <v>850</v>
      </c>
      <c r="L10" s="683" t="s">
        <v>895</v>
      </c>
      <c r="M10" s="683" t="s">
        <v>930</v>
      </c>
      <c r="N10" s="683" t="s">
        <v>941</v>
      </c>
    </row>
    <row r="11" spans="1:26" x14ac:dyDescent="0.25">
      <c r="A11" s="8" t="s">
        <v>26</v>
      </c>
      <c r="B11" s="626">
        <v>93</v>
      </c>
      <c r="C11" s="626">
        <v>17</v>
      </c>
      <c r="D11" s="626">
        <v>7</v>
      </c>
      <c r="E11" s="626">
        <v>90</v>
      </c>
      <c r="F11" s="626">
        <v>125</v>
      </c>
      <c r="G11" s="626">
        <v>8</v>
      </c>
      <c r="H11" s="626">
        <v>8</v>
      </c>
      <c r="I11" s="626">
        <v>110</v>
      </c>
      <c r="J11" s="626">
        <v>51</v>
      </c>
      <c r="K11" s="626">
        <f>123+30</f>
        <v>153</v>
      </c>
      <c r="L11" s="626">
        <v>51</v>
      </c>
      <c r="M11" s="626">
        <v>32</v>
      </c>
      <c r="N11" s="626">
        <v>32</v>
      </c>
    </row>
    <row r="12" spans="1:26" x14ac:dyDescent="0.25">
      <c r="A12" s="6" t="s">
        <v>27</v>
      </c>
      <c r="B12" s="627">
        <f>6150-I12</f>
        <v>6150</v>
      </c>
      <c r="C12" s="627">
        <v>0</v>
      </c>
      <c r="D12" s="627">
        <v>0</v>
      </c>
      <c r="E12" s="627">
        <v>0</v>
      </c>
      <c r="F12" s="627">
        <v>0</v>
      </c>
      <c r="G12" s="627">
        <v>0</v>
      </c>
      <c r="H12" s="627">
        <v>0</v>
      </c>
      <c r="I12" s="627">
        <v>0</v>
      </c>
      <c r="J12" s="627">
        <v>0</v>
      </c>
      <c r="K12" s="627">
        <v>6000</v>
      </c>
      <c r="L12" s="627">
        <v>0</v>
      </c>
      <c r="M12" s="627">
        <v>0</v>
      </c>
      <c r="N12" s="627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34">
        <v>0.25</v>
      </c>
      <c r="C14" s="434">
        <v>0.25</v>
      </c>
      <c r="D14" s="434">
        <v>0.25</v>
      </c>
      <c r="E14" s="434">
        <v>0.28000000000000003</v>
      </c>
      <c r="F14" s="434">
        <v>0.28000000000000003</v>
      </c>
      <c r="G14" s="434">
        <v>0.25</v>
      </c>
      <c r="H14" s="434">
        <v>0.25</v>
      </c>
      <c r="I14" s="434">
        <v>0.27</v>
      </c>
      <c r="J14" s="434">
        <v>0.25</v>
      </c>
      <c r="K14" s="434">
        <v>0.25</v>
      </c>
      <c r="L14" s="434">
        <v>0.25</v>
      </c>
      <c r="M14" s="434">
        <v>0.25</v>
      </c>
      <c r="N14" s="434">
        <v>0.25</v>
      </c>
    </row>
    <row r="15" spans="1:26" ht="22.5" x14ac:dyDescent="0.25">
      <c r="A15" s="10" t="s">
        <v>30</v>
      </c>
      <c r="B15" s="435">
        <v>0.96099999999999997</v>
      </c>
      <c r="C15" s="435">
        <v>1.05</v>
      </c>
      <c r="D15" s="435">
        <v>1.05</v>
      </c>
      <c r="E15" s="435">
        <v>0.96</v>
      </c>
      <c r="F15" s="435">
        <v>0.96</v>
      </c>
      <c r="G15" s="435">
        <v>1.05</v>
      </c>
      <c r="H15" s="435">
        <v>1.05</v>
      </c>
      <c r="I15" s="435">
        <v>0.96299999999999997</v>
      </c>
      <c r="J15" s="435">
        <v>0.96099999999999997</v>
      </c>
      <c r="K15" s="435">
        <v>0.96099999999999997</v>
      </c>
      <c r="L15" s="435">
        <v>0.96099999999999997</v>
      </c>
      <c r="M15" s="435">
        <v>0.96099999999999997</v>
      </c>
      <c r="N15" s="435">
        <v>1.05</v>
      </c>
    </row>
    <row r="16" spans="1:26" ht="22.5" x14ac:dyDescent="0.25">
      <c r="A16" s="8" t="s">
        <v>31</v>
      </c>
      <c r="B16" s="436">
        <v>1.2607999999999999</v>
      </c>
      <c r="C16" s="436">
        <v>1.2607999999999999</v>
      </c>
      <c r="D16" s="436">
        <v>1.2607999999999999</v>
      </c>
      <c r="E16" s="436">
        <v>1.2607999999999999</v>
      </c>
      <c r="F16" s="436">
        <v>1.2607999999999999</v>
      </c>
      <c r="G16" s="436">
        <v>1.2607999999999999</v>
      </c>
      <c r="H16" s="436">
        <v>1.2607999999999999</v>
      </c>
      <c r="I16" s="436">
        <v>1.2607999999999999</v>
      </c>
      <c r="J16" s="436">
        <v>1.2607999999999999</v>
      </c>
      <c r="K16" s="436">
        <v>1.2607999999999999</v>
      </c>
      <c r="L16" s="436">
        <v>1.2607999999999999</v>
      </c>
      <c r="M16" s="436">
        <v>1.2607999999999999</v>
      </c>
      <c r="N16" s="436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37">
        <v>73.430000000000007</v>
      </c>
      <c r="C18" s="437">
        <f t="shared" ref="C18:D22" si="0">+C28/C23</f>
        <v>64.488559366416808</v>
      </c>
      <c r="D18" s="437">
        <f t="shared" si="0"/>
        <v>64.488559366416808</v>
      </c>
      <c r="E18" s="437">
        <v>60.458024406015753</v>
      </c>
      <c r="F18" s="437">
        <v>60.458024406015753</v>
      </c>
      <c r="G18" s="437">
        <v>46.854968914662209</v>
      </c>
      <c r="H18" s="437">
        <v>46.854968914662209</v>
      </c>
      <c r="I18" s="437">
        <f t="shared" ref="I18:I22" si="1">+I28/I23</f>
        <v>107.06108488565287</v>
      </c>
      <c r="J18" s="437">
        <v>73.430000000000007</v>
      </c>
      <c r="K18" s="437">
        <v>73.430000000000007</v>
      </c>
      <c r="L18" s="437">
        <v>73.430000000000007</v>
      </c>
      <c r="M18" s="437">
        <v>73.430000000000007</v>
      </c>
      <c r="N18" s="437">
        <f t="shared" ref="N18" si="2">+N28/N23</f>
        <v>64.488559366416808</v>
      </c>
    </row>
    <row r="19" spans="1:14" ht="22.5" x14ac:dyDescent="0.25">
      <c r="A19" s="10" t="s">
        <v>34</v>
      </c>
      <c r="B19" s="437">
        <v>45.67</v>
      </c>
      <c r="C19" s="437">
        <f t="shared" si="0"/>
        <v>41.970771970450308</v>
      </c>
      <c r="D19" s="437">
        <f t="shared" si="0"/>
        <v>41.970771970450308</v>
      </c>
      <c r="E19" s="437">
        <v>39.347598722297164</v>
      </c>
      <c r="F19" s="437">
        <v>39.347598722297164</v>
      </c>
      <c r="G19" s="437">
        <v>30.494389009780299</v>
      </c>
      <c r="H19" s="437">
        <v>30.494389009780299</v>
      </c>
      <c r="I19" s="437">
        <f t="shared" si="1"/>
        <v>32.789665601914294</v>
      </c>
      <c r="J19" s="437">
        <v>45.67</v>
      </c>
      <c r="K19" s="437">
        <v>45.67</v>
      </c>
      <c r="L19" s="437">
        <v>45.67</v>
      </c>
      <c r="M19" s="437">
        <v>45.67</v>
      </c>
      <c r="N19" s="437">
        <f t="shared" ref="N19" si="3">+N29/N24</f>
        <v>41.970771970450308</v>
      </c>
    </row>
    <row r="20" spans="1:14" ht="22.5" x14ac:dyDescent="0.25">
      <c r="A20" s="10" t="s">
        <v>35</v>
      </c>
      <c r="B20" s="437">
        <v>13.83</v>
      </c>
      <c r="C20" s="437">
        <f t="shared" si="0"/>
        <v>14.089579637139151</v>
      </c>
      <c r="D20" s="437">
        <f t="shared" si="0"/>
        <v>14.089579637139151</v>
      </c>
      <c r="E20" s="437">
        <v>13.208980909817951</v>
      </c>
      <c r="F20" s="437">
        <v>13.208980909817951</v>
      </c>
      <c r="G20" s="437">
        <v>10.236960205108913</v>
      </c>
      <c r="H20" s="437">
        <v>10.236960205108913</v>
      </c>
      <c r="I20" s="437">
        <f t="shared" si="1"/>
        <v>11.007484091514957</v>
      </c>
      <c r="J20" s="437">
        <v>13.83</v>
      </c>
      <c r="K20" s="437">
        <v>13.83</v>
      </c>
      <c r="L20" s="437">
        <v>13.83</v>
      </c>
      <c r="M20" s="437">
        <v>13.83</v>
      </c>
      <c r="N20" s="437">
        <f t="shared" ref="N20" si="4">+N30/N25</f>
        <v>14.089579637139151</v>
      </c>
    </row>
    <row r="21" spans="1:14" ht="22.5" x14ac:dyDescent="0.25">
      <c r="A21" s="10" t="s">
        <v>36</v>
      </c>
      <c r="B21" s="437">
        <v>3.976</v>
      </c>
      <c r="C21" s="437">
        <f t="shared" si="0"/>
        <v>3.9587036443415542</v>
      </c>
      <c r="D21" s="437">
        <f t="shared" si="0"/>
        <v>3.9587036443415542</v>
      </c>
      <c r="E21" s="437">
        <v>3.7112846665702071</v>
      </c>
      <c r="F21" s="437">
        <v>3.7112846665702071</v>
      </c>
      <c r="G21" s="437">
        <v>2.8762456165919104</v>
      </c>
      <c r="H21" s="437">
        <v>2.8762456165919104</v>
      </c>
      <c r="I21" s="437">
        <f t="shared" si="1"/>
        <v>3.0927372221418392</v>
      </c>
      <c r="J21" s="437">
        <v>3.976</v>
      </c>
      <c r="K21" s="437">
        <v>3.976</v>
      </c>
      <c r="L21" s="437">
        <v>3.976</v>
      </c>
      <c r="M21" s="437">
        <v>3.976</v>
      </c>
      <c r="N21" s="437">
        <f t="shared" ref="N21" si="5">+N31/N26</f>
        <v>3.9587036443415542</v>
      </c>
    </row>
    <row r="22" spans="1:14" ht="22.5" x14ac:dyDescent="0.25">
      <c r="A22" s="10" t="s">
        <v>37</v>
      </c>
      <c r="B22" s="437">
        <v>11.215</v>
      </c>
      <c r="C22" s="437">
        <f t="shared" si="0"/>
        <v>15.600697694901065</v>
      </c>
      <c r="D22" s="437">
        <f t="shared" si="0"/>
        <v>15.600697694901065</v>
      </c>
      <c r="E22" s="437">
        <v>14.62565408896975</v>
      </c>
      <c r="F22" s="437">
        <v>14.62565408896975</v>
      </c>
      <c r="G22" s="437">
        <v>11.334881918951556</v>
      </c>
      <c r="H22" s="437">
        <v>11.334881918951556</v>
      </c>
      <c r="I22" s="437">
        <f t="shared" si="1"/>
        <v>12.188045074141455</v>
      </c>
      <c r="J22" s="437">
        <v>11.215</v>
      </c>
      <c r="K22" s="437">
        <v>11.215</v>
      </c>
      <c r="L22" s="437">
        <v>11.215</v>
      </c>
      <c r="M22" s="437">
        <v>11.215</v>
      </c>
      <c r="N22" s="437">
        <f t="shared" ref="N22" si="6">+N32/N27</f>
        <v>15.600697694901065</v>
      </c>
    </row>
    <row r="23" spans="1:14" ht="22.5" x14ac:dyDescent="0.25">
      <c r="A23" s="8" t="s">
        <v>38</v>
      </c>
      <c r="B23" s="438">
        <v>0.85</v>
      </c>
      <c r="C23" s="438">
        <v>0.85</v>
      </c>
      <c r="D23" s="438">
        <v>0.85</v>
      </c>
      <c r="E23" s="438">
        <v>0.85</v>
      </c>
      <c r="F23" s="438">
        <v>0.85</v>
      </c>
      <c r="G23" s="438">
        <v>0.85</v>
      </c>
      <c r="H23" s="438">
        <v>0.85</v>
      </c>
      <c r="I23" s="438">
        <v>0.4</v>
      </c>
      <c r="J23" s="438">
        <v>0.85</v>
      </c>
      <c r="K23" s="438">
        <v>0.85</v>
      </c>
      <c r="L23" s="438">
        <v>0.85</v>
      </c>
      <c r="M23" s="438">
        <v>0.85</v>
      </c>
      <c r="N23" s="438">
        <v>0.85</v>
      </c>
    </row>
    <row r="24" spans="1:14" ht="22.5" x14ac:dyDescent="0.25">
      <c r="A24" s="8" t="s">
        <v>39</v>
      </c>
      <c r="B24" s="438">
        <v>0.95</v>
      </c>
      <c r="C24" s="438">
        <v>0.95</v>
      </c>
      <c r="D24" s="438">
        <v>0.95</v>
      </c>
      <c r="E24" s="438">
        <v>0.95</v>
      </c>
      <c r="F24" s="438">
        <v>0.95</v>
      </c>
      <c r="G24" s="438">
        <v>0.95</v>
      </c>
      <c r="H24" s="438">
        <v>0.95</v>
      </c>
      <c r="I24" s="438">
        <v>0.95</v>
      </c>
      <c r="J24" s="438">
        <v>0.95</v>
      </c>
      <c r="K24" s="438">
        <v>0.95</v>
      </c>
      <c r="L24" s="438">
        <v>0.95</v>
      </c>
      <c r="M24" s="438">
        <v>0.95</v>
      </c>
      <c r="N24" s="438">
        <v>0.95</v>
      </c>
    </row>
    <row r="25" spans="1:14" ht="22.5" x14ac:dyDescent="0.25">
      <c r="A25" s="8" t="s">
        <v>40</v>
      </c>
      <c r="B25" s="438">
        <v>0.99</v>
      </c>
      <c r="C25" s="438">
        <v>0.99</v>
      </c>
      <c r="D25" s="438">
        <v>0.99</v>
      </c>
      <c r="E25" s="438">
        <v>0.99</v>
      </c>
      <c r="F25" s="438">
        <v>0.99</v>
      </c>
      <c r="G25" s="438">
        <v>0.99</v>
      </c>
      <c r="H25" s="438">
        <v>0.99</v>
      </c>
      <c r="I25" s="438">
        <v>0.99</v>
      </c>
      <c r="J25" s="438">
        <v>0.99</v>
      </c>
      <c r="K25" s="438">
        <v>0.99</v>
      </c>
      <c r="L25" s="438">
        <v>0.99</v>
      </c>
      <c r="M25" s="438">
        <v>0.99</v>
      </c>
      <c r="N25" s="438">
        <v>0.99</v>
      </c>
    </row>
    <row r="26" spans="1:14" ht="22.5" x14ac:dyDescent="0.25">
      <c r="A26" s="8" t="s">
        <v>41</v>
      </c>
      <c r="B26" s="438">
        <v>0.99</v>
      </c>
      <c r="C26" s="438">
        <v>0.99</v>
      </c>
      <c r="D26" s="438">
        <v>0.99</v>
      </c>
      <c r="E26" s="438">
        <v>0.99</v>
      </c>
      <c r="F26" s="438">
        <v>0.99</v>
      </c>
      <c r="G26" s="438">
        <v>0.99</v>
      </c>
      <c r="H26" s="438">
        <v>0.99</v>
      </c>
      <c r="I26" s="438">
        <v>0.99</v>
      </c>
      <c r="J26" s="438">
        <v>0.99</v>
      </c>
      <c r="K26" s="438">
        <v>0.99</v>
      </c>
      <c r="L26" s="438">
        <v>0.99</v>
      </c>
      <c r="M26" s="438">
        <v>0.99</v>
      </c>
      <c r="N26" s="438">
        <v>0.99</v>
      </c>
    </row>
    <row r="27" spans="1:14" ht="22.5" x14ac:dyDescent="0.25">
      <c r="A27" s="8" t="s">
        <v>42</v>
      </c>
      <c r="B27" s="438">
        <v>0.99</v>
      </c>
      <c r="C27" s="438">
        <v>0.99</v>
      </c>
      <c r="D27" s="438">
        <v>0.99</v>
      </c>
      <c r="E27" s="438">
        <v>0.99</v>
      </c>
      <c r="F27" s="438">
        <v>0.99</v>
      </c>
      <c r="G27" s="438">
        <v>0.99</v>
      </c>
      <c r="H27" s="438">
        <v>0.99</v>
      </c>
      <c r="I27" s="438">
        <v>0.99</v>
      </c>
      <c r="J27" s="438">
        <v>0.99</v>
      </c>
      <c r="K27" s="438">
        <v>0.99</v>
      </c>
      <c r="L27" s="438">
        <v>0.99</v>
      </c>
      <c r="M27" s="438">
        <v>0.99</v>
      </c>
      <c r="N27" s="438">
        <v>0.99</v>
      </c>
    </row>
    <row r="28" spans="1:14" ht="22.5" x14ac:dyDescent="0.25">
      <c r="A28" s="10" t="s">
        <v>43</v>
      </c>
      <c r="B28" s="437">
        <f t="shared" ref="B28:H32" si="7">+B18*B23</f>
        <v>62.415500000000002</v>
      </c>
      <c r="C28" s="437">
        <v>54.815275461454291</v>
      </c>
      <c r="D28" s="437">
        <v>54.815275461454291</v>
      </c>
      <c r="E28" s="437">
        <f t="shared" si="7"/>
        <v>51.389320745113388</v>
      </c>
      <c r="F28" s="437">
        <f t="shared" si="7"/>
        <v>51.389320745113388</v>
      </c>
      <c r="G28" s="437">
        <f t="shared" si="7"/>
        <v>39.826723577462879</v>
      </c>
      <c r="H28" s="437">
        <f t="shared" si="7"/>
        <v>39.826723577462879</v>
      </c>
      <c r="I28" s="437">
        <v>42.824433954261153</v>
      </c>
      <c r="J28" s="437">
        <f t="shared" ref="J28:K32" si="8">+J18*J23</f>
        <v>62.415500000000002</v>
      </c>
      <c r="K28" s="437">
        <f t="shared" si="8"/>
        <v>62.415500000000002</v>
      </c>
      <c r="L28" s="437">
        <f t="shared" ref="L28:M28" si="9">+L18*L23</f>
        <v>62.415500000000002</v>
      </c>
      <c r="M28" s="437">
        <f t="shared" si="9"/>
        <v>62.415500000000002</v>
      </c>
      <c r="N28" s="437">
        <v>54.815275461454291</v>
      </c>
    </row>
    <row r="29" spans="1:14" ht="22.5" x14ac:dyDescent="0.25">
      <c r="A29" s="10" t="s">
        <v>44</v>
      </c>
      <c r="B29" s="437">
        <f t="shared" si="7"/>
        <v>43.386499999999998</v>
      </c>
      <c r="C29" s="437">
        <v>39.872233371927791</v>
      </c>
      <c r="D29" s="437">
        <v>39.872233371927791</v>
      </c>
      <c r="E29" s="437">
        <f t="shared" si="7"/>
        <v>37.380218786182304</v>
      </c>
      <c r="F29" s="437">
        <f t="shared" si="7"/>
        <v>37.380218786182304</v>
      </c>
      <c r="G29" s="437">
        <f t="shared" si="7"/>
        <v>28.969669559291283</v>
      </c>
      <c r="H29" s="437">
        <f t="shared" si="7"/>
        <v>28.969669559291283</v>
      </c>
      <c r="I29" s="437">
        <v>31.150182321818576</v>
      </c>
      <c r="J29" s="437">
        <f t="shared" si="8"/>
        <v>43.386499999999998</v>
      </c>
      <c r="K29" s="437">
        <f t="shared" si="8"/>
        <v>43.386499999999998</v>
      </c>
      <c r="L29" s="437">
        <f t="shared" ref="L29:M29" si="10">+L19*L24</f>
        <v>43.386499999999998</v>
      </c>
      <c r="M29" s="437">
        <f t="shared" si="10"/>
        <v>43.386499999999998</v>
      </c>
      <c r="N29" s="437">
        <v>39.872233371927791</v>
      </c>
    </row>
    <row r="30" spans="1:14" ht="22.5" x14ac:dyDescent="0.25">
      <c r="A30" s="10" t="s">
        <v>45</v>
      </c>
      <c r="B30" s="437">
        <f t="shared" si="7"/>
        <v>13.691699999999999</v>
      </c>
      <c r="C30" s="437">
        <v>13.948683840767758</v>
      </c>
      <c r="D30" s="437">
        <v>13.948683840767758</v>
      </c>
      <c r="E30" s="437">
        <f t="shared" si="7"/>
        <v>13.076891100719772</v>
      </c>
      <c r="F30" s="437">
        <f t="shared" si="7"/>
        <v>13.076891100719772</v>
      </c>
      <c r="G30" s="437">
        <f t="shared" si="7"/>
        <v>10.134590603057823</v>
      </c>
      <c r="H30" s="437">
        <f t="shared" si="7"/>
        <v>10.134590603057823</v>
      </c>
      <c r="I30" s="437">
        <v>10.897409250599807</v>
      </c>
      <c r="J30" s="437">
        <f t="shared" si="8"/>
        <v>13.691699999999999</v>
      </c>
      <c r="K30" s="437">
        <f t="shared" si="8"/>
        <v>13.691699999999999</v>
      </c>
      <c r="L30" s="437">
        <f t="shared" ref="L30:M30" si="11">+L20*L25</f>
        <v>13.691699999999999</v>
      </c>
      <c r="M30" s="437">
        <f t="shared" si="11"/>
        <v>13.691699999999999</v>
      </c>
      <c r="N30" s="437">
        <v>13.948683840767758</v>
      </c>
    </row>
    <row r="31" spans="1:14" ht="22.5" x14ac:dyDescent="0.25">
      <c r="A31" s="10" t="s">
        <v>46</v>
      </c>
      <c r="B31" s="437">
        <f t="shared" si="7"/>
        <v>3.9362399999999997</v>
      </c>
      <c r="C31" s="437">
        <v>3.9191166078981388</v>
      </c>
      <c r="D31" s="437">
        <v>3.9191166078981388</v>
      </c>
      <c r="E31" s="437">
        <f t="shared" si="7"/>
        <v>3.674171819904505</v>
      </c>
      <c r="F31" s="437">
        <f t="shared" si="7"/>
        <v>3.674171819904505</v>
      </c>
      <c r="G31" s="437">
        <f t="shared" si="7"/>
        <v>2.8474831604259911</v>
      </c>
      <c r="H31" s="437">
        <f t="shared" si="7"/>
        <v>2.8474831604259911</v>
      </c>
      <c r="I31" s="437">
        <v>3.0618098499204209</v>
      </c>
      <c r="J31" s="437">
        <f t="shared" si="8"/>
        <v>3.9362399999999997</v>
      </c>
      <c r="K31" s="437">
        <f t="shared" si="8"/>
        <v>3.9362399999999997</v>
      </c>
      <c r="L31" s="437">
        <f t="shared" ref="L31:M31" si="12">+L21*L26</f>
        <v>3.9362399999999997</v>
      </c>
      <c r="M31" s="437">
        <f t="shared" si="12"/>
        <v>3.9362399999999997</v>
      </c>
      <c r="N31" s="437">
        <v>3.9191166078981388</v>
      </c>
    </row>
    <row r="32" spans="1:14" ht="22.5" x14ac:dyDescent="0.25">
      <c r="A32" s="10" t="s">
        <v>47</v>
      </c>
      <c r="B32" s="437">
        <f t="shared" si="7"/>
        <v>11.10285</v>
      </c>
      <c r="C32" s="437">
        <v>15.444690717952055</v>
      </c>
      <c r="D32" s="437">
        <v>15.444690717952055</v>
      </c>
      <c r="E32" s="437">
        <f t="shared" si="7"/>
        <v>14.479397548080053</v>
      </c>
      <c r="F32" s="437">
        <f t="shared" si="7"/>
        <v>14.479397548080053</v>
      </c>
      <c r="G32" s="437">
        <f t="shared" si="7"/>
        <v>11.221533099762039</v>
      </c>
      <c r="H32" s="437">
        <f t="shared" si="7"/>
        <v>11.221533099762039</v>
      </c>
      <c r="I32" s="437">
        <v>12.06616462340004</v>
      </c>
      <c r="J32" s="437">
        <f t="shared" si="8"/>
        <v>11.10285</v>
      </c>
      <c r="K32" s="437">
        <f t="shared" si="8"/>
        <v>11.10285</v>
      </c>
      <c r="L32" s="437">
        <f t="shared" ref="L32:M32" si="13">+L22*L27</f>
        <v>11.10285</v>
      </c>
      <c r="M32" s="437">
        <f t="shared" si="13"/>
        <v>11.10285</v>
      </c>
      <c r="N32" s="437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34">
        <v>4.5999999999999999E-2</v>
      </c>
      <c r="C34" s="434">
        <v>4.5999999999999999E-2</v>
      </c>
      <c r="D34" s="434">
        <v>4.5999999999999999E-2</v>
      </c>
      <c r="E34" s="434">
        <v>4.5999999999999999E-2</v>
      </c>
      <c r="F34" s="434">
        <v>4.5999999999999999E-2</v>
      </c>
      <c r="G34" s="434">
        <v>4.5999999999999999E-2</v>
      </c>
      <c r="H34" s="434">
        <v>4.5999999999999999E-2</v>
      </c>
      <c r="I34" s="434">
        <v>4.5999999999999999E-2</v>
      </c>
      <c r="J34" s="434">
        <v>4.5999999999999999E-2</v>
      </c>
      <c r="K34" s="434">
        <v>4.5999999999999999E-2</v>
      </c>
      <c r="L34" s="434">
        <v>4.5999999999999999E-2</v>
      </c>
      <c r="M34" s="434">
        <v>4.5999999999999999E-2</v>
      </c>
      <c r="N34" s="434">
        <v>4.5999999999999999E-2</v>
      </c>
    </row>
    <row r="35" spans="1:14" x14ac:dyDescent="0.25">
      <c r="A35" s="13" t="s">
        <v>50</v>
      </c>
      <c r="B35" s="439">
        <v>7.4999999999999956E-2</v>
      </c>
      <c r="C35" s="439">
        <v>7.4999999999999956E-2</v>
      </c>
      <c r="D35" s="439">
        <v>7.4999999999999956E-2</v>
      </c>
      <c r="E35" s="439">
        <v>7.4999999999999956E-2</v>
      </c>
      <c r="F35" s="439">
        <v>7.4999999999999956E-2</v>
      </c>
      <c r="G35" s="439">
        <v>7.4999999999999956E-2</v>
      </c>
      <c r="H35" s="439">
        <v>7.4999999999999956E-2</v>
      </c>
      <c r="I35" s="439">
        <v>7.4999999999999956E-2</v>
      </c>
      <c r="J35" s="439">
        <v>7.4999999999999956E-2</v>
      </c>
      <c r="K35" s="439">
        <v>7.4999999999999956E-2</v>
      </c>
      <c r="L35" s="439">
        <v>7.4999999999999956E-2</v>
      </c>
      <c r="M35" s="439">
        <v>7.4999999999999956E-2</v>
      </c>
      <c r="N35" s="439">
        <v>7.4999999999999956E-2</v>
      </c>
    </row>
    <row r="36" spans="1:14" x14ac:dyDescent="0.25">
      <c r="A36" s="8" t="s">
        <v>51</v>
      </c>
      <c r="B36" s="434">
        <v>7.4999999999999956E-2</v>
      </c>
      <c r="C36" s="434">
        <v>7.4999999999999956E-2</v>
      </c>
      <c r="D36" s="434">
        <v>7.4999999999999956E-2</v>
      </c>
      <c r="E36" s="434">
        <v>7.4999999999999956E-2</v>
      </c>
      <c r="F36" s="434">
        <v>7.4999999999999956E-2</v>
      </c>
      <c r="G36" s="434">
        <v>7.4999999999999956E-2</v>
      </c>
      <c r="H36" s="434">
        <v>7.4999999999999956E-2</v>
      </c>
      <c r="I36" s="434">
        <v>7.4999999999999956E-2</v>
      </c>
      <c r="J36" s="434">
        <v>7.4999999999999956E-2</v>
      </c>
      <c r="K36" s="434">
        <v>7.4999999999999956E-2</v>
      </c>
      <c r="L36" s="434">
        <v>7.4999999999999956E-2</v>
      </c>
      <c r="M36" s="434">
        <v>7.4999999999999956E-2</v>
      </c>
      <c r="N36" s="434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40">
        <v>0.12</v>
      </c>
      <c r="C46" s="440">
        <v>0</v>
      </c>
      <c r="D46" s="440">
        <v>0</v>
      </c>
      <c r="E46" s="440">
        <f t="shared" si="15"/>
        <v>0.12</v>
      </c>
      <c r="F46" s="440">
        <f t="shared" si="16"/>
        <v>0</v>
      </c>
      <c r="G46" s="440">
        <v>0</v>
      </c>
      <c r="H46" s="440">
        <v>0</v>
      </c>
      <c r="I46" s="440">
        <v>0.23</v>
      </c>
      <c r="J46" s="440">
        <f t="shared" si="17"/>
        <v>0</v>
      </c>
      <c r="K46" s="440">
        <v>0.12</v>
      </c>
      <c r="L46" s="440">
        <f t="shared" si="18"/>
        <v>0.12</v>
      </c>
      <c r="M46" s="440">
        <f t="shared" si="18"/>
        <v>0.12</v>
      </c>
      <c r="N46" s="440">
        <v>0</v>
      </c>
    </row>
    <row r="47" spans="1:14" ht="11.25" customHeight="1" x14ac:dyDescent="0.25">
      <c r="A47" s="21" t="s">
        <v>62</v>
      </c>
      <c r="B47" s="441">
        <v>0.5</v>
      </c>
      <c r="C47" s="441">
        <v>1.47</v>
      </c>
      <c r="D47" s="441">
        <v>1.47</v>
      </c>
      <c r="E47" s="441">
        <f t="shared" si="15"/>
        <v>0.5</v>
      </c>
      <c r="F47" s="441">
        <f t="shared" si="16"/>
        <v>1.47</v>
      </c>
      <c r="G47" s="441">
        <v>1.47</v>
      </c>
      <c r="H47" s="441">
        <v>1.47</v>
      </c>
      <c r="I47" s="441">
        <f>0.23+0.75-0.7</f>
        <v>0.28000000000000003</v>
      </c>
      <c r="J47" s="441">
        <f t="shared" si="17"/>
        <v>1.47</v>
      </c>
      <c r="K47" s="441">
        <v>0.12</v>
      </c>
      <c r="L47" s="441">
        <f t="shared" si="18"/>
        <v>0.5</v>
      </c>
      <c r="M47" s="441">
        <f t="shared" si="18"/>
        <v>0.5</v>
      </c>
      <c r="N47" s="441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33">
        <v>3</v>
      </c>
      <c r="C50" s="433">
        <v>3</v>
      </c>
      <c r="D50" s="433">
        <v>3</v>
      </c>
      <c r="E50" s="433">
        <v>3</v>
      </c>
      <c r="F50" s="433">
        <v>3</v>
      </c>
      <c r="G50" s="433">
        <v>3</v>
      </c>
      <c r="H50" s="433">
        <v>3</v>
      </c>
      <c r="I50" s="433">
        <v>3</v>
      </c>
      <c r="J50" s="433">
        <v>3</v>
      </c>
      <c r="K50" s="433">
        <v>3</v>
      </c>
      <c r="L50" s="433">
        <v>3</v>
      </c>
      <c r="M50" s="433">
        <v>3</v>
      </c>
      <c r="N50" s="433">
        <v>3</v>
      </c>
    </row>
    <row r="51" spans="1:14" x14ac:dyDescent="0.25">
      <c r="A51" s="6" t="s">
        <v>66</v>
      </c>
      <c r="B51" s="463" t="s">
        <v>67</v>
      </c>
      <c r="C51" s="463" t="s">
        <v>67</v>
      </c>
      <c r="D51" s="463" t="s">
        <v>67</v>
      </c>
      <c r="E51" s="463" t="s">
        <v>67</v>
      </c>
      <c r="F51" s="463" t="s">
        <v>67</v>
      </c>
      <c r="G51" s="463" t="s">
        <v>67</v>
      </c>
      <c r="H51" s="463" t="s">
        <v>67</v>
      </c>
      <c r="I51" s="463" t="s">
        <v>67</v>
      </c>
      <c r="J51" s="463" t="s">
        <v>67</v>
      </c>
      <c r="K51" s="463" t="s">
        <v>67</v>
      </c>
      <c r="L51" s="463" t="s">
        <v>67</v>
      </c>
      <c r="M51" s="463" t="s">
        <v>67</v>
      </c>
      <c r="N51" s="463" t="s">
        <v>67</v>
      </c>
    </row>
    <row r="52" spans="1:14" ht="33.75" x14ac:dyDescent="0.25">
      <c r="A52" s="8" t="s">
        <v>68</v>
      </c>
      <c r="B52" s="684" t="s">
        <v>855</v>
      </c>
      <c r="C52" s="684" t="s">
        <v>965</v>
      </c>
      <c r="D52" s="684" t="s">
        <v>872</v>
      </c>
      <c r="E52" s="684" t="s">
        <v>70</v>
      </c>
      <c r="F52" s="684" t="s">
        <v>71</v>
      </c>
      <c r="G52" s="684" t="s">
        <v>872</v>
      </c>
      <c r="H52" s="684" t="s">
        <v>872</v>
      </c>
      <c r="I52" s="684" t="s">
        <v>72</v>
      </c>
      <c r="J52" s="684" t="s">
        <v>73</v>
      </c>
      <c r="K52" s="684" t="s">
        <v>851</v>
      </c>
      <c r="L52" s="684" t="s">
        <v>856</v>
      </c>
      <c r="M52" s="684" t="s">
        <v>857</v>
      </c>
      <c r="N52" s="684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42">
        <v>4</v>
      </c>
      <c r="C55" s="442">
        <v>4</v>
      </c>
      <c r="D55" s="442">
        <v>4</v>
      </c>
      <c r="E55" s="442">
        <v>4</v>
      </c>
      <c r="F55" s="442">
        <v>4</v>
      </c>
      <c r="G55" s="442">
        <v>4</v>
      </c>
      <c r="H55" s="442">
        <v>4</v>
      </c>
      <c r="I55" s="442">
        <v>4</v>
      </c>
      <c r="J55" s="442">
        <v>4</v>
      </c>
      <c r="K55" s="442">
        <v>4</v>
      </c>
      <c r="L55" s="442">
        <v>4</v>
      </c>
      <c r="M55" s="442">
        <v>4</v>
      </c>
      <c r="N55" s="442">
        <v>4</v>
      </c>
    </row>
    <row r="56" spans="1:14" x14ac:dyDescent="0.25">
      <c r="A56" s="7" t="s">
        <v>78</v>
      </c>
      <c r="B56" s="685" t="s">
        <v>79</v>
      </c>
      <c r="C56" s="685" t="s">
        <v>870</v>
      </c>
      <c r="D56" s="685" t="s">
        <v>900</v>
      </c>
      <c r="E56" s="685" t="s">
        <v>80</v>
      </c>
      <c r="F56" s="685" t="s">
        <v>81</v>
      </c>
      <c r="G56" s="685" t="s">
        <v>873</v>
      </c>
      <c r="H56" s="685" t="s">
        <v>873</v>
      </c>
      <c r="I56" s="685" t="s">
        <v>82</v>
      </c>
      <c r="J56" s="685" t="s">
        <v>873</v>
      </c>
      <c r="K56" s="685" t="s">
        <v>849</v>
      </c>
      <c r="L56" s="685" t="s">
        <v>870</v>
      </c>
      <c r="M56" s="685" t="s">
        <v>835</v>
      </c>
      <c r="N56" s="685" t="s">
        <v>870</v>
      </c>
    </row>
    <row r="57" spans="1:14" x14ac:dyDescent="0.25">
      <c r="A57" s="6" t="s">
        <v>83</v>
      </c>
      <c r="B57" s="442" t="s">
        <v>75</v>
      </c>
      <c r="C57" s="442" t="s">
        <v>75</v>
      </c>
      <c r="D57" s="442" t="s">
        <v>75</v>
      </c>
      <c r="E57" s="442" t="s">
        <v>75</v>
      </c>
      <c r="F57" s="442" t="s">
        <v>75</v>
      </c>
      <c r="G57" s="442" t="s">
        <v>75</v>
      </c>
      <c r="H57" s="442" t="s">
        <v>75</v>
      </c>
      <c r="I57" s="442" t="s">
        <v>75</v>
      </c>
      <c r="J57" s="442" t="s">
        <v>75</v>
      </c>
      <c r="K57" s="442" t="s">
        <v>75</v>
      </c>
      <c r="L57" s="442" t="s">
        <v>75</v>
      </c>
      <c r="M57" s="442" t="s">
        <v>75</v>
      </c>
      <c r="N57" s="442" t="s">
        <v>75</v>
      </c>
    </row>
    <row r="58" spans="1:14" x14ac:dyDescent="0.25">
      <c r="A58" s="8" t="s">
        <v>84</v>
      </c>
      <c r="B58" s="433">
        <v>100</v>
      </c>
      <c r="C58" s="433">
        <v>100</v>
      </c>
      <c r="D58" s="433">
        <v>100</v>
      </c>
      <c r="E58" s="433">
        <v>100</v>
      </c>
      <c r="F58" s="433">
        <v>100</v>
      </c>
      <c r="G58" s="433">
        <v>100</v>
      </c>
      <c r="H58" s="433">
        <v>100</v>
      </c>
      <c r="I58" s="433">
        <v>100</v>
      </c>
      <c r="J58" s="433">
        <v>100</v>
      </c>
      <c r="K58" s="433">
        <v>100</v>
      </c>
      <c r="L58" s="433">
        <v>100</v>
      </c>
      <c r="M58" s="433">
        <v>100</v>
      </c>
      <c r="N58" s="433">
        <v>100</v>
      </c>
    </row>
    <row r="59" spans="1:14" x14ac:dyDescent="0.25">
      <c r="A59" s="6" t="s">
        <v>85</v>
      </c>
      <c r="B59" s="442">
        <v>75</v>
      </c>
      <c r="C59" s="442">
        <v>75</v>
      </c>
      <c r="D59" s="442">
        <v>75</v>
      </c>
      <c r="E59" s="442">
        <v>75</v>
      </c>
      <c r="F59" s="442">
        <v>75</v>
      </c>
      <c r="G59" s="442">
        <v>75</v>
      </c>
      <c r="H59" s="442">
        <v>75</v>
      </c>
      <c r="I59" s="442">
        <v>75</v>
      </c>
      <c r="J59" s="442">
        <v>75</v>
      </c>
      <c r="K59" s="442">
        <v>75</v>
      </c>
      <c r="L59" s="442">
        <v>75</v>
      </c>
      <c r="M59" s="442">
        <v>75</v>
      </c>
      <c r="N59" s="442">
        <v>75</v>
      </c>
    </row>
    <row r="60" spans="1:14" x14ac:dyDescent="0.25">
      <c r="A60" s="8" t="s">
        <v>86</v>
      </c>
      <c r="B60" s="433" t="s">
        <v>87</v>
      </c>
      <c r="C60" s="433" t="s">
        <v>87</v>
      </c>
      <c r="D60" s="433" t="s">
        <v>87</v>
      </c>
      <c r="E60" s="433" t="s">
        <v>87</v>
      </c>
      <c r="F60" s="433" t="s">
        <v>87</v>
      </c>
      <c r="G60" s="433" t="s">
        <v>87</v>
      </c>
      <c r="H60" s="433" t="s">
        <v>87</v>
      </c>
      <c r="I60" s="433" t="s">
        <v>87</v>
      </c>
      <c r="J60" s="433" t="s">
        <v>87</v>
      </c>
      <c r="K60" s="433" t="s">
        <v>87</v>
      </c>
      <c r="L60" s="433" t="s">
        <v>87</v>
      </c>
      <c r="M60" s="433" t="s">
        <v>87</v>
      </c>
      <c r="N60" s="433" t="s">
        <v>87</v>
      </c>
    </row>
    <row r="61" spans="1:14" x14ac:dyDescent="0.25">
      <c r="A61" s="26" t="s">
        <v>88</v>
      </c>
      <c r="B61" s="443">
        <v>7500</v>
      </c>
      <c r="C61" s="443">
        <v>10000</v>
      </c>
      <c r="D61" s="443">
        <v>10000</v>
      </c>
      <c r="E61" s="443">
        <v>10000</v>
      </c>
      <c r="F61" s="443">
        <v>10000</v>
      </c>
      <c r="G61" s="443">
        <v>7500</v>
      </c>
      <c r="H61" s="443">
        <v>7500</v>
      </c>
      <c r="I61" s="443">
        <v>10000</v>
      </c>
      <c r="J61" s="443">
        <v>8750</v>
      </c>
      <c r="K61" s="443">
        <v>8500</v>
      </c>
      <c r="L61" s="443">
        <v>10000</v>
      </c>
      <c r="M61" s="443">
        <v>10000</v>
      </c>
      <c r="N61" s="443">
        <v>10000</v>
      </c>
    </row>
    <row r="62" spans="1:14" ht="22.5" x14ac:dyDescent="0.25">
      <c r="A62" s="8" t="s">
        <v>89</v>
      </c>
      <c r="B62" s="433" t="s">
        <v>90</v>
      </c>
      <c r="C62" s="433" t="s">
        <v>90</v>
      </c>
      <c r="D62" s="433" t="s">
        <v>90</v>
      </c>
      <c r="E62" s="433" t="s">
        <v>90</v>
      </c>
      <c r="F62" s="433" t="s">
        <v>90</v>
      </c>
      <c r="G62" s="433" t="s">
        <v>90</v>
      </c>
      <c r="H62" s="433" t="s">
        <v>90</v>
      </c>
      <c r="I62" s="433" t="s">
        <v>90</v>
      </c>
      <c r="J62" s="433" t="s">
        <v>90</v>
      </c>
      <c r="K62" s="433" t="s">
        <v>90</v>
      </c>
      <c r="L62" s="433" t="s">
        <v>90</v>
      </c>
      <c r="M62" s="433" t="s">
        <v>90</v>
      </c>
      <c r="N62" s="433" t="s">
        <v>90</v>
      </c>
    </row>
    <row r="63" spans="1:14" x14ac:dyDescent="0.25">
      <c r="A63" s="6" t="s">
        <v>91</v>
      </c>
      <c r="B63" s="442" t="s">
        <v>92</v>
      </c>
      <c r="C63" s="442" t="s">
        <v>92</v>
      </c>
      <c r="D63" s="442" t="s">
        <v>92</v>
      </c>
      <c r="E63" s="442" t="s">
        <v>92</v>
      </c>
      <c r="F63" s="442" t="s">
        <v>92</v>
      </c>
      <c r="G63" s="442" t="s">
        <v>92</v>
      </c>
      <c r="H63" s="442" t="s">
        <v>92</v>
      </c>
      <c r="I63" s="442" t="s">
        <v>92</v>
      </c>
      <c r="J63" s="442" t="s">
        <v>92</v>
      </c>
      <c r="K63" s="442" t="s">
        <v>92</v>
      </c>
      <c r="L63" s="442" t="s">
        <v>92</v>
      </c>
      <c r="M63" s="442" t="s">
        <v>92</v>
      </c>
      <c r="N63" s="442" t="s">
        <v>92</v>
      </c>
    </row>
    <row r="64" spans="1:14" x14ac:dyDescent="0.25">
      <c r="A64" s="8" t="s">
        <v>93</v>
      </c>
      <c r="B64" s="433">
        <v>0</v>
      </c>
      <c r="C64" s="433">
        <v>0</v>
      </c>
      <c r="D64" s="433">
        <v>0</v>
      </c>
      <c r="E64" s="433">
        <v>0</v>
      </c>
      <c r="F64" s="433">
        <v>0</v>
      </c>
      <c r="G64" s="433">
        <v>0</v>
      </c>
      <c r="H64" s="433">
        <v>0</v>
      </c>
      <c r="I64" s="433">
        <v>0</v>
      </c>
      <c r="J64" s="433">
        <v>0</v>
      </c>
      <c r="K64" s="433">
        <v>0</v>
      </c>
      <c r="L64" s="433">
        <v>0</v>
      </c>
      <c r="M64" s="433">
        <v>0</v>
      </c>
      <c r="N64" s="433">
        <v>0</v>
      </c>
    </row>
    <row r="65" spans="1:14" x14ac:dyDescent="0.25">
      <c r="A65" s="6" t="s">
        <v>94</v>
      </c>
      <c r="B65" s="442">
        <v>0</v>
      </c>
      <c r="C65" s="442">
        <v>0</v>
      </c>
      <c r="D65" s="442">
        <v>0</v>
      </c>
      <c r="E65" s="442">
        <v>0</v>
      </c>
      <c r="F65" s="442">
        <v>0</v>
      </c>
      <c r="G65" s="442">
        <v>0</v>
      </c>
      <c r="H65" s="442">
        <v>0</v>
      </c>
      <c r="I65" s="442">
        <v>0</v>
      </c>
      <c r="J65" s="442">
        <v>0</v>
      </c>
      <c r="K65" s="442">
        <v>0</v>
      </c>
      <c r="L65" s="442">
        <v>0</v>
      </c>
      <c r="M65" s="442">
        <v>0</v>
      </c>
      <c r="N65" s="442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44">
        <v>509000</v>
      </c>
      <c r="C67" s="444">
        <f>4000</f>
        <v>4000</v>
      </c>
      <c r="D67" s="444">
        <v>0</v>
      </c>
      <c r="E67" s="444">
        <v>25000</v>
      </c>
      <c r="F67" s="444">
        <v>31500</v>
      </c>
      <c r="G67" s="444">
        <f>4500+1200</f>
        <v>5700</v>
      </c>
      <c r="H67" s="444">
        <v>193000</v>
      </c>
      <c r="I67" s="444">
        <f t="shared" ref="I67:K67" si="19">+I69+I70</f>
        <v>0</v>
      </c>
      <c r="J67" s="444">
        <f t="shared" si="19"/>
        <v>0</v>
      </c>
      <c r="K67" s="444">
        <f t="shared" si="19"/>
        <v>244700</v>
      </c>
      <c r="L67" s="444">
        <f t="shared" ref="L67:M67" si="20">+L69+L70</f>
        <v>0</v>
      </c>
      <c r="M67" s="444">
        <f t="shared" si="20"/>
        <v>0</v>
      </c>
      <c r="N67" s="444">
        <v>0</v>
      </c>
    </row>
    <row r="68" spans="1:14" x14ac:dyDescent="0.25">
      <c r="A68" s="27" t="s">
        <v>97</v>
      </c>
      <c r="B68" s="28"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45" t="s">
        <v>98</v>
      </c>
      <c r="B69" s="446">
        <f>293000-B70</f>
        <v>203000</v>
      </c>
      <c r="C69" s="446">
        <v>0</v>
      </c>
      <c r="D69" s="446">
        <v>0</v>
      </c>
      <c r="E69" s="446">
        <v>0</v>
      </c>
      <c r="F69" s="446">
        <v>0</v>
      </c>
      <c r="G69" s="446">
        <v>0</v>
      </c>
      <c r="H69" s="446">
        <v>0</v>
      </c>
      <c r="I69" s="446">
        <v>0</v>
      </c>
      <c r="J69" s="446">
        <v>0</v>
      </c>
      <c r="K69" s="446">
        <v>244700</v>
      </c>
      <c r="L69" s="446">
        <v>0</v>
      </c>
      <c r="M69" s="446">
        <v>0</v>
      </c>
      <c r="N69" s="446">
        <v>0</v>
      </c>
    </row>
    <row r="70" spans="1:14" x14ac:dyDescent="0.25">
      <c r="A70" s="447" t="s">
        <v>99</v>
      </c>
      <c r="B70" s="448">
        <v>90000</v>
      </c>
      <c r="C70" s="448">
        <v>0</v>
      </c>
      <c r="D70" s="448">
        <v>0</v>
      </c>
      <c r="E70" s="448">
        <v>0</v>
      </c>
      <c r="F70" s="448">
        <v>0</v>
      </c>
      <c r="G70" s="448">
        <v>0</v>
      </c>
      <c r="H70" s="448">
        <v>0</v>
      </c>
      <c r="I70" s="448">
        <v>0</v>
      </c>
      <c r="J70" s="448">
        <v>0</v>
      </c>
      <c r="K70" s="448">
        <v>0</v>
      </c>
      <c r="L70" s="448">
        <v>0</v>
      </c>
      <c r="M70" s="448">
        <v>0</v>
      </c>
      <c r="N70" s="448">
        <v>0</v>
      </c>
    </row>
    <row r="71" spans="1:14" x14ac:dyDescent="0.25">
      <c r="A71" s="445" t="s">
        <v>100</v>
      </c>
      <c r="B71" s="446">
        <v>0</v>
      </c>
      <c r="C71" s="446">
        <v>0</v>
      </c>
      <c r="D71" s="446">
        <v>0</v>
      </c>
      <c r="E71" s="446">
        <v>0</v>
      </c>
      <c r="F71" s="446">
        <v>0</v>
      </c>
      <c r="G71" s="446">
        <v>0</v>
      </c>
      <c r="H71" s="446">
        <v>0</v>
      </c>
      <c r="I71" s="446">
        <v>0</v>
      </c>
      <c r="J71" s="446">
        <v>0</v>
      </c>
      <c r="K71" s="446">
        <v>0</v>
      </c>
      <c r="L71" s="446">
        <v>0</v>
      </c>
      <c r="M71" s="446">
        <v>0</v>
      </c>
      <c r="N71" s="446">
        <v>0</v>
      </c>
    </row>
    <row r="72" spans="1:14" x14ac:dyDescent="0.25">
      <c r="A72" s="447" t="s">
        <v>101</v>
      </c>
      <c r="B72" s="448">
        <f>241238.691+45000</f>
        <v>286238.69099999999</v>
      </c>
      <c r="C72" s="448">
        <v>0</v>
      </c>
      <c r="D72" s="448">
        <v>0</v>
      </c>
      <c r="E72" s="448">
        <f>+E67</f>
        <v>25000</v>
      </c>
      <c r="F72" s="448">
        <v>0</v>
      </c>
      <c r="G72" s="448">
        <v>0</v>
      </c>
      <c r="H72" s="448">
        <v>0</v>
      </c>
      <c r="I72" s="448">
        <v>0</v>
      </c>
      <c r="J72" s="448">
        <v>0</v>
      </c>
      <c r="K72" s="448">
        <v>0</v>
      </c>
      <c r="L72" s="448">
        <v>0</v>
      </c>
      <c r="M72" s="448">
        <v>0</v>
      </c>
      <c r="N72" s="448">
        <v>0</v>
      </c>
    </row>
    <row r="73" spans="1:14" x14ac:dyDescent="0.25">
      <c r="A73" s="445" t="s">
        <v>102</v>
      </c>
      <c r="B73" s="446">
        <v>0</v>
      </c>
      <c r="C73" s="446">
        <v>0</v>
      </c>
      <c r="D73" s="446">
        <v>0</v>
      </c>
      <c r="E73" s="446">
        <v>0</v>
      </c>
      <c r="F73" s="446">
        <v>0</v>
      </c>
      <c r="G73" s="446">
        <v>0</v>
      </c>
      <c r="H73" s="446">
        <v>177000</v>
      </c>
      <c r="I73" s="446">
        <v>0</v>
      </c>
      <c r="J73" s="446">
        <v>0</v>
      </c>
      <c r="K73" s="446">
        <v>0</v>
      </c>
      <c r="L73" s="446">
        <v>0</v>
      </c>
      <c r="M73" s="446">
        <v>0</v>
      </c>
      <c r="N73" s="446">
        <v>0</v>
      </c>
    </row>
    <row r="74" spans="1:14" x14ac:dyDescent="0.25">
      <c r="A74" s="447" t="s">
        <v>103</v>
      </c>
      <c r="B74" s="448">
        <v>13708.722</v>
      </c>
      <c r="C74" s="448">
        <v>0</v>
      </c>
      <c r="D74" s="448">
        <v>0</v>
      </c>
      <c r="E74" s="448">
        <v>0</v>
      </c>
      <c r="F74" s="448">
        <v>31500</v>
      </c>
      <c r="G74" s="448">
        <v>0</v>
      </c>
      <c r="H74" s="448">
        <v>0</v>
      </c>
      <c r="I74" s="448">
        <v>0</v>
      </c>
      <c r="J74" s="448">
        <v>0</v>
      </c>
      <c r="K74" s="448">
        <v>0</v>
      </c>
      <c r="L74" s="448">
        <v>0</v>
      </c>
      <c r="M74" s="448">
        <v>0</v>
      </c>
      <c r="N74" s="448">
        <v>0</v>
      </c>
    </row>
    <row r="75" spans="1:14" x14ac:dyDescent="0.25">
      <c r="A75" s="445" t="s">
        <v>104</v>
      </c>
      <c r="B75" s="434">
        <v>4.7500000000000001E-2</v>
      </c>
      <c r="C75" s="434">
        <v>4.7500000000000001E-2</v>
      </c>
      <c r="D75" s="434">
        <v>4.7500000000000001E-2</v>
      </c>
      <c r="E75" s="434">
        <v>4.7500000000000001E-2</v>
      </c>
      <c r="F75" s="434">
        <v>4.7500000000000001E-2</v>
      </c>
      <c r="G75" s="434">
        <v>4.7500000000000001E-2</v>
      </c>
      <c r="H75" s="434">
        <v>4.7500000000000001E-2</v>
      </c>
      <c r="I75" s="434">
        <v>4.7500000000000001E-2</v>
      </c>
      <c r="J75" s="434">
        <v>4.7500000000000001E-2</v>
      </c>
      <c r="K75" s="434">
        <v>4.7500000000000001E-2</v>
      </c>
      <c r="L75" s="434">
        <v>4.7500000000000001E-2</v>
      </c>
      <c r="M75" s="434">
        <v>4.7500000000000001E-2</v>
      </c>
      <c r="N75" s="434">
        <v>4.7500000000000001E-2</v>
      </c>
    </row>
    <row r="76" spans="1:14" x14ac:dyDescent="0.25">
      <c r="A76" s="449" t="s">
        <v>105</v>
      </c>
      <c r="B76" s="450">
        <v>5.0000000000000001E-3</v>
      </c>
      <c r="C76" s="450">
        <v>5.0000000000000001E-3</v>
      </c>
      <c r="D76" s="450">
        <v>5.0000000000000001E-3</v>
      </c>
      <c r="E76" s="450">
        <v>5.0000000000000001E-3</v>
      </c>
      <c r="F76" s="450">
        <v>5.0000000000000001E-3</v>
      </c>
      <c r="G76" s="450">
        <v>5.0000000000000001E-3</v>
      </c>
      <c r="H76" s="450">
        <v>5.0000000000000001E-3</v>
      </c>
      <c r="I76" s="450">
        <v>5.0000000000000001E-3</v>
      </c>
      <c r="J76" s="450">
        <v>5.0000000000000001E-3</v>
      </c>
      <c r="K76" s="450">
        <v>5.0000000000000001E-3</v>
      </c>
      <c r="L76" s="450">
        <v>5.0000000000000001E-3</v>
      </c>
      <c r="M76" s="450">
        <v>5.0000000000000001E-3</v>
      </c>
      <c r="N76" s="450">
        <v>5.0000000000000001E-3</v>
      </c>
    </row>
    <row r="77" spans="1:14" x14ac:dyDescent="0.25">
      <c r="A77" s="445" t="s">
        <v>106</v>
      </c>
      <c r="B77" s="434">
        <v>8.4999999999999992E-2</v>
      </c>
      <c r="C77" s="434">
        <v>8.4999999999999992E-2</v>
      </c>
      <c r="D77" s="434">
        <v>8.4999999999999992E-2</v>
      </c>
      <c r="E77" s="434">
        <v>8.4999999999999992E-2</v>
      </c>
      <c r="F77" s="434">
        <v>8.4999999999999992E-2</v>
      </c>
      <c r="G77" s="434">
        <v>8.4999999999999992E-2</v>
      </c>
      <c r="H77" s="434">
        <v>8.4999999999999992E-2</v>
      </c>
      <c r="I77" s="434">
        <v>8.4999999999999992E-2</v>
      </c>
      <c r="J77" s="434">
        <v>8.4999999999999992E-2</v>
      </c>
      <c r="K77" s="434">
        <v>8.4999999999999992E-2</v>
      </c>
      <c r="L77" s="434">
        <v>8.4999999999999992E-2</v>
      </c>
      <c r="M77" s="434">
        <v>8.4999999999999992E-2</v>
      </c>
      <c r="N77" s="434">
        <v>8.4999999999999992E-2</v>
      </c>
    </row>
    <row r="78" spans="1:14" x14ac:dyDescent="0.25">
      <c r="A78" s="449" t="s">
        <v>107</v>
      </c>
      <c r="B78" s="451">
        <v>45443</v>
      </c>
      <c r="C78" s="451">
        <v>45443</v>
      </c>
      <c r="D78" s="451">
        <v>45443</v>
      </c>
      <c r="E78" s="451">
        <v>45443</v>
      </c>
      <c r="F78" s="451">
        <v>45443</v>
      </c>
      <c r="G78" s="451">
        <v>45443</v>
      </c>
      <c r="H78" s="451">
        <v>45443</v>
      </c>
      <c r="I78" s="451">
        <v>45443</v>
      </c>
      <c r="J78" s="451">
        <v>45443</v>
      </c>
      <c r="K78" s="451">
        <v>45443</v>
      </c>
      <c r="L78" s="451">
        <v>45443</v>
      </c>
      <c r="M78" s="451">
        <v>45443</v>
      </c>
      <c r="N78" s="451">
        <v>45443</v>
      </c>
    </row>
    <row r="79" spans="1:14" x14ac:dyDescent="0.25">
      <c r="A79" s="445" t="s">
        <v>108</v>
      </c>
      <c r="B79" s="434">
        <v>1</v>
      </c>
      <c r="C79" s="434">
        <v>1</v>
      </c>
      <c r="D79" s="434">
        <v>1</v>
      </c>
      <c r="E79" s="434">
        <v>1</v>
      </c>
      <c r="F79" s="434">
        <v>1</v>
      </c>
      <c r="G79" s="434">
        <v>1</v>
      </c>
      <c r="H79" s="434">
        <v>1</v>
      </c>
      <c r="I79" s="434">
        <v>1</v>
      </c>
      <c r="J79" s="434">
        <v>1</v>
      </c>
      <c r="K79" s="434">
        <v>1</v>
      </c>
      <c r="L79" s="434">
        <v>1</v>
      </c>
      <c r="M79" s="434">
        <v>1</v>
      </c>
      <c r="N79" s="434">
        <v>1</v>
      </c>
    </row>
    <row r="80" spans="1:14" x14ac:dyDescent="0.25">
      <c r="A80" s="449" t="s">
        <v>109</v>
      </c>
      <c r="B80" s="450">
        <v>0.12</v>
      </c>
      <c r="C80" s="450">
        <v>0.12</v>
      </c>
      <c r="D80" s="450">
        <v>0.12</v>
      </c>
      <c r="E80" s="450">
        <v>0.12</v>
      </c>
      <c r="F80" s="450">
        <v>0.12</v>
      </c>
      <c r="G80" s="450">
        <v>0.12</v>
      </c>
      <c r="H80" s="450">
        <v>0.12</v>
      </c>
      <c r="I80" s="450">
        <v>0.12</v>
      </c>
      <c r="J80" s="450">
        <v>0.12</v>
      </c>
      <c r="K80" s="450">
        <v>0.12</v>
      </c>
      <c r="L80" s="450">
        <v>0.12</v>
      </c>
      <c r="M80" s="450">
        <v>0.12</v>
      </c>
      <c r="N80" s="450">
        <v>0.12</v>
      </c>
    </row>
    <row r="81" spans="1:14" x14ac:dyDescent="0.25">
      <c r="A81" s="445" t="s">
        <v>110</v>
      </c>
      <c r="B81" s="434">
        <v>0.12</v>
      </c>
      <c r="C81" s="434">
        <v>0.12</v>
      </c>
      <c r="D81" s="434">
        <v>0.12</v>
      </c>
      <c r="E81" s="434">
        <v>0.12</v>
      </c>
      <c r="F81" s="434">
        <v>0.12</v>
      </c>
      <c r="G81" s="434">
        <v>0.12</v>
      </c>
      <c r="H81" s="434">
        <v>0.12</v>
      </c>
      <c r="I81" s="434">
        <v>0.12</v>
      </c>
      <c r="J81" s="434">
        <v>0.12</v>
      </c>
      <c r="K81" s="434">
        <v>0.12</v>
      </c>
      <c r="L81" s="434">
        <v>0.12</v>
      </c>
      <c r="M81" s="434">
        <v>0.12</v>
      </c>
      <c r="N81" s="434">
        <v>0.12</v>
      </c>
    </row>
    <row r="82" spans="1:14" x14ac:dyDescent="0.25">
      <c r="A82" s="449" t="s">
        <v>111</v>
      </c>
      <c r="B82" s="451">
        <v>44196</v>
      </c>
      <c r="C82" s="451">
        <v>44196</v>
      </c>
      <c r="D82" s="451">
        <v>44196</v>
      </c>
      <c r="E82" s="451">
        <v>44196</v>
      </c>
      <c r="F82" s="451">
        <v>44196</v>
      </c>
      <c r="G82" s="451">
        <v>44196</v>
      </c>
      <c r="H82" s="451">
        <v>44196</v>
      </c>
      <c r="I82" s="451">
        <v>44196</v>
      </c>
      <c r="J82" s="451">
        <v>44196</v>
      </c>
      <c r="K82" s="451">
        <v>44196</v>
      </c>
      <c r="L82" s="451">
        <v>44196</v>
      </c>
      <c r="M82" s="451">
        <v>44196</v>
      </c>
      <c r="N82" s="451">
        <v>44196</v>
      </c>
    </row>
    <row r="83" spans="1:14" x14ac:dyDescent="0.25">
      <c r="A83" s="445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9" t="s">
        <v>113</v>
      </c>
      <c r="B84" s="452">
        <v>1.5</v>
      </c>
      <c r="C84" s="452">
        <v>1.5</v>
      </c>
      <c r="D84" s="452">
        <v>1.5</v>
      </c>
      <c r="E84" s="452">
        <v>1.5</v>
      </c>
      <c r="F84" s="452">
        <v>1.5</v>
      </c>
      <c r="G84" s="452">
        <v>1.5</v>
      </c>
      <c r="H84" s="452">
        <v>1.5</v>
      </c>
      <c r="I84" s="452">
        <v>1.5</v>
      </c>
      <c r="J84" s="452">
        <v>1.5</v>
      </c>
      <c r="K84" s="452">
        <v>1.5</v>
      </c>
      <c r="L84" s="452">
        <v>1.5</v>
      </c>
      <c r="M84" s="452">
        <v>1.5</v>
      </c>
      <c r="N84" s="452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53" t="s">
        <v>119</v>
      </c>
      <c r="B87" s="454" t="s">
        <v>14</v>
      </c>
      <c r="C87" s="454" t="s">
        <v>14</v>
      </c>
      <c r="D87" s="454" t="s">
        <v>14</v>
      </c>
      <c r="E87" s="454" t="s">
        <v>14</v>
      </c>
      <c r="F87" s="454" t="s">
        <v>14</v>
      </c>
      <c r="G87" s="454" t="s">
        <v>14</v>
      </c>
      <c r="H87" s="454" t="s">
        <v>14</v>
      </c>
      <c r="I87" s="454" t="s">
        <v>14</v>
      </c>
      <c r="J87" s="454" t="s">
        <v>14</v>
      </c>
      <c r="K87" s="454" t="s">
        <v>14</v>
      </c>
      <c r="L87" s="454" t="s">
        <v>14</v>
      </c>
      <c r="M87" s="454" t="s">
        <v>14</v>
      </c>
      <c r="N87" s="454" t="s">
        <v>14</v>
      </c>
    </row>
    <row r="88" spans="1:14" x14ac:dyDescent="0.25">
      <c r="A88" s="445" t="s">
        <v>120</v>
      </c>
      <c r="B88" s="455">
        <v>15</v>
      </c>
      <c r="C88" s="455">
        <v>1</v>
      </c>
      <c r="D88" s="455">
        <v>1</v>
      </c>
      <c r="E88" s="455">
        <v>1</v>
      </c>
      <c r="F88" s="455">
        <v>1</v>
      </c>
      <c r="G88" s="455">
        <v>1</v>
      </c>
      <c r="H88" s="455">
        <v>1</v>
      </c>
      <c r="I88" s="455">
        <v>1</v>
      </c>
      <c r="J88" s="455">
        <v>1</v>
      </c>
      <c r="K88" s="455">
        <v>1</v>
      </c>
      <c r="L88" s="455">
        <v>1</v>
      </c>
      <c r="M88" s="455">
        <v>1</v>
      </c>
      <c r="N88" s="455">
        <v>1</v>
      </c>
    </row>
    <row r="89" spans="1:14" x14ac:dyDescent="0.25">
      <c r="A89" s="453" t="s">
        <v>121</v>
      </c>
      <c r="B89" s="437">
        <v>16</v>
      </c>
      <c r="C89" s="437">
        <v>8</v>
      </c>
      <c r="D89" s="437">
        <v>8</v>
      </c>
      <c r="E89" s="437">
        <v>28</v>
      </c>
      <c r="F89" s="437">
        <v>32</v>
      </c>
      <c r="G89" s="437">
        <v>8</v>
      </c>
      <c r="H89" s="437">
        <v>8</v>
      </c>
      <c r="I89" s="437">
        <v>110</v>
      </c>
      <c r="J89" s="437">
        <v>16</v>
      </c>
      <c r="K89" s="437">
        <v>16</v>
      </c>
      <c r="L89" s="437">
        <v>16</v>
      </c>
      <c r="M89" s="437">
        <v>16</v>
      </c>
      <c r="N89" s="437">
        <v>8</v>
      </c>
    </row>
    <row r="90" spans="1:14" x14ac:dyDescent="0.25">
      <c r="A90" s="445" t="s">
        <v>122</v>
      </c>
      <c r="B90" s="446" t="e">
        <v>#N/A</v>
      </c>
      <c r="C90" s="446">
        <v>23646.144</v>
      </c>
      <c r="D90" s="446">
        <v>23646.144</v>
      </c>
      <c r="E90" s="446">
        <v>31072.204800000003</v>
      </c>
      <c r="F90" s="446">
        <v>94696.243200000012</v>
      </c>
      <c r="G90" s="446">
        <v>23646.144</v>
      </c>
      <c r="H90" s="446">
        <v>26601.912</v>
      </c>
      <c r="I90" s="446">
        <v>203448.96000000002</v>
      </c>
      <c r="J90" s="446">
        <v>56004.595200000003</v>
      </c>
      <c r="K90" s="446">
        <v>62401.014586800011</v>
      </c>
      <c r="L90" s="446" t="e">
        <v>#N/A</v>
      </c>
      <c r="M90" s="446" t="e">
        <v>#N/A</v>
      </c>
      <c r="N90" s="446">
        <v>23646.144</v>
      </c>
    </row>
    <row r="91" spans="1:14" x14ac:dyDescent="0.25">
      <c r="A91" s="453" t="s">
        <v>123</v>
      </c>
      <c r="B91" s="456">
        <v>0</v>
      </c>
      <c r="C91" s="456">
        <v>0</v>
      </c>
      <c r="D91" s="456">
        <v>0</v>
      </c>
      <c r="E91" s="456">
        <v>0</v>
      </c>
      <c r="F91" s="456">
        <v>0</v>
      </c>
      <c r="G91" s="456">
        <v>0</v>
      </c>
      <c r="H91" s="456">
        <v>0</v>
      </c>
      <c r="I91" s="456">
        <v>0</v>
      </c>
      <c r="J91" s="456">
        <v>0</v>
      </c>
      <c r="K91" s="456">
        <v>0</v>
      </c>
      <c r="L91" s="456">
        <v>0</v>
      </c>
      <c r="M91" s="456">
        <v>0</v>
      </c>
      <c r="N91" s="456">
        <v>0</v>
      </c>
    </row>
    <row r="92" spans="1:14" x14ac:dyDescent="0.25">
      <c r="A92" s="445" t="s">
        <v>124</v>
      </c>
      <c r="B92" s="457">
        <v>0.12</v>
      </c>
      <c r="C92" s="457">
        <v>0.14000000000000001</v>
      </c>
      <c r="D92" s="457">
        <v>0.14000000000000001</v>
      </c>
      <c r="E92" s="457">
        <v>0.15</v>
      </c>
      <c r="F92" s="457">
        <v>0.14000000000000001</v>
      </c>
      <c r="G92" s="457">
        <v>0.14000000000000001</v>
      </c>
      <c r="H92" s="457">
        <v>0.14000000000000001</v>
      </c>
      <c r="I92" s="457">
        <v>0.14000000000000001</v>
      </c>
      <c r="J92" s="457">
        <v>0.12</v>
      </c>
      <c r="K92" s="457">
        <v>0.12</v>
      </c>
      <c r="L92" s="457">
        <v>0.12</v>
      </c>
      <c r="M92" s="457">
        <v>0.12</v>
      </c>
      <c r="N92" s="457">
        <v>0.14000000000000001</v>
      </c>
    </row>
    <row r="93" spans="1:14" x14ac:dyDescent="0.25">
      <c r="A93" s="453" t="s">
        <v>125</v>
      </c>
      <c r="B93" s="458">
        <v>1.1499999999999999</v>
      </c>
      <c r="C93" s="458">
        <v>1.1499999999999999</v>
      </c>
      <c r="D93" s="458">
        <v>1.1499999999999999</v>
      </c>
      <c r="E93" s="458">
        <v>1.2</v>
      </c>
      <c r="F93" s="458">
        <v>1.25</v>
      </c>
      <c r="G93" s="458">
        <v>1.1499999999999999</v>
      </c>
      <c r="H93" s="458">
        <v>1.1499999999999999</v>
      </c>
      <c r="I93" s="458">
        <v>1.25</v>
      </c>
      <c r="J93" s="458">
        <v>1.1499999999999999</v>
      </c>
      <c r="K93" s="458">
        <v>1.1499999999999999</v>
      </c>
      <c r="L93" s="458">
        <v>1.1499999999999999</v>
      </c>
      <c r="M93" s="458">
        <v>1.1499999999999999</v>
      </c>
      <c r="N93" s="458">
        <v>1.1499999999999999</v>
      </c>
    </row>
    <row r="94" spans="1:14" ht="22.5" x14ac:dyDescent="0.25">
      <c r="A94" s="445" t="s">
        <v>126</v>
      </c>
      <c r="B94" s="459">
        <v>0.9</v>
      </c>
      <c r="C94" s="459">
        <v>0.8</v>
      </c>
      <c r="D94" s="459">
        <v>0.8</v>
      </c>
      <c r="E94" s="459">
        <v>0.3</v>
      </c>
      <c r="F94" s="459">
        <v>0.8</v>
      </c>
      <c r="G94" s="459">
        <v>0.8</v>
      </c>
      <c r="H94" s="459">
        <v>0.9</v>
      </c>
      <c r="I94" s="459">
        <v>0.5</v>
      </c>
      <c r="J94" s="459">
        <v>0.9</v>
      </c>
      <c r="K94" s="459">
        <v>0.9</v>
      </c>
      <c r="L94" s="459">
        <v>0.9</v>
      </c>
      <c r="M94" s="459">
        <v>0.9</v>
      </c>
      <c r="N94" s="459">
        <v>0.8</v>
      </c>
    </row>
    <row r="95" spans="1:14" ht="22.5" x14ac:dyDescent="0.25">
      <c r="A95" s="453" t="s">
        <v>127</v>
      </c>
      <c r="B95" s="460">
        <v>0.9</v>
      </c>
      <c r="C95" s="460">
        <v>0.8</v>
      </c>
      <c r="D95" s="460">
        <v>0.8</v>
      </c>
      <c r="E95" s="460">
        <v>0.3</v>
      </c>
      <c r="F95" s="460">
        <v>0.8</v>
      </c>
      <c r="G95" s="460">
        <v>0.8</v>
      </c>
      <c r="H95" s="460">
        <v>0.2</v>
      </c>
      <c r="I95" s="460">
        <v>0.5</v>
      </c>
      <c r="J95" s="460">
        <v>0.9</v>
      </c>
      <c r="K95" s="460">
        <v>0.9</v>
      </c>
      <c r="L95" s="460">
        <v>0.9</v>
      </c>
      <c r="M95" s="460">
        <v>0.9</v>
      </c>
      <c r="N95" s="460">
        <v>0.8</v>
      </c>
    </row>
    <row r="96" spans="1:14" ht="22.5" x14ac:dyDescent="0.25">
      <c r="A96" s="445" t="s">
        <v>128</v>
      </c>
      <c r="B96" s="459">
        <v>0.7</v>
      </c>
      <c r="C96" s="459">
        <v>0.8</v>
      </c>
      <c r="D96" s="459">
        <v>0.8</v>
      </c>
      <c r="E96" s="459">
        <v>0.3</v>
      </c>
      <c r="F96" s="459">
        <v>0.8</v>
      </c>
      <c r="G96" s="459">
        <v>0.8</v>
      </c>
      <c r="H96" s="459">
        <v>0.9</v>
      </c>
      <c r="I96" s="459">
        <v>0.5</v>
      </c>
      <c r="J96" s="459">
        <v>0.7</v>
      </c>
      <c r="K96" s="459">
        <v>0.7</v>
      </c>
      <c r="L96" s="459">
        <v>0.7</v>
      </c>
      <c r="M96" s="459">
        <v>0.7</v>
      </c>
      <c r="N96" s="459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16" priority="33" operator="equal">
      <formula>"Yes"</formula>
    </cfRule>
  </conditionalFormatting>
  <conditionalFormatting sqref="C87:F87">
    <cfRule type="cellIs" dxfId="215" priority="32" operator="equal">
      <formula>"Yes"</formula>
    </cfRule>
  </conditionalFormatting>
  <conditionalFormatting sqref="I4:I5">
    <cfRule type="cellIs" dxfId="214" priority="25" operator="equal">
      <formula>"Yes"</formula>
    </cfRule>
  </conditionalFormatting>
  <conditionalFormatting sqref="I87">
    <cfRule type="cellIs" dxfId="213" priority="24" operator="equal">
      <formula>"Yes"</formula>
    </cfRule>
  </conditionalFormatting>
  <conditionalFormatting sqref="J4:K5">
    <cfRule type="cellIs" dxfId="212" priority="23" operator="equal">
      <formula>"Yes"</formula>
    </cfRule>
  </conditionalFormatting>
  <conditionalFormatting sqref="J87:K87">
    <cfRule type="cellIs" dxfId="211" priority="22" operator="equal">
      <formula>"Yes"</formula>
    </cfRule>
  </conditionalFormatting>
  <conditionalFormatting sqref="G4:G5">
    <cfRule type="cellIs" dxfId="210" priority="31" operator="equal">
      <formula>"Yes"</formula>
    </cfRule>
  </conditionalFormatting>
  <conditionalFormatting sqref="G87">
    <cfRule type="cellIs" dxfId="209" priority="30" operator="equal">
      <formula>"Yes"</formula>
    </cfRule>
  </conditionalFormatting>
  <conditionalFormatting sqref="H4:H5">
    <cfRule type="cellIs" dxfId="208" priority="29" operator="equal">
      <formula>"Yes"</formula>
    </cfRule>
  </conditionalFormatting>
  <conditionalFormatting sqref="H87">
    <cfRule type="cellIs" dxfId="207" priority="28" operator="equal">
      <formula>"Yes"</formula>
    </cfRule>
  </conditionalFormatting>
  <conditionalFormatting sqref="C87">
    <cfRule type="cellIs" dxfId="206" priority="18" operator="equal">
      <formula>"Yes"</formula>
    </cfRule>
  </conditionalFormatting>
  <conditionalFormatting sqref="B4:M5">
    <cfRule type="cellIs" dxfId="205" priority="21" operator="equal">
      <formula>"Yes"</formula>
    </cfRule>
  </conditionalFormatting>
  <conditionalFormatting sqref="B87:M87">
    <cfRule type="cellIs" dxfId="204" priority="20" operator="equal">
      <formula>"Yes"</formula>
    </cfRule>
  </conditionalFormatting>
  <conditionalFormatting sqref="C4:C5">
    <cfRule type="cellIs" dxfId="203" priority="19" operator="equal">
      <formula>"Yes"</formula>
    </cfRule>
  </conditionalFormatting>
  <conditionalFormatting sqref="L4:L5">
    <cfRule type="cellIs" dxfId="202" priority="17" operator="equal">
      <formula>"Yes"</formula>
    </cfRule>
  </conditionalFormatting>
  <conditionalFormatting sqref="L87">
    <cfRule type="cellIs" dxfId="201" priority="16" operator="equal">
      <formula>"Yes"</formula>
    </cfRule>
  </conditionalFormatting>
  <conditionalFormatting sqref="M4:M5">
    <cfRule type="cellIs" dxfId="200" priority="15" operator="equal">
      <formula>"Yes"</formula>
    </cfRule>
  </conditionalFormatting>
  <conditionalFormatting sqref="M87">
    <cfRule type="cellIs" dxfId="199" priority="14" operator="equal">
      <formula>"Yes"</formula>
    </cfRule>
  </conditionalFormatting>
  <conditionalFormatting sqref="B4">
    <cfRule type="cellIs" dxfId="198" priority="10" operator="equal">
      <formula>"Yes"</formula>
    </cfRule>
  </conditionalFormatting>
  <conditionalFormatting sqref="C4">
    <cfRule type="cellIs" dxfId="197" priority="9" operator="equal">
      <formula>"Yes"</formula>
    </cfRule>
  </conditionalFormatting>
  <conditionalFormatting sqref="B5">
    <cfRule type="cellIs" dxfId="196" priority="8" operator="equal">
      <formula>"Yes"</formula>
    </cfRule>
  </conditionalFormatting>
  <conditionalFormatting sqref="N4:N5">
    <cfRule type="cellIs" dxfId="195" priority="7" operator="equal">
      <formula>"Yes"</formula>
    </cfRule>
  </conditionalFormatting>
  <conditionalFormatting sqref="N87">
    <cfRule type="cellIs" dxfId="194" priority="6" operator="equal">
      <formula>"Yes"</formula>
    </cfRule>
  </conditionalFormatting>
  <conditionalFormatting sqref="N87">
    <cfRule type="cellIs" dxfId="193" priority="2" operator="equal">
      <formula>"Yes"</formula>
    </cfRule>
  </conditionalFormatting>
  <conditionalFormatting sqref="N4:N5">
    <cfRule type="cellIs" dxfId="192" priority="5" operator="equal">
      <formula>"Yes"</formula>
    </cfRule>
  </conditionalFormatting>
  <conditionalFormatting sqref="N87">
    <cfRule type="cellIs" dxfId="191" priority="4" operator="equal">
      <formula>"Yes"</formula>
    </cfRule>
  </conditionalFormatting>
  <conditionalFormatting sqref="N4:N5">
    <cfRule type="cellIs" dxfId="190" priority="3" operator="equal">
      <formula>"Yes"</formula>
    </cfRule>
  </conditionalFormatting>
  <conditionalFormatting sqref="N4">
    <cfRule type="cellIs" dxfId="189" priority="1" operator="equal">
      <formula>"Yes"</formula>
    </cfRule>
  </conditionalFormatting>
  <dataValidations disablePrompts="1"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9D3F8992-FC49-4BC1-8EC6-F0492105CDDC}">
          <x14:formula1>
            <xm:f>dnc_capex_drivers!$B$2:$B$131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X107" activePane="bottomRight" state="frozen"/>
      <selection pane="topRight" activeCell="H1" sqref="H1"/>
      <selection pane="bottomLeft" activeCell="A101" sqref="A101"/>
      <selection pane="bottomRight" activeCell="AJ124" sqref="AJ124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29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37" si="8">+A109+1</f>
        <v>114</v>
      </c>
      <c r="B110" s="659" t="s">
        <v>1</v>
      </c>
      <c r="C110" s="301" t="s">
        <v>67</v>
      </c>
      <c r="D110" s="655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604" t="str">
        <f t="shared" si="5"/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4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7460</v>
      </c>
      <c r="T119" s="511" t="s">
        <v>793</v>
      </c>
      <c r="U119" s="512" t="s">
        <v>92</v>
      </c>
      <c r="V119" s="513" t="s">
        <v>827</v>
      </c>
      <c r="W119" s="421">
        <v>44262.8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44395</v>
      </c>
      <c r="AF119" s="537">
        <v>44415</v>
      </c>
      <c r="AG119" s="537">
        <v>44416</v>
      </c>
      <c r="AH119" s="538">
        <v>44428</v>
      </c>
      <c r="AI119" s="503">
        <v>44429</v>
      </c>
      <c r="AJ119" s="539">
        <v>44459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301" t="str">
        <f t="shared" si="5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4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7460</v>
      </c>
      <c r="T120" s="498" t="s">
        <v>793</v>
      </c>
      <c r="U120" s="499" t="s">
        <v>92</v>
      </c>
      <c r="V120" s="500" t="s">
        <v>827</v>
      </c>
      <c r="W120" s="426">
        <v>44262.8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44395</v>
      </c>
      <c r="AF120" s="537">
        <v>44415</v>
      </c>
      <c r="AG120" s="537">
        <v>44416</v>
      </c>
      <c r="AH120" s="538">
        <v>44428</v>
      </c>
      <c r="AI120" s="503">
        <v>44429</v>
      </c>
      <c r="AJ120" s="539">
        <v>44459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20" t="str">
        <f t="shared" si="5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4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7548</v>
      </c>
      <c r="T121" s="542" t="s">
        <v>793</v>
      </c>
      <c r="U121" s="545" t="s">
        <v>92</v>
      </c>
      <c r="V121" s="513" t="s">
        <v>827</v>
      </c>
      <c r="W121" s="421">
        <v>44262.8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44395</v>
      </c>
      <c r="AF121" s="537">
        <v>44415</v>
      </c>
      <c r="AG121" s="537">
        <v>44416</v>
      </c>
      <c r="AH121" s="538">
        <v>44428</v>
      </c>
      <c r="AI121" s="547">
        <v>44429</v>
      </c>
      <c r="AJ121" s="548">
        <v>44459</v>
      </c>
      <c r="AK121" s="537">
        <v>44518</v>
      </c>
      <c r="AL121" s="373"/>
      <c r="AM121" s="361">
        <v>1</v>
      </c>
    </row>
    <row r="122" spans="1:41" x14ac:dyDescent="0.25">
      <c r="A122" s="601">
        <f t="shared" si="8"/>
        <v>126</v>
      </c>
      <c r="B122" s="663" t="s">
        <v>879</v>
      </c>
      <c r="C122" s="601" t="s">
        <v>67</v>
      </c>
      <c r="D122" s="657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601" t="str">
        <f t="shared" si="5"/>
        <v>GENERIC</v>
      </c>
      <c r="F122" s="601">
        <v>2050</v>
      </c>
      <c r="G122" s="602">
        <f>+INDEX(dnc_capex_drivers!$C$2:$C$1048576,MATCH(live_ds!$D123,dnc_capex_drivers!$B$2:$B$1048576,0),1)</f>
        <v>7450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4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7732</v>
      </c>
      <c r="T122" s="498" t="s">
        <v>793</v>
      </c>
      <c r="U122" s="499" t="s">
        <v>92</v>
      </c>
      <c r="V122" s="500" t="s">
        <v>827</v>
      </c>
      <c r="W122" s="426">
        <v>44262.8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44395</v>
      </c>
      <c r="AF122" s="537">
        <v>44415</v>
      </c>
      <c r="AG122" s="537">
        <v>44416</v>
      </c>
      <c r="AH122" s="538">
        <v>44428</v>
      </c>
      <c r="AI122" s="503">
        <v>44429</v>
      </c>
      <c r="AJ122" s="539">
        <v>44459</v>
      </c>
      <c r="AK122" s="537">
        <v>44518</v>
      </c>
      <c r="AL122" s="377"/>
      <c r="AM122" s="357">
        <v>1</v>
      </c>
    </row>
    <row r="123" spans="1:41" x14ac:dyDescent="0.25">
      <c r="A123" s="340">
        <f>+A122+1</f>
        <v>127</v>
      </c>
      <c r="B123" s="660" t="s">
        <v>871</v>
      </c>
      <c r="C123" s="320" t="s">
        <v>67</v>
      </c>
      <c r="D123" s="654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20" t="str">
        <f t="shared" si="5"/>
        <v>GENERIC</v>
      </c>
      <c r="F123" s="320">
        <v>2050</v>
      </c>
      <c r="G123" s="403">
        <f>+INDEX(dnc_capex_drivers!$C$2:$C$1048576,MATCH(live_ds!$D124,dnc_capex_drivers!$B$2:$B$1048576,0),1)</f>
        <v>10000</v>
      </c>
      <c r="H123" s="581" t="s">
        <v>841</v>
      </c>
      <c r="I123" s="676" t="s">
        <v>884</v>
      </c>
      <c r="J123" s="582">
        <v>2</v>
      </c>
      <c r="K123" s="583" t="s">
        <v>882</v>
      </c>
      <c r="L123" s="584">
        <v>4</v>
      </c>
      <c r="M123" s="585">
        <v>1</v>
      </c>
      <c r="N123" s="586" t="s">
        <v>900</v>
      </c>
      <c r="O123" s="587" t="s">
        <v>823</v>
      </c>
      <c r="P123" s="586">
        <v>100</v>
      </c>
      <c r="Q123" s="586">
        <v>75</v>
      </c>
      <c r="R123" s="588" t="s">
        <v>824</v>
      </c>
      <c r="S123" s="589">
        <v>10000</v>
      </c>
      <c r="T123" s="582" t="s">
        <v>793</v>
      </c>
      <c r="U123" s="588" t="s">
        <v>826</v>
      </c>
      <c r="V123" s="590" t="s">
        <v>892</v>
      </c>
      <c r="W123" s="591">
        <v>42005</v>
      </c>
      <c r="X123" s="591">
        <v>42005</v>
      </c>
      <c r="Y123" s="591">
        <v>42005</v>
      </c>
      <c r="Z123" s="592">
        <v>42005</v>
      </c>
      <c r="AA123" s="593">
        <v>42005</v>
      </c>
      <c r="AB123" s="593">
        <v>42005</v>
      </c>
      <c r="AC123" s="594">
        <v>42005</v>
      </c>
      <c r="AD123" s="595">
        <v>42005</v>
      </c>
      <c r="AE123" s="596">
        <v>44348</v>
      </c>
      <c r="AF123" s="597">
        <f t="shared" ref="AF123:AJ126" si="9">+AF119-AE119+AE123</f>
        <v>44368</v>
      </c>
      <c r="AG123" s="597">
        <f t="shared" si="9"/>
        <v>44369</v>
      </c>
      <c r="AH123" s="598">
        <f t="shared" si="9"/>
        <v>44381</v>
      </c>
      <c r="AI123" s="599">
        <f t="shared" si="9"/>
        <v>44382</v>
      </c>
      <c r="AJ123" s="600">
        <f t="shared" si="9"/>
        <v>44412</v>
      </c>
      <c r="AK123" s="597">
        <f t="shared" ref="AK123:AK129" si="10">+AA123+90</f>
        <v>42095</v>
      </c>
      <c r="AL123" s="373"/>
      <c r="AM123" s="361">
        <v>0</v>
      </c>
    </row>
    <row r="124" spans="1:41" x14ac:dyDescent="0.25">
      <c r="A124" s="301">
        <f t="shared" si="8"/>
        <v>128</v>
      </c>
      <c r="B124" s="659" t="s">
        <v>871</v>
      </c>
      <c r="C124" s="301" t="s">
        <v>67</v>
      </c>
      <c r="D124" s="655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301" t="str">
        <f t="shared" si="5"/>
        <v>GENERIC</v>
      </c>
      <c r="F124" s="301">
        <v>2050</v>
      </c>
      <c r="G124" s="412">
        <f>+INDEX(dnc_capex_drivers!$C$2:$C$1048576,MATCH(live_ds!$D125,dnc_capex_drivers!$B$2:$B$1048576,0),1)</f>
        <v>10000</v>
      </c>
      <c r="H124" s="607" t="s">
        <v>844</v>
      </c>
      <c r="I124" s="677" t="s">
        <v>885</v>
      </c>
      <c r="J124" s="498">
        <v>2</v>
      </c>
      <c r="K124" s="492" t="s">
        <v>882</v>
      </c>
      <c r="L124" s="493">
        <v>4</v>
      </c>
      <c r="M124" s="494">
        <v>2</v>
      </c>
      <c r="N124" s="496" t="s">
        <v>900</v>
      </c>
      <c r="O124" s="495" t="s">
        <v>823</v>
      </c>
      <c r="P124" s="496">
        <v>100</v>
      </c>
      <c r="Q124" s="496">
        <v>75</v>
      </c>
      <c r="R124" s="499" t="s">
        <v>824</v>
      </c>
      <c r="S124" s="497">
        <v>10000</v>
      </c>
      <c r="T124" s="498" t="s">
        <v>793</v>
      </c>
      <c r="U124" s="499" t="s">
        <v>826</v>
      </c>
      <c r="V124" s="500" t="s">
        <v>892</v>
      </c>
      <c r="W124" s="426">
        <v>42005</v>
      </c>
      <c r="X124" s="426">
        <v>42005</v>
      </c>
      <c r="Y124" s="501">
        <v>42005</v>
      </c>
      <c r="Z124" s="427">
        <v>42005</v>
      </c>
      <c r="AA124" s="501">
        <v>42005</v>
      </c>
      <c r="AB124" s="501">
        <v>42005</v>
      </c>
      <c r="AC124" s="502">
        <v>42005</v>
      </c>
      <c r="AD124" s="502">
        <v>42005</v>
      </c>
      <c r="AE124" s="540">
        <f>+AE120-AE119+AE123</f>
        <v>44348</v>
      </c>
      <c r="AF124" s="537">
        <f t="shared" si="9"/>
        <v>44368</v>
      </c>
      <c r="AG124" s="537">
        <f t="shared" si="9"/>
        <v>44369</v>
      </c>
      <c r="AH124" s="538">
        <f t="shared" si="9"/>
        <v>44381</v>
      </c>
      <c r="AI124" s="503">
        <f t="shared" si="9"/>
        <v>44382</v>
      </c>
      <c r="AJ124" s="539">
        <f t="shared" si="9"/>
        <v>44412</v>
      </c>
      <c r="AK124" s="537">
        <f t="shared" si="10"/>
        <v>42095</v>
      </c>
      <c r="AL124" s="377"/>
      <c r="AM124" s="357">
        <v>0</v>
      </c>
    </row>
    <row r="125" spans="1:41" x14ac:dyDescent="0.25">
      <c r="A125" s="340">
        <f t="shared" si="8"/>
        <v>129</v>
      </c>
      <c r="B125" s="660" t="s">
        <v>871</v>
      </c>
      <c r="C125" s="320" t="s">
        <v>67</v>
      </c>
      <c r="D125" s="654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20" t="str">
        <f t="shared" si="5"/>
        <v>GENERIC</v>
      </c>
      <c r="F125" s="320">
        <v>2050</v>
      </c>
      <c r="G125" s="403">
        <f>+INDEX(dnc_capex_drivers!$C$2:$C$1048576,MATCH(live_ds!$D126,dnc_capex_drivers!$B$2:$B$1048576,0),1)</f>
        <v>10000</v>
      </c>
      <c r="H125" s="541" t="s">
        <v>846</v>
      </c>
      <c r="I125" s="678" t="s">
        <v>886</v>
      </c>
      <c r="J125" s="542">
        <v>2</v>
      </c>
      <c r="K125" s="505" t="s">
        <v>882</v>
      </c>
      <c r="L125" s="543">
        <v>4</v>
      </c>
      <c r="M125" s="507">
        <v>3</v>
      </c>
      <c r="N125" s="509" t="s">
        <v>900</v>
      </c>
      <c r="O125" s="544" t="s">
        <v>823</v>
      </c>
      <c r="P125" s="509">
        <v>100</v>
      </c>
      <c r="Q125" s="509">
        <v>75</v>
      </c>
      <c r="R125" s="545" t="s">
        <v>824</v>
      </c>
      <c r="S125" s="510">
        <v>10000</v>
      </c>
      <c r="T125" s="542" t="s">
        <v>793</v>
      </c>
      <c r="U125" s="545" t="s">
        <v>826</v>
      </c>
      <c r="V125" s="513" t="s">
        <v>892</v>
      </c>
      <c r="W125" s="421">
        <v>42005</v>
      </c>
      <c r="X125" s="421">
        <v>42005</v>
      </c>
      <c r="Y125" s="421">
        <v>42005</v>
      </c>
      <c r="Z125" s="422">
        <v>42005</v>
      </c>
      <c r="AA125" s="546">
        <v>42005</v>
      </c>
      <c r="AB125" s="546">
        <v>42005</v>
      </c>
      <c r="AC125" s="424">
        <v>42005</v>
      </c>
      <c r="AD125" s="425">
        <v>42005</v>
      </c>
      <c r="AE125" s="540">
        <f>+AE121-AE120+AE124</f>
        <v>44348</v>
      </c>
      <c r="AF125" s="537">
        <f t="shared" si="9"/>
        <v>44368</v>
      </c>
      <c r="AG125" s="537">
        <f t="shared" si="9"/>
        <v>44369</v>
      </c>
      <c r="AH125" s="538">
        <f t="shared" si="9"/>
        <v>44381</v>
      </c>
      <c r="AI125" s="547">
        <f t="shared" si="9"/>
        <v>44382</v>
      </c>
      <c r="AJ125" s="548">
        <f t="shared" si="9"/>
        <v>44412</v>
      </c>
      <c r="AK125" s="537">
        <f t="shared" si="10"/>
        <v>42095</v>
      </c>
      <c r="AL125" s="373"/>
      <c r="AM125" s="361">
        <v>0</v>
      </c>
    </row>
    <row r="126" spans="1:41" x14ac:dyDescent="0.25">
      <c r="A126" s="301">
        <f t="shared" si="8"/>
        <v>130</v>
      </c>
      <c r="B126" s="659" t="s">
        <v>871</v>
      </c>
      <c r="C126" s="301" t="s">
        <v>67</v>
      </c>
      <c r="D126" s="655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301" t="str">
        <f t="shared" si="5"/>
        <v>GENERIC</v>
      </c>
      <c r="F126" s="301">
        <v>2050</v>
      </c>
      <c r="G126" s="412">
        <f>+INDEX(dnc_capex_drivers!$C$2:$C$1048576,MATCH(live_ds!$D127,dnc_capex_drivers!$B$2:$B$1048576,0),1)</f>
        <v>10000</v>
      </c>
      <c r="H126" s="607" t="s">
        <v>853</v>
      </c>
      <c r="I126" s="677" t="s">
        <v>887</v>
      </c>
      <c r="J126" s="498">
        <v>2</v>
      </c>
      <c r="K126" s="492" t="s">
        <v>882</v>
      </c>
      <c r="L126" s="493">
        <v>4</v>
      </c>
      <c r="M126" s="494">
        <v>4</v>
      </c>
      <c r="N126" s="496" t="s">
        <v>900</v>
      </c>
      <c r="O126" s="495" t="s">
        <v>823</v>
      </c>
      <c r="P126" s="496">
        <v>100</v>
      </c>
      <c r="Q126" s="496">
        <v>75</v>
      </c>
      <c r="R126" s="499" t="s">
        <v>824</v>
      </c>
      <c r="S126" s="497">
        <v>10000</v>
      </c>
      <c r="T126" s="498" t="s">
        <v>793</v>
      </c>
      <c r="U126" s="499" t="s">
        <v>826</v>
      </c>
      <c r="V126" s="500" t="s">
        <v>892</v>
      </c>
      <c r="W126" s="426">
        <v>42005</v>
      </c>
      <c r="X126" s="426">
        <v>42005</v>
      </c>
      <c r="Y126" s="501">
        <v>42005</v>
      </c>
      <c r="Z126" s="427">
        <v>42005</v>
      </c>
      <c r="AA126" s="501">
        <v>42005</v>
      </c>
      <c r="AB126" s="501">
        <v>42005</v>
      </c>
      <c r="AC126" s="502">
        <v>42005</v>
      </c>
      <c r="AD126" s="502">
        <v>42005</v>
      </c>
      <c r="AE126" s="540">
        <f>+AE122-AE121+AE125</f>
        <v>44348</v>
      </c>
      <c r="AF126" s="537">
        <f t="shared" si="9"/>
        <v>44368</v>
      </c>
      <c r="AG126" s="537">
        <f t="shared" si="9"/>
        <v>44369</v>
      </c>
      <c r="AH126" s="538">
        <f t="shared" si="9"/>
        <v>44381</v>
      </c>
      <c r="AI126" s="503">
        <f t="shared" si="9"/>
        <v>44382</v>
      </c>
      <c r="AJ126" s="539">
        <f t="shared" si="9"/>
        <v>44412</v>
      </c>
      <c r="AK126" s="537">
        <f t="shared" si="10"/>
        <v>42095</v>
      </c>
      <c r="AL126" s="377"/>
      <c r="AM126" s="357">
        <v>0</v>
      </c>
    </row>
    <row r="127" spans="1:41" x14ac:dyDescent="0.25">
      <c r="A127" s="603">
        <f t="shared" si="8"/>
        <v>131</v>
      </c>
      <c r="B127" s="662" t="s">
        <v>871</v>
      </c>
      <c r="C127" s="604" t="s">
        <v>67</v>
      </c>
      <c r="D127" s="656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604" t="str">
        <f t="shared" si="5"/>
        <v>GENERIC</v>
      </c>
      <c r="F127" s="604">
        <v>2050</v>
      </c>
      <c r="G127" s="605">
        <f>+INDEX(dnc_capex_drivers!$C$2:$C$1048576,MATCH(live_ds!$D128,dnc_capex_drivers!$B$2:$B$1048576,0),1)</f>
        <v>10000</v>
      </c>
      <c r="H127" s="581" t="s">
        <v>841</v>
      </c>
      <c r="I127" s="676" t="s">
        <v>888</v>
      </c>
      <c r="J127" s="582">
        <v>2</v>
      </c>
      <c r="K127" s="583" t="s">
        <v>883</v>
      </c>
      <c r="L127" s="584">
        <v>4</v>
      </c>
      <c r="M127" s="585">
        <v>1</v>
      </c>
      <c r="N127" s="586" t="s">
        <v>900</v>
      </c>
      <c r="O127" s="587" t="s">
        <v>823</v>
      </c>
      <c r="P127" s="586">
        <v>100</v>
      </c>
      <c r="Q127" s="586">
        <v>75</v>
      </c>
      <c r="R127" s="588" t="s">
        <v>824</v>
      </c>
      <c r="S127" s="589">
        <v>10000</v>
      </c>
      <c r="T127" s="582" t="s">
        <v>793</v>
      </c>
      <c r="U127" s="588" t="s">
        <v>826</v>
      </c>
      <c r="V127" s="590" t="s">
        <v>892</v>
      </c>
      <c r="W127" s="591">
        <v>42005</v>
      </c>
      <c r="X127" s="591">
        <v>42005</v>
      </c>
      <c r="Y127" s="591">
        <v>42005</v>
      </c>
      <c r="Z127" s="592">
        <v>42005</v>
      </c>
      <c r="AA127" s="593">
        <v>42005</v>
      </c>
      <c r="AB127" s="593">
        <v>42005</v>
      </c>
      <c r="AC127" s="594">
        <v>42005</v>
      </c>
      <c r="AD127" s="595">
        <v>42005</v>
      </c>
      <c r="AE127" s="596">
        <v>44470</v>
      </c>
      <c r="AF127" s="597">
        <f t="shared" ref="AF127:AJ129" si="11">+AF123-AE123+AE127</f>
        <v>44490</v>
      </c>
      <c r="AG127" s="597">
        <f t="shared" si="11"/>
        <v>44491</v>
      </c>
      <c r="AH127" s="598">
        <f t="shared" si="11"/>
        <v>44503</v>
      </c>
      <c r="AI127" s="599">
        <f t="shared" si="11"/>
        <v>44504</v>
      </c>
      <c r="AJ127" s="600">
        <f t="shared" si="11"/>
        <v>44534</v>
      </c>
      <c r="AK127" s="597">
        <f t="shared" si="10"/>
        <v>42095</v>
      </c>
      <c r="AL127" s="373"/>
      <c r="AM127" s="361">
        <v>0</v>
      </c>
    </row>
    <row r="128" spans="1:41" x14ac:dyDescent="0.25">
      <c r="A128" s="301">
        <f t="shared" si="8"/>
        <v>132</v>
      </c>
      <c r="B128" s="659" t="s">
        <v>871</v>
      </c>
      <c r="C128" s="301" t="s">
        <v>67</v>
      </c>
      <c r="D128" s="655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301" t="str">
        <f t="shared" si="5"/>
        <v>GENERIC</v>
      </c>
      <c r="F128" s="301">
        <v>2050</v>
      </c>
      <c r="G128" s="412">
        <f>+INDEX(dnc_capex_drivers!$C$2:$C$1048576,MATCH(live_ds!$D129,dnc_capex_drivers!$B$2:$B$1048576,0),1)</f>
        <v>10000</v>
      </c>
      <c r="H128" s="607" t="s">
        <v>844</v>
      </c>
      <c r="I128" s="677" t="s">
        <v>889</v>
      </c>
      <c r="J128" s="498">
        <v>2</v>
      </c>
      <c r="K128" s="492" t="s">
        <v>883</v>
      </c>
      <c r="L128" s="493">
        <v>4</v>
      </c>
      <c r="M128" s="494">
        <v>2</v>
      </c>
      <c r="N128" s="496" t="s">
        <v>900</v>
      </c>
      <c r="O128" s="495" t="s">
        <v>823</v>
      </c>
      <c r="P128" s="496">
        <v>100</v>
      </c>
      <c r="Q128" s="496">
        <v>75</v>
      </c>
      <c r="R128" s="499" t="s">
        <v>824</v>
      </c>
      <c r="S128" s="497">
        <v>10000</v>
      </c>
      <c r="T128" s="498" t="s">
        <v>793</v>
      </c>
      <c r="U128" s="499" t="s">
        <v>826</v>
      </c>
      <c r="V128" s="500" t="s">
        <v>892</v>
      </c>
      <c r="W128" s="426">
        <v>42005</v>
      </c>
      <c r="X128" s="426">
        <v>42005</v>
      </c>
      <c r="Y128" s="501">
        <v>42005</v>
      </c>
      <c r="Z128" s="427">
        <v>42005</v>
      </c>
      <c r="AA128" s="501">
        <v>42005</v>
      </c>
      <c r="AB128" s="501">
        <v>42005</v>
      </c>
      <c r="AC128" s="502">
        <v>42005</v>
      </c>
      <c r="AD128" s="502">
        <v>42005</v>
      </c>
      <c r="AE128" s="540">
        <f t="shared" ref="AE128:AE129" si="12">+AE124-AE123+AE127</f>
        <v>44470</v>
      </c>
      <c r="AF128" s="537">
        <f t="shared" si="11"/>
        <v>44490</v>
      </c>
      <c r="AG128" s="537">
        <f t="shared" si="11"/>
        <v>44491</v>
      </c>
      <c r="AH128" s="538">
        <f t="shared" si="11"/>
        <v>44503</v>
      </c>
      <c r="AI128" s="503">
        <f t="shared" si="11"/>
        <v>44504</v>
      </c>
      <c r="AJ128" s="539">
        <f t="shared" si="11"/>
        <v>44534</v>
      </c>
      <c r="AK128" s="537">
        <f t="shared" si="10"/>
        <v>42095</v>
      </c>
      <c r="AL128" s="377"/>
      <c r="AM128" s="357">
        <v>0</v>
      </c>
    </row>
    <row r="129" spans="1:39" x14ac:dyDescent="0.25">
      <c r="A129" s="340">
        <f t="shared" si="8"/>
        <v>133</v>
      </c>
      <c r="B129" s="660" t="s">
        <v>871</v>
      </c>
      <c r="C129" s="320" t="s">
        <v>67</v>
      </c>
      <c r="D129" s="654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20" t="str">
        <f t="shared" si="5"/>
        <v>GENERIC</v>
      </c>
      <c r="F129" s="320">
        <v>2050</v>
      </c>
      <c r="G129" s="403">
        <f>+INDEX(dnc_capex_drivers!$C$2:$C$1048576,MATCH(live_ds!$D130,dnc_capex_drivers!$B$2:$B$1048576,0),1)</f>
        <v>10000</v>
      </c>
      <c r="H129" s="541" t="s">
        <v>846</v>
      </c>
      <c r="I129" s="678" t="s">
        <v>890</v>
      </c>
      <c r="J129" s="542">
        <v>2</v>
      </c>
      <c r="K129" s="505" t="s">
        <v>883</v>
      </c>
      <c r="L129" s="543">
        <v>4</v>
      </c>
      <c r="M129" s="507">
        <v>3</v>
      </c>
      <c r="N129" s="509" t="s">
        <v>900</v>
      </c>
      <c r="O129" s="544" t="s">
        <v>823</v>
      </c>
      <c r="P129" s="509">
        <v>100</v>
      </c>
      <c r="Q129" s="509">
        <v>75</v>
      </c>
      <c r="R129" s="545" t="s">
        <v>824</v>
      </c>
      <c r="S129" s="510">
        <v>10000</v>
      </c>
      <c r="T129" s="542" t="s">
        <v>793</v>
      </c>
      <c r="U129" s="545" t="s">
        <v>826</v>
      </c>
      <c r="V129" s="513" t="s">
        <v>892</v>
      </c>
      <c r="W129" s="421">
        <v>42005</v>
      </c>
      <c r="X129" s="421">
        <v>42005</v>
      </c>
      <c r="Y129" s="421">
        <v>42005</v>
      </c>
      <c r="Z129" s="422">
        <v>42005</v>
      </c>
      <c r="AA129" s="546">
        <v>42005</v>
      </c>
      <c r="AB129" s="546">
        <v>42005</v>
      </c>
      <c r="AC129" s="424">
        <v>42005</v>
      </c>
      <c r="AD129" s="425">
        <v>42005</v>
      </c>
      <c r="AE129" s="540">
        <f t="shared" si="12"/>
        <v>44470</v>
      </c>
      <c r="AF129" s="537">
        <f t="shared" si="11"/>
        <v>44490</v>
      </c>
      <c r="AG129" s="537">
        <f t="shared" si="11"/>
        <v>44491</v>
      </c>
      <c r="AH129" s="538">
        <f t="shared" si="11"/>
        <v>44503</v>
      </c>
      <c r="AI129" s="547">
        <f t="shared" si="11"/>
        <v>44504</v>
      </c>
      <c r="AJ129" s="548">
        <f t="shared" si="11"/>
        <v>44534</v>
      </c>
      <c r="AK129" s="537">
        <f t="shared" si="10"/>
        <v>42095</v>
      </c>
      <c r="AL129" s="373"/>
      <c r="AM129" s="361">
        <v>0</v>
      </c>
    </row>
    <row r="130" spans="1:39" x14ac:dyDescent="0.25">
      <c r="A130" s="603">
        <f t="shared" si="8"/>
        <v>134</v>
      </c>
      <c r="B130" s="662" t="s">
        <v>1</v>
      </c>
      <c r="C130" s="604" t="s">
        <v>67</v>
      </c>
      <c r="D130" s="656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604" t="str">
        <f t="shared" ref="E130:E137" si="13">+IF(
OR(ISERROR(FIND("B3",N130))=FALSE,ISERROR(FIND("C1",N130))=FALSE),
"B3",
IF(OR(ISERROR(FIND("B1",N130))=FALSE,ISERROR(FIND("A1",N130))=FALSE),
"B1","GENERIC"))</f>
        <v>B1</v>
      </c>
      <c r="F130" s="604">
        <v>2050</v>
      </c>
      <c r="G130" s="605">
        <f>+INDEX(dnc_capex_drivers!$C$2:$C$1048576,MATCH(live_ds!$D131,dnc_capex_drivers!$B$2:$B$1048576,0),1)</f>
        <v>7600</v>
      </c>
      <c r="H130" s="581" t="s">
        <v>906</v>
      </c>
      <c r="I130" s="676" t="s">
        <v>289</v>
      </c>
      <c r="J130" s="582">
        <v>2</v>
      </c>
      <c r="K130" s="583" t="s">
        <v>896</v>
      </c>
      <c r="L130" s="584">
        <v>4</v>
      </c>
      <c r="M130" s="585">
        <v>1</v>
      </c>
      <c r="N130" s="586" t="s">
        <v>792</v>
      </c>
      <c r="O130" s="587" t="s">
        <v>426</v>
      </c>
      <c r="P130" s="586">
        <v>100</v>
      </c>
      <c r="Q130" s="586">
        <v>75</v>
      </c>
      <c r="R130" s="588" t="s">
        <v>830</v>
      </c>
      <c r="S130" s="589">
        <v>7600</v>
      </c>
      <c r="T130" s="582" t="s">
        <v>793</v>
      </c>
      <c r="U130" s="588" t="s">
        <v>92</v>
      </c>
      <c r="V130" s="590"/>
      <c r="W130" s="591">
        <v>44423.8</v>
      </c>
      <c r="X130" s="591">
        <v>44393.4</v>
      </c>
      <c r="Y130" s="591">
        <v>44423.8</v>
      </c>
      <c r="Z130" s="592">
        <v>44484.6</v>
      </c>
      <c r="AA130" s="593">
        <v>44515</v>
      </c>
      <c r="AB130" s="593">
        <v>44515</v>
      </c>
      <c r="AC130" s="594">
        <v>44527</v>
      </c>
      <c r="AD130" s="595">
        <v>44563</v>
      </c>
      <c r="AE130" s="596">
        <v>44568</v>
      </c>
      <c r="AF130" s="597">
        <v>44592</v>
      </c>
      <c r="AG130" s="597">
        <v>44593</v>
      </c>
      <c r="AH130" s="598">
        <v>44605</v>
      </c>
      <c r="AI130" s="599">
        <v>44606</v>
      </c>
      <c r="AJ130" s="600">
        <v>44636</v>
      </c>
      <c r="AK130" s="597">
        <v>44695</v>
      </c>
      <c r="AL130" s="373"/>
      <c r="AM130" s="361"/>
    </row>
    <row r="131" spans="1:39" x14ac:dyDescent="0.25">
      <c r="A131" s="301">
        <f t="shared" si="8"/>
        <v>135</v>
      </c>
      <c r="B131" s="659" t="s">
        <v>1</v>
      </c>
      <c r="C131" s="301" t="s">
        <v>67</v>
      </c>
      <c r="D131" s="655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301" t="str">
        <f t="shared" si="13"/>
        <v>B3</v>
      </c>
      <c r="F131" s="301">
        <v>2050</v>
      </c>
      <c r="G131" s="412">
        <f>+INDEX(dnc_capex_drivers!$C$2:$C$1048576,MATCH(live_ds!$D132,dnc_capex_drivers!$B$2:$B$1048576,0),1)</f>
        <v>7600</v>
      </c>
      <c r="H131" s="607" t="s">
        <v>907</v>
      </c>
      <c r="I131" s="677" t="s">
        <v>290</v>
      </c>
      <c r="J131" s="498">
        <v>2</v>
      </c>
      <c r="K131" s="492" t="s">
        <v>896</v>
      </c>
      <c r="L131" s="493">
        <v>4</v>
      </c>
      <c r="M131" s="494">
        <v>2</v>
      </c>
      <c r="N131" s="496" t="s">
        <v>835</v>
      </c>
      <c r="O131" s="495" t="s">
        <v>426</v>
      </c>
      <c r="P131" s="496">
        <v>100</v>
      </c>
      <c r="Q131" s="496">
        <v>75</v>
      </c>
      <c r="R131" s="499" t="s">
        <v>830</v>
      </c>
      <c r="S131" s="497">
        <v>7600</v>
      </c>
      <c r="T131" s="498" t="s">
        <v>793</v>
      </c>
      <c r="U131" s="499" t="s">
        <v>92</v>
      </c>
      <c r="V131" s="500"/>
      <c r="W131" s="426">
        <v>44423.8</v>
      </c>
      <c r="X131" s="426">
        <v>44393.4</v>
      </c>
      <c r="Y131" s="501">
        <v>44423.8</v>
      </c>
      <c r="Z131" s="427">
        <v>44484.6</v>
      </c>
      <c r="AA131" s="501">
        <v>44527</v>
      </c>
      <c r="AB131" s="501">
        <v>44515</v>
      </c>
      <c r="AC131" s="502">
        <v>44539</v>
      </c>
      <c r="AD131" s="502">
        <v>44563</v>
      </c>
      <c r="AE131" s="540">
        <v>44568</v>
      </c>
      <c r="AF131" s="537">
        <v>44592</v>
      </c>
      <c r="AG131" s="537">
        <v>44593</v>
      </c>
      <c r="AH131" s="538">
        <v>44605</v>
      </c>
      <c r="AI131" s="503">
        <v>44606</v>
      </c>
      <c r="AJ131" s="539">
        <v>44636</v>
      </c>
      <c r="AK131" s="537">
        <v>44695</v>
      </c>
      <c r="AL131" s="377"/>
      <c r="AM131" s="357"/>
    </row>
    <row r="132" spans="1:39" x14ac:dyDescent="0.25">
      <c r="A132" s="340">
        <f t="shared" si="8"/>
        <v>136</v>
      </c>
      <c r="B132" s="660" t="s">
        <v>1</v>
      </c>
      <c r="C132" s="320" t="s">
        <v>67</v>
      </c>
      <c r="D132" s="654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20" t="str">
        <f t="shared" si="13"/>
        <v>B1</v>
      </c>
      <c r="F132" s="320">
        <v>2050</v>
      </c>
      <c r="G132" s="403">
        <f>+INDEX(dnc_capex_drivers!$C$2:$C$1048576,MATCH(live_ds!$D133,dnc_capex_drivers!$B$2:$B$1048576,0),1)</f>
        <v>7600</v>
      </c>
      <c r="H132" s="541" t="s">
        <v>908</v>
      </c>
      <c r="I132" s="678" t="s">
        <v>291</v>
      </c>
      <c r="J132" s="542">
        <v>2</v>
      </c>
      <c r="K132" s="505" t="s">
        <v>896</v>
      </c>
      <c r="L132" s="543">
        <v>4</v>
      </c>
      <c r="M132" s="507">
        <v>3</v>
      </c>
      <c r="N132" s="509" t="s">
        <v>792</v>
      </c>
      <c r="O132" s="544" t="s">
        <v>426</v>
      </c>
      <c r="P132" s="509">
        <v>100</v>
      </c>
      <c r="Q132" s="509">
        <v>75</v>
      </c>
      <c r="R132" s="545" t="s">
        <v>830</v>
      </c>
      <c r="S132" s="510">
        <v>7600</v>
      </c>
      <c r="T132" s="542" t="s">
        <v>793</v>
      </c>
      <c r="U132" s="545" t="s">
        <v>92</v>
      </c>
      <c r="V132" s="513"/>
      <c r="W132" s="421">
        <v>44423.8</v>
      </c>
      <c r="X132" s="421">
        <v>44393.4</v>
      </c>
      <c r="Y132" s="421">
        <v>44423.8</v>
      </c>
      <c r="Z132" s="422">
        <v>44484.6</v>
      </c>
      <c r="AA132" s="546">
        <v>44539</v>
      </c>
      <c r="AB132" s="546">
        <v>44515</v>
      </c>
      <c r="AC132" s="424">
        <v>44551</v>
      </c>
      <c r="AD132" s="425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47">
        <v>44606</v>
      </c>
      <c r="AJ132" s="548">
        <v>44636</v>
      </c>
      <c r="AK132" s="537">
        <v>44695</v>
      </c>
      <c r="AL132" s="373"/>
      <c r="AM132" s="361"/>
    </row>
    <row r="133" spans="1:39" x14ac:dyDescent="0.25">
      <c r="A133" s="301">
        <f t="shared" si="8"/>
        <v>137</v>
      </c>
      <c r="B133" s="659" t="s">
        <v>1</v>
      </c>
      <c r="C133" s="301" t="s">
        <v>67</v>
      </c>
      <c r="D133" s="655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301" t="str">
        <f t="shared" si="13"/>
        <v>B3</v>
      </c>
      <c r="F133" s="301">
        <v>2050</v>
      </c>
      <c r="G133" s="412">
        <f>+INDEX(dnc_capex_drivers!$C$2:$C$1048576,MATCH(live_ds!$D134,dnc_capex_drivers!$B$2:$B$1048576,0),1)</f>
        <v>7600</v>
      </c>
      <c r="H133" s="491" t="s">
        <v>909</v>
      </c>
      <c r="I133" s="677" t="s">
        <v>292</v>
      </c>
      <c r="J133" s="498">
        <v>2</v>
      </c>
      <c r="K133" s="492" t="s">
        <v>896</v>
      </c>
      <c r="L133" s="493">
        <v>4</v>
      </c>
      <c r="M133" s="494">
        <v>4</v>
      </c>
      <c r="N133" s="496" t="s">
        <v>835</v>
      </c>
      <c r="O133" s="495" t="s">
        <v>426</v>
      </c>
      <c r="P133" s="496">
        <v>100</v>
      </c>
      <c r="Q133" s="496">
        <v>75</v>
      </c>
      <c r="R133" s="499" t="s">
        <v>830</v>
      </c>
      <c r="S133" s="497">
        <v>7600</v>
      </c>
      <c r="T133" s="498" t="s">
        <v>793</v>
      </c>
      <c r="U133" s="499" t="s">
        <v>92</v>
      </c>
      <c r="V133" s="500"/>
      <c r="W133" s="426">
        <v>44423.8</v>
      </c>
      <c r="X133" s="426">
        <v>44393.4</v>
      </c>
      <c r="Y133" s="501">
        <v>44423.8</v>
      </c>
      <c r="Z133" s="427">
        <v>44484.6</v>
      </c>
      <c r="AA133" s="501">
        <v>44551</v>
      </c>
      <c r="AB133" s="501">
        <v>44515</v>
      </c>
      <c r="AC133" s="502">
        <v>44563</v>
      </c>
      <c r="AD133" s="502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03">
        <v>44606</v>
      </c>
      <c r="AJ133" s="539">
        <v>44636</v>
      </c>
      <c r="AK133" s="537">
        <v>44695</v>
      </c>
      <c r="AL133" s="377"/>
      <c r="AM133" s="357"/>
    </row>
    <row r="134" spans="1:39" x14ac:dyDescent="0.25">
      <c r="A134" s="603">
        <f t="shared" si="8"/>
        <v>138</v>
      </c>
      <c r="B134" s="662" t="s">
        <v>894</v>
      </c>
      <c r="C134" s="604" t="s">
        <v>67</v>
      </c>
      <c r="D134" s="656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604" t="str">
        <f t="shared" si="13"/>
        <v>B3</v>
      </c>
      <c r="F134" s="604">
        <v>2050</v>
      </c>
      <c r="G134" s="605">
        <f>+INDEX(dnc_capex_drivers!$C$2:$C$1048576,MATCH(live_ds!$D135,dnc_capex_drivers!$B$2:$B$1048576,0),1)</f>
        <v>10000</v>
      </c>
      <c r="H134" s="732" t="s">
        <v>934</v>
      </c>
      <c r="I134" s="733" t="s">
        <v>930</v>
      </c>
      <c r="J134" s="734">
        <v>2</v>
      </c>
      <c r="K134" s="735" t="s">
        <v>929</v>
      </c>
      <c r="L134" s="736">
        <v>4</v>
      </c>
      <c r="M134" s="737">
        <v>1</v>
      </c>
      <c r="N134" s="738" t="s">
        <v>835</v>
      </c>
      <c r="O134" s="739" t="s">
        <v>823</v>
      </c>
      <c r="P134" s="738">
        <v>100</v>
      </c>
      <c r="Q134" s="738">
        <v>75</v>
      </c>
      <c r="R134" s="740" t="s">
        <v>830</v>
      </c>
      <c r="S134" s="741">
        <v>10000</v>
      </c>
      <c r="T134" s="734" t="s">
        <v>793</v>
      </c>
      <c r="U134" s="740" t="s">
        <v>92</v>
      </c>
      <c r="V134" s="590"/>
      <c r="W134" s="591">
        <v>44423.8</v>
      </c>
      <c r="X134" s="591">
        <v>44393.4</v>
      </c>
      <c r="Y134" s="591">
        <v>44423.8</v>
      </c>
      <c r="Z134" s="592">
        <v>44484.6</v>
      </c>
      <c r="AA134" s="593">
        <v>44515</v>
      </c>
      <c r="AB134" s="593">
        <v>44515</v>
      </c>
      <c r="AC134" s="594">
        <v>44527</v>
      </c>
      <c r="AD134" s="595">
        <v>44563</v>
      </c>
      <c r="AE134" s="596">
        <v>44568</v>
      </c>
      <c r="AF134" s="597">
        <v>44592</v>
      </c>
      <c r="AG134" s="597">
        <v>44593</v>
      </c>
      <c r="AH134" s="598">
        <v>44605</v>
      </c>
      <c r="AI134" s="599">
        <v>44606</v>
      </c>
      <c r="AJ134" s="600">
        <v>44636</v>
      </c>
      <c r="AK134" s="597">
        <v>44695</v>
      </c>
      <c r="AL134" s="373"/>
      <c r="AM134" s="361"/>
    </row>
    <row r="135" spans="1:39" x14ac:dyDescent="0.25">
      <c r="A135" s="301">
        <f t="shared" si="8"/>
        <v>139</v>
      </c>
      <c r="B135" s="659" t="s">
        <v>894</v>
      </c>
      <c r="C135" s="301" t="s">
        <v>67</v>
      </c>
      <c r="D135" s="655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301" t="str">
        <f t="shared" si="13"/>
        <v>B3</v>
      </c>
      <c r="F135" s="301">
        <v>2050</v>
      </c>
      <c r="G135" s="412">
        <f>+INDEX(dnc_capex_drivers!$C$2:$C$1048576,MATCH(live_ds!$D136,dnc_capex_drivers!$B$2:$B$1048576,0),1)</f>
        <v>10000</v>
      </c>
      <c r="H135" s="742" t="s">
        <v>935</v>
      </c>
      <c r="I135" s="743" t="s">
        <v>931</v>
      </c>
      <c r="J135" s="744">
        <v>2</v>
      </c>
      <c r="K135" s="745" t="s">
        <v>929</v>
      </c>
      <c r="L135" s="746">
        <v>4</v>
      </c>
      <c r="M135" s="747">
        <v>2</v>
      </c>
      <c r="N135" s="748" t="s">
        <v>835</v>
      </c>
      <c r="O135" s="749" t="s">
        <v>823</v>
      </c>
      <c r="P135" s="748">
        <v>100</v>
      </c>
      <c r="Q135" s="748">
        <v>75</v>
      </c>
      <c r="R135" s="750" t="s">
        <v>830</v>
      </c>
      <c r="S135" s="751">
        <v>10000</v>
      </c>
      <c r="T135" s="744" t="s">
        <v>793</v>
      </c>
      <c r="U135" s="750" t="s">
        <v>92</v>
      </c>
      <c r="V135" s="500"/>
      <c r="W135" s="426">
        <v>44423.8</v>
      </c>
      <c r="X135" s="426">
        <v>44393.4</v>
      </c>
      <c r="Y135" s="501">
        <v>44423.8</v>
      </c>
      <c r="Z135" s="427">
        <v>44484.6</v>
      </c>
      <c r="AA135" s="501">
        <v>44527</v>
      </c>
      <c r="AB135" s="501">
        <v>44515</v>
      </c>
      <c r="AC135" s="502">
        <v>44539</v>
      </c>
      <c r="AD135" s="502">
        <v>44563</v>
      </c>
      <c r="AE135" s="540">
        <v>44568</v>
      </c>
      <c r="AF135" s="537">
        <v>44592</v>
      </c>
      <c r="AG135" s="537">
        <v>44593</v>
      </c>
      <c r="AH135" s="538">
        <v>44605</v>
      </c>
      <c r="AI135" s="503">
        <v>44606</v>
      </c>
      <c r="AJ135" s="539">
        <v>44636</v>
      </c>
      <c r="AK135" s="537">
        <v>44695</v>
      </c>
      <c r="AL135" s="377"/>
      <c r="AM135" s="357"/>
    </row>
    <row r="136" spans="1:39" x14ac:dyDescent="0.25">
      <c r="A136" s="340">
        <f t="shared" si="8"/>
        <v>140</v>
      </c>
      <c r="B136" s="660" t="s">
        <v>894</v>
      </c>
      <c r="C136" s="320" t="s">
        <v>67</v>
      </c>
      <c r="D136" s="654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20" t="str">
        <f t="shared" si="13"/>
        <v>B3</v>
      </c>
      <c r="F136" s="320">
        <v>2050</v>
      </c>
      <c r="G136" s="403">
        <f>+INDEX(dnc_capex_drivers!$C$2:$C$1048576,MATCH(live_ds!$D137,dnc_capex_drivers!$B$2:$B$1048576,0),1)</f>
        <v>10000</v>
      </c>
      <c r="H136" s="752" t="s">
        <v>936</v>
      </c>
      <c r="I136" s="753" t="s">
        <v>932</v>
      </c>
      <c r="J136" s="754">
        <v>2</v>
      </c>
      <c r="K136" s="755" t="s">
        <v>929</v>
      </c>
      <c r="L136" s="756">
        <v>4</v>
      </c>
      <c r="M136" s="757">
        <v>3</v>
      </c>
      <c r="N136" s="758" t="s">
        <v>835</v>
      </c>
      <c r="O136" s="759" t="s">
        <v>823</v>
      </c>
      <c r="P136" s="758">
        <v>100</v>
      </c>
      <c r="Q136" s="758">
        <v>75</v>
      </c>
      <c r="R136" s="760" t="s">
        <v>830</v>
      </c>
      <c r="S136" s="761">
        <v>10000</v>
      </c>
      <c r="T136" s="754" t="s">
        <v>793</v>
      </c>
      <c r="U136" s="760" t="s">
        <v>92</v>
      </c>
      <c r="V136" s="513"/>
      <c r="W136" s="421">
        <v>44423.8</v>
      </c>
      <c r="X136" s="421">
        <v>44393.4</v>
      </c>
      <c r="Y136" s="421">
        <v>44423.8</v>
      </c>
      <c r="Z136" s="422">
        <v>44484.6</v>
      </c>
      <c r="AA136" s="546">
        <v>44539</v>
      </c>
      <c r="AB136" s="546">
        <v>44515</v>
      </c>
      <c r="AC136" s="424">
        <v>44551</v>
      </c>
      <c r="AD136" s="425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47">
        <v>44606</v>
      </c>
      <c r="AJ136" s="548">
        <v>44636</v>
      </c>
      <c r="AK136" s="537">
        <v>44695</v>
      </c>
      <c r="AL136" s="373"/>
      <c r="AM136" s="361"/>
    </row>
    <row r="137" spans="1:39" x14ac:dyDescent="0.25">
      <c r="A137" s="301">
        <f t="shared" si="8"/>
        <v>141</v>
      </c>
      <c r="B137" s="659" t="s">
        <v>894</v>
      </c>
      <c r="C137" s="301" t="s">
        <v>67</v>
      </c>
      <c r="D137" s="655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301" t="str">
        <f t="shared" si="13"/>
        <v>B3</v>
      </c>
      <c r="F137" s="301">
        <v>2050</v>
      </c>
      <c r="G137" s="412">
        <f>+INDEX(dnc_capex_drivers!$C$2:$C$1048576,MATCH(live_ds!$D138,dnc_capex_drivers!$B$2:$B$1048576,0),1)</f>
        <v>10000</v>
      </c>
      <c r="H137" s="762" t="s">
        <v>937</v>
      </c>
      <c r="I137" s="743" t="s">
        <v>933</v>
      </c>
      <c r="J137" s="744">
        <v>2</v>
      </c>
      <c r="K137" s="745" t="s">
        <v>929</v>
      </c>
      <c r="L137" s="746">
        <v>4</v>
      </c>
      <c r="M137" s="747">
        <v>4</v>
      </c>
      <c r="N137" s="748" t="s">
        <v>835</v>
      </c>
      <c r="O137" s="749" t="s">
        <v>823</v>
      </c>
      <c r="P137" s="748">
        <v>100</v>
      </c>
      <c r="Q137" s="748">
        <v>75</v>
      </c>
      <c r="R137" s="750" t="s">
        <v>830</v>
      </c>
      <c r="S137" s="751">
        <v>10000</v>
      </c>
      <c r="T137" s="744" t="s">
        <v>793</v>
      </c>
      <c r="U137" s="750" t="s">
        <v>92</v>
      </c>
      <c r="V137" s="500"/>
      <c r="W137" s="426">
        <v>44423.8</v>
      </c>
      <c r="X137" s="426">
        <v>44393.4</v>
      </c>
      <c r="Y137" s="501">
        <v>44423.8</v>
      </c>
      <c r="Z137" s="427">
        <v>44484.6</v>
      </c>
      <c r="AA137" s="501">
        <v>44551</v>
      </c>
      <c r="AB137" s="501">
        <v>44515</v>
      </c>
      <c r="AC137" s="502">
        <v>44563</v>
      </c>
      <c r="AD137" s="502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03">
        <v>44606</v>
      </c>
      <c r="AJ137" s="539">
        <v>44636</v>
      </c>
      <c r="AK137" s="537">
        <v>44695</v>
      </c>
      <c r="AL137" s="377"/>
      <c r="AM137" s="357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188" priority="49">
      <formula>AND(E2="GENERIC",D2&lt;&gt;"GENERIC")</formula>
    </cfRule>
  </conditionalFormatting>
  <conditionalFormatting sqref="E2:E98">
    <cfRule type="expression" dxfId="187" priority="48">
      <formula>AND(D2="GENERIC",E2&lt;&gt;"GENERIC")</formula>
    </cfRule>
  </conditionalFormatting>
  <conditionalFormatting sqref="E101:E111 E115:E121">
    <cfRule type="expression" dxfId="186" priority="45">
      <formula>AND(D101="GENERIC",E101&lt;&gt;"GENERIC")</formula>
    </cfRule>
  </conditionalFormatting>
  <conditionalFormatting sqref="E115:E118">
    <cfRule type="expression" dxfId="185" priority="43">
      <formula>AND(D115="GENERIC",E115&lt;&gt;"GENERIC")</formula>
    </cfRule>
  </conditionalFormatting>
  <conditionalFormatting sqref="W123:AD125">
    <cfRule type="cellIs" dxfId="184" priority="32" operator="greaterThanOrEqual">
      <formula>TODAY()</formula>
    </cfRule>
  </conditionalFormatting>
  <conditionalFormatting sqref="AE121:AK121">
    <cfRule type="cellIs" dxfId="183" priority="39" operator="greaterThanOrEqual">
      <formula>TODAY()</formula>
    </cfRule>
  </conditionalFormatting>
  <conditionalFormatting sqref="W122:AD122">
    <cfRule type="cellIs" dxfId="182" priority="36" operator="greaterThanOrEqual">
      <formula>TODAY()</formula>
    </cfRule>
  </conditionalFormatting>
  <conditionalFormatting sqref="E123:E125">
    <cfRule type="expression" dxfId="181" priority="34">
      <formula>AND(D123="GENERIC",E123&lt;&gt;"GENERIC")</formula>
    </cfRule>
  </conditionalFormatting>
  <conditionalFormatting sqref="W127:AD129">
    <cfRule type="cellIs" dxfId="180" priority="23" operator="greaterThanOrEqual">
      <formula>TODAY()</formula>
    </cfRule>
  </conditionalFormatting>
  <conditionalFormatting sqref="W126:AD126">
    <cfRule type="cellIs" dxfId="179" priority="27" operator="greaterThanOrEqual">
      <formula>TODAY()</formula>
    </cfRule>
  </conditionalFormatting>
  <conditionalFormatting sqref="E127:E129">
    <cfRule type="expression" dxfId="178" priority="25">
      <formula>AND(D127="GENERIC",E127&lt;&gt;"GENERIC")</formula>
    </cfRule>
  </conditionalFormatting>
  <conditionalFormatting sqref="W130:AD132">
    <cfRule type="cellIs" dxfId="177" priority="18" operator="greaterThanOrEqual">
      <formula>TODAY()</formula>
    </cfRule>
  </conditionalFormatting>
  <conditionalFormatting sqref="W112:AL114">
    <cfRule type="cellIs" dxfId="176" priority="10" operator="greaterThanOrEqual">
      <formula>TODAY()</formula>
    </cfRule>
  </conditionalFormatting>
  <conditionalFormatting sqref="W133:AD133">
    <cfRule type="cellIs" dxfId="175" priority="13" operator="greaterThanOrEqual">
      <formula>TODAY()</formula>
    </cfRule>
  </conditionalFormatting>
  <conditionalFormatting sqref="E112:E114">
    <cfRule type="expression" dxfId="174" priority="11">
      <formula>AND(D112="GENERIC",E112&lt;&gt;"GENERIC")</formula>
    </cfRule>
  </conditionalFormatting>
  <conditionalFormatting sqref="E134:E136">
    <cfRule type="expression" dxfId="173" priority="8">
      <formula>AND(D134="GENERIC",E134&lt;&gt;"GENERIC")</formula>
    </cfRule>
  </conditionalFormatting>
  <conditionalFormatting sqref="W137:AD137">
    <cfRule type="cellIs" dxfId="172" priority="2" operator="greaterThanOrEqual">
      <formula>TODAY()</formula>
    </cfRule>
  </conditionalFormatting>
  <conditionalFormatting sqref="AE137:AK137">
    <cfRule type="cellIs" dxfId="171" priority="1" operator="greaterThanOrEqual">
      <formula>TODAY()</formula>
    </cfRule>
  </conditionalFormatting>
  <conditionalFormatting sqref="AE134:AK135">
    <cfRule type="cellIs" dxfId="170" priority="6" operator="greaterThanOrEqual">
      <formula>TODAY()</formula>
    </cfRule>
  </conditionalFormatting>
  <conditionalFormatting sqref="AE136:AK136">
    <cfRule type="cellIs" dxfId="169" priority="5" operator="greaterThanOrEqual">
      <formula>TODAY()</formula>
    </cfRule>
  </conditionalFormatting>
  <conditionalFormatting sqref="E137">
    <cfRule type="expression" dxfId="168" priority="4">
      <formula>AND(D137="GENERIC",E137&lt;&gt;"GENERIC")</formula>
    </cfRule>
  </conditionalFormatting>
  <conditionalFormatting sqref="E137">
    <cfRule type="expression" dxfId="167" priority="3">
      <formula>AND(D137="GENERIC",E137&lt;&gt;"GENERIC")</formula>
    </cfRule>
  </conditionalFormatting>
  <conditionalFormatting sqref="E119:E121">
    <cfRule type="expression" dxfId="166" priority="50">
      <formula>AND(D119="GENERIC",E119&lt;&gt;"GENERIC")</formula>
    </cfRule>
  </conditionalFormatting>
  <conditionalFormatting sqref="D99:D100">
    <cfRule type="expression" dxfId="165" priority="47">
      <formula>AND(E99="GENERIC",D99&lt;&gt;"GENERIC")</formula>
    </cfRule>
  </conditionalFormatting>
  <conditionalFormatting sqref="E99:E100">
    <cfRule type="expression" dxfId="164" priority="46">
      <formula>AND(D99="GENERIC",E99&lt;&gt;"GENERIC")</formula>
    </cfRule>
  </conditionalFormatting>
  <conditionalFormatting sqref="E111">
    <cfRule type="expression" dxfId="163" priority="44">
      <formula>AND(D111="GENERIC",E111&lt;&gt;"GENERIC")</formula>
    </cfRule>
  </conditionalFormatting>
  <conditionalFormatting sqref="AE122:AK122">
    <cfRule type="cellIs" dxfId="162" priority="35" operator="greaterThanOrEqual">
      <formula>TODAY()</formula>
    </cfRule>
  </conditionalFormatting>
  <conditionalFormatting sqref="W101:AL111 AL115:AL118 W115:AD121 AO111">
    <cfRule type="cellIs" dxfId="161" priority="42" operator="greaterThanOrEqual">
      <formula>TODAY()</formula>
    </cfRule>
  </conditionalFormatting>
  <conditionalFormatting sqref="AE115:AK118">
    <cfRule type="cellIs" dxfId="160" priority="41" operator="greaterThanOrEqual">
      <formula>TODAY()</formula>
    </cfRule>
  </conditionalFormatting>
  <conditionalFormatting sqref="AE119:AK120">
    <cfRule type="cellIs" dxfId="159" priority="40" operator="greaterThanOrEqual">
      <formula>TODAY()</formula>
    </cfRule>
  </conditionalFormatting>
  <conditionalFormatting sqref="E122">
    <cfRule type="expression" dxfId="158" priority="38">
      <formula>AND(D122="GENERIC",E122&lt;&gt;"GENERIC")</formula>
    </cfRule>
  </conditionalFormatting>
  <conditionalFormatting sqref="E122">
    <cfRule type="expression" dxfId="157" priority="37">
      <formula>AND(D122="GENERIC",E122&lt;&gt;"GENERIC")</formula>
    </cfRule>
  </conditionalFormatting>
  <conditionalFormatting sqref="E123:E125">
    <cfRule type="expression" dxfId="156" priority="33">
      <formula>AND(D123="GENERIC",E123&lt;&gt;"GENERIC")</formula>
    </cfRule>
  </conditionalFormatting>
  <conditionalFormatting sqref="AE126:AK126">
    <cfRule type="cellIs" dxfId="155" priority="26" operator="greaterThanOrEqual">
      <formula>TODAY()</formula>
    </cfRule>
  </conditionalFormatting>
  <conditionalFormatting sqref="AE123:AK124">
    <cfRule type="cellIs" dxfId="154" priority="31" operator="greaterThanOrEqual">
      <formula>TODAY()</formula>
    </cfRule>
  </conditionalFormatting>
  <conditionalFormatting sqref="AE125:AK125">
    <cfRule type="cellIs" dxfId="153" priority="30" operator="greaterThanOrEqual">
      <formula>TODAY()</formula>
    </cfRule>
  </conditionalFormatting>
  <conditionalFormatting sqref="E126">
    <cfRule type="expression" dxfId="152" priority="29">
      <formula>AND(D126="GENERIC",E126&lt;&gt;"GENERIC")</formula>
    </cfRule>
  </conditionalFormatting>
  <conditionalFormatting sqref="E126">
    <cfRule type="expression" dxfId="151" priority="28">
      <formula>AND(D126="GENERIC",E126&lt;&gt;"GENERIC")</formula>
    </cfRule>
  </conditionalFormatting>
  <conditionalFormatting sqref="E127:E129">
    <cfRule type="expression" dxfId="150" priority="24">
      <formula>AND(D127="GENERIC",E127&lt;&gt;"GENERIC")</formula>
    </cfRule>
  </conditionalFormatting>
  <conditionalFormatting sqref="AE127:AK128">
    <cfRule type="cellIs" dxfId="149" priority="22" operator="greaterThanOrEqual">
      <formula>TODAY()</formula>
    </cfRule>
  </conditionalFormatting>
  <conditionalFormatting sqref="AE129:AK129">
    <cfRule type="cellIs" dxfId="148" priority="21" operator="greaterThanOrEqual">
      <formula>TODAY()</formula>
    </cfRule>
  </conditionalFormatting>
  <conditionalFormatting sqref="E130:E132">
    <cfRule type="expression" dxfId="147" priority="20">
      <formula>AND(D130="GENERIC",E130&lt;&gt;"GENERIC")</formula>
    </cfRule>
  </conditionalFormatting>
  <conditionalFormatting sqref="E130:E132">
    <cfRule type="expression" dxfId="146" priority="19">
      <formula>AND(D130="GENERIC",E130&lt;&gt;"GENERIC")</formula>
    </cfRule>
  </conditionalFormatting>
  <conditionalFormatting sqref="AE133:AK133">
    <cfRule type="cellIs" dxfId="145" priority="12" operator="greaterThanOrEqual">
      <formula>TODAY()</formula>
    </cfRule>
  </conditionalFormatting>
  <conditionalFormatting sqref="AE130:AK131">
    <cfRule type="cellIs" dxfId="144" priority="17" operator="greaterThanOrEqual">
      <formula>TODAY()</formula>
    </cfRule>
  </conditionalFormatting>
  <conditionalFormatting sqref="AE132:AK132">
    <cfRule type="cellIs" dxfId="143" priority="16" operator="greaterThanOrEqual">
      <formula>TODAY()</formula>
    </cfRule>
  </conditionalFormatting>
  <conditionalFormatting sqref="E133">
    <cfRule type="expression" dxfId="142" priority="15">
      <formula>AND(D133="GENERIC",E133&lt;&gt;"GENERIC")</formula>
    </cfRule>
  </conditionalFormatting>
  <conditionalFormatting sqref="E133">
    <cfRule type="expression" dxfId="141" priority="14">
      <formula>AND(D133="GENERIC",E133&lt;&gt;"GENERIC")</formula>
    </cfRule>
  </conditionalFormatting>
  <conditionalFormatting sqref="E134:E136">
    <cfRule type="expression" dxfId="140" priority="9">
      <formula>AND(D134="GENERIC",E134&lt;&gt;"GENERIC")</formula>
    </cfRule>
  </conditionalFormatting>
  <conditionalFormatting sqref="W134:AD136">
    <cfRule type="cellIs" dxfId="139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50"/>
  <sheetViews>
    <sheetView tabSelected="1" workbookViewId="0">
      <pane xSplit="9" ySplit="100" topLeftCell="Y116" activePane="bottomRight" state="frozen"/>
      <selection pane="topRight" activeCell="J1" sqref="J1"/>
      <selection pane="bottomLeft" activeCell="A101" sqref="A101"/>
      <selection pane="bottomRight" activeCell="Z130" sqref="Z130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hidden="1" customWidth="1" outlineLevel="1"/>
    <col min="12" max="12" width="7.5703125" bestFit="1" customWidth="1" collapsed="1"/>
    <col min="13" max="13" width="9.42578125" bestFit="1" customWidth="1"/>
    <col min="14" max="14" width="14.28515625" bestFit="1" customWidth="1"/>
    <col min="15" max="15" width="12.5703125" hidden="1" customWidth="1" outlineLevel="1"/>
    <col min="16" max="16" width="4.5703125" bestFit="1" customWidth="1" collapsed="1"/>
    <col min="17" max="17" width="5" bestFit="1" customWidth="1"/>
    <col min="18" max="18" width="5.85546875" hidden="1" customWidth="1" outlineLevel="1"/>
    <col min="19" max="19" width="11.85546875" bestFit="1" customWidth="1" collapsed="1"/>
    <col min="20" max="20" width="14" hidden="1" customWidth="1" outlineLevel="1"/>
    <col min="21" max="21" width="12.140625" hidden="1" customWidth="1" outlineLevel="1"/>
    <col min="22" max="22" width="10.5703125" hidden="1" customWidth="1" outlineLevel="1"/>
    <col min="23" max="23" width="10.5703125" bestFit="1" customWidth="1" collapsed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18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29" si="8">+A109+1</f>
        <v>114</v>
      </c>
      <c r="B110" s="659" t="s">
        <v>1</v>
      </c>
      <c r="C110" s="301" t="s">
        <v>67</v>
      </c>
      <c r="D110" s="655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604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5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7461</v>
      </c>
      <c r="T119" s="511" t="s">
        <v>793</v>
      </c>
      <c r="U119" s="512" t="s">
        <v>92</v>
      </c>
      <c r="V119" s="513" t="s">
        <v>827</v>
      </c>
      <c r="W119" s="421">
        <v>44337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44407</v>
      </c>
      <c r="AF119" s="537">
        <v>44433</v>
      </c>
      <c r="AG119" s="537">
        <v>44434</v>
      </c>
      <c r="AH119" s="538">
        <v>44451</v>
      </c>
      <c r="AI119" s="503">
        <v>44453</v>
      </c>
      <c r="AJ119" s="539">
        <v>44483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301" t="str">
        <f t="shared" si="9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5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7469</v>
      </c>
      <c r="T120" s="498" t="s">
        <v>793</v>
      </c>
      <c r="U120" s="499" t="s">
        <v>92</v>
      </c>
      <c r="V120" s="500" t="s">
        <v>827</v>
      </c>
      <c r="W120" s="426">
        <v>44337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44407</v>
      </c>
      <c r="AF120" s="537">
        <v>44433</v>
      </c>
      <c r="AG120" s="537">
        <v>44434</v>
      </c>
      <c r="AH120" s="538">
        <v>44451</v>
      </c>
      <c r="AI120" s="503">
        <v>44453</v>
      </c>
      <c r="AJ120" s="539">
        <v>44483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20" t="str">
        <f t="shared" si="9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5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7566</v>
      </c>
      <c r="T121" s="542" t="s">
        <v>793</v>
      </c>
      <c r="U121" s="545" t="s">
        <v>92</v>
      </c>
      <c r="V121" s="513" t="s">
        <v>827</v>
      </c>
      <c r="W121" s="421">
        <v>44337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44407</v>
      </c>
      <c r="AF121" s="537">
        <v>44433</v>
      </c>
      <c r="AG121" s="537">
        <v>44434</v>
      </c>
      <c r="AH121" s="538">
        <v>44451</v>
      </c>
      <c r="AI121" s="547">
        <v>44453</v>
      </c>
      <c r="AJ121" s="548">
        <v>44483</v>
      </c>
      <c r="AK121" s="537">
        <v>44518</v>
      </c>
      <c r="AL121" s="373"/>
      <c r="AM121" s="361">
        <v>1</v>
      </c>
    </row>
    <row r="122" spans="1:41" x14ac:dyDescent="0.25">
      <c r="A122" s="301">
        <f t="shared" si="8"/>
        <v>126</v>
      </c>
      <c r="B122" s="659" t="s">
        <v>879</v>
      </c>
      <c r="C122" s="301" t="s">
        <v>67</v>
      </c>
      <c r="D122" s="655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301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301">
        <v>2050</v>
      </c>
      <c r="G122" s="412">
        <f>+INDEX(dnc_capex_drivers!$C$2:$C$1048576,MATCH(live_ds!$D122,dnc_capex_drivers!$B$2:$B$1048576,0),1)</f>
        <v>7786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5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7786</v>
      </c>
      <c r="T122" s="498" t="s">
        <v>793</v>
      </c>
      <c r="U122" s="499" t="s">
        <v>92</v>
      </c>
      <c r="V122" s="500" t="s">
        <v>827</v>
      </c>
      <c r="W122" s="426">
        <v>44337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44407</v>
      </c>
      <c r="AF122" s="537">
        <v>44433</v>
      </c>
      <c r="AG122" s="537">
        <v>44434</v>
      </c>
      <c r="AH122" s="538">
        <v>44451</v>
      </c>
      <c r="AI122" s="503">
        <v>44453</v>
      </c>
      <c r="AJ122" s="539">
        <v>44483</v>
      </c>
      <c r="AK122" s="537">
        <v>44518</v>
      </c>
      <c r="AL122" s="377"/>
      <c r="AM122" s="357">
        <v>1</v>
      </c>
    </row>
    <row r="123" spans="1:41" x14ac:dyDescent="0.25">
      <c r="A123" s="767">
        <f t="shared" si="8"/>
        <v>127</v>
      </c>
      <c r="B123" s="768" t="s">
        <v>879</v>
      </c>
      <c r="C123" s="769" t="s">
        <v>67</v>
      </c>
      <c r="D123" s="770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9" t="str">
        <f t="shared" si="10"/>
        <v>GENERIC</v>
      </c>
      <c r="F123" s="769">
        <v>2050</v>
      </c>
      <c r="G123" s="771">
        <f>+INDEX(dnc_capex_drivers!$C$2:$C$1048576,MATCH(live_ds!$D123,dnc_capex_drivers!$B$2:$B$1048576,0),1)</f>
        <v>7450</v>
      </c>
      <c r="H123" s="541" t="s">
        <v>939</v>
      </c>
      <c r="I123" s="675" t="s">
        <v>938</v>
      </c>
      <c r="J123" s="542">
        <v>2</v>
      </c>
      <c r="K123" s="505" t="s">
        <v>843</v>
      </c>
      <c r="L123" s="543">
        <v>5</v>
      </c>
      <c r="M123" s="507">
        <v>5</v>
      </c>
      <c r="N123" s="509" t="s">
        <v>873</v>
      </c>
      <c r="O123" s="544" t="s">
        <v>823</v>
      </c>
      <c r="P123" s="509">
        <v>96</v>
      </c>
      <c r="Q123" s="509">
        <v>71</v>
      </c>
      <c r="R123" s="545" t="s">
        <v>830</v>
      </c>
      <c r="S123" s="510">
        <v>7450</v>
      </c>
      <c r="T123" s="542" t="s">
        <v>793</v>
      </c>
      <c r="U123" s="545" t="s">
        <v>92</v>
      </c>
      <c r="V123" s="513" t="s">
        <v>827</v>
      </c>
      <c r="W123" s="421">
        <v>44337</v>
      </c>
      <c r="X123" s="421">
        <v>44321</v>
      </c>
      <c r="Y123" s="421">
        <v>44333</v>
      </c>
      <c r="Z123" s="422">
        <v>44326</v>
      </c>
      <c r="AA123" s="546">
        <v>44391</v>
      </c>
      <c r="AB123" s="546">
        <v>44354</v>
      </c>
      <c r="AC123" s="424">
        <v>44400</v>
      </c>
      <c r="AD123" s="425">
        <v>44402</v>
      </c>
      <c r="AE123" s="540">
        <v>44407</v>
      </c>
      <c r="AF123" s="537">
        <v>44433</v>
      </c>
      <c r="AG123" s="537">
        <v>44434</v>
      </c>
      <c r="AH123" s="538">
        <v>44451</v>
      </c>
      <c r="AI123" s="547">
        <v>44453</v>
      </c>
      <c r="AJ123" s="548">
        <v>44483</v>
      </c>
      <c r="AK123" s="537">
        <v>44519</v>
      </c>
      <c r="AL123" s="373"/>
      <c r="AM123" s="361">
        <v>1</v>
      </c>
    </row>
    <row r="124" spans="1:41" x14ac:dyDescent="0.25">
      <c r="A124" s="340">
        <f>+A123+1</f>
        <v>128</v>
      </c>
      <c r="B124" s="660" t="s">
        <v>871</v>
      </c>
      <c r="C124" s="320" t="s">
        <v>67</v>
      </c>
      <c r="D124" s="654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20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20">
        <v>2050</v>
      </c>
      <c r="G124" s="403">
        <f>+INDEX(dnc_capex_drivers!$C$2:$C$1048576,MATCH(live_ds!$D124,dnc_capex_drivers!$B$2:$B$1048576,0),1)</f>
        <v>10000</v>
      </c>
      <c r="H124" s="581" t="s">
        <v>841</v>
      </c>
      <c r="I124" s="676" t="s">
        <v>884</v>
      </c>
      <c r="J124" s="582">
        <v>2</v>
      </c>
      <c r="K124" s="583" t="s">
        <v>882</v>
      </c>
      <c r="L124" s="584">
        <v>4</v>
      </c>
      <c r="M124" s="585">
        <v>1</v>
      </c>
      <c r="N124" s="586" t="s">
        <v>900</v>
      </c>
      <c r="O124" s="587" t="s">
        <v>823</v>
      </c>
      <c r="P124" s="586">
        <v>100</v>
      </c>
      <c r="Q124" s="586">
        <v>75</v>
      </c>
      <c r="R124" s="588" t="s">
        <v>824</v>
      </c>
      <c r="S124" s="589">
        <v>10000</v>
      </c>
      <c r="T124" s="582" t="s">
        <v>793</v>
      </c>
      <c r="U124" s="588" t="s">
        <v>826</v>
      </c>
      <c r="V124" s="590" t="s">
        <v>892</v>
      </c>
      <c r="W124" s="591">
        <v>42005</v>
      </c>
      <c r="X124" s="591">
        <v>42005</v>
      </c>
      <c r="Y124" s="591">
        <v>42005</v>
      </c>
      <c r="Z124" s="592">
        <v>42005</v>
      </c>
      <c r="AA124" s="593">
        <v>42005</v>
      </c>
      <c r="AB124" s="593">
        <v>42005</v>
      </c>
      <c r="AC124" s="594">
        <v>42005</v>
      </c>
      <c r="AD124" s="595">
        <v>42005</v>
      </c>
      <c r="AE124" s="596">
        <v>44348</v>
      </c>
      <c r="AF124" s="597">
        <f t="shared" ref="AF124:AJ126" si="12">+AF119-AE119+AE124</f>
        <v>44374</v>
      </c>
      <c r="AG124" s="597">
        <f t="shared" si="12"/>
        <v>44375</v>
      </c>
      <c r="AH124" s="598">
        <f t="shared" si="12"/>
        <v>44392</v>
      </c>
      <c r="AI124" s="599">
        <f t="shared" si="12"/>
        <v>44394</v>
      </c>
      <c r="AJ124" s="600">
        <f t="shared" si="12"/>
        <v>44424</v>
      </c>
      <c r="AK124" s="597">
        <f t="shared" ref="AK124:AK127" si="13">+AA124+90</f>
        <v>42095</v>
      </c>
      <c r="AL124" s="373"/>
      <c r="AM124" s="361">
        <v>0</v>
      </c>
    </row>
    <row r="125" spans="1:41" x14ac:dyDescent="0.25">
      <c r="A125" s="301">
        <f t="shared" si="8"/>
        <v>129</v>
      </c>
      <c r="B125" s="659" t="s">
        <v>871</v>
      </c>
      <c r="C125" s="301" t="s">
        <v>67</v>
      </c>
      <c r="D125" s="655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301" t="str">
        <f t="shared" si="11"/>
        <v>GENERIC</v>
      </c>
      <c r="F125" s="301">
        <v>2050</v>
      </c>
      <c r="G125" s="412">
        <f>+INDEX(dnc_capex_drivers!$C$2:$C$1048576,MATCH(live_ds!$D125,dnc_capex_drivers!$B$2:$B$1048576,0),1)</f>
        <v>10000</v>
      </c>
      <c r="H125" s="607" t="s">
        <v>844</v>
      </c>
      <c r="I125" s="677" t="s">
        <v>885</v>
      </c>
      <c r="J125" s="498">
        <v>2</v>
      </c>
      <c r="K125" s="492" t="s">
        <v>882</v>
      </c>
      <c r="L125" s="493">
        <v>4</v>
      </c>
      <c r="M125" s="494">
        <v>2</v>
      </c>
      <c r="N125" s="496" t="s">
        <v>900</v>
      </c>
      <c r="O125" s="495" t="s">
        <v>823</v>
      </c>
      <c r="P125" s="496">
        <v>100</v>
      </c>
      <c r="Q125" s="496">
        <v>75</v>
      </c>
      <c r="R125" s="499" t="s">
        <v>824</v>
      </c>
      <c r="S125" s="497">
        <v>10000</v>
      </c>
      <c r="T125" s="498" t="s">
        <v>793</v>
      </c>
      <c r="U125" s="499" t="s">
        <v>826</v>
      </c>
      <c r="V125" s="500" t="s">
        <v>892</v>
      </c>
      <c r="W125" s="426">
        <v>42005</v>
      </c>
      <c r="X125" s="426">
        <v>42005</v>
      </c>
      <c r="Y125" s="501">
        <v>42005</v>
      </c>
      <c r="Z125" s="427">
        <v>42005</v>
      </c>
      <c r="AA125" s="501">
        <v>42005</v>
      </c>
      <c r="AB125" s="501">
        <v>42005</v>
      </c>
      <c r="AC125" s="502">
        <v>42005</v>
      </c>
      <c r="AD125" s="502">
        <v>42005</v>
      </c>
      <c r="AE125" s="540">
        <f>+AE120-AE119+AE124</f>
        <v>44348</v>
      </c>
      <c r="AF125" s="537">
        <f t="shared" si="12"/>
        <v>44374</v>
      </c>
      <c r="AG125" s="537">
        <f t="shared" si="12"/>
        <v>44375</v>
      </c>
      <c r="AH125" s="538">
        <f t="shared" si="12"/>
        <v>44392</v>
      </c>
      <c r="AI125" s="503">
        <f t="shared" si="12"/>
        <v>44394</v>
      </c>
      <c r="AJ125" s="539">
        <f t="shared" si="12"/>
        <v>44424</v>
      </c>
      <c r="AK125" s="537">
        <f t="shared" si="13"/>
        <v>42095</v>
      </c>
      <c r="AL125" s="377"/>
      <c r="AM125" s="357">
        <v>0</v>
      </c>
    </row>
    <row r="126" spans="1:41" x14ac:dyDescent="0.25">
      <c r="A126" s="340">
        <f t="shared" si="8"/>
        <v>130</v>
      </c>
      <c r="B126" s="660" t="s">
        <v>871</v>
      </c>
      <c r="C126" s="320" t="s">
        <v>67</v>
      </c>
      <c r="D126" s="654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20" t="str">
        <f t="shared" si="11"/>
        <v>GENERIC</v>
      </c>
      <c r="F126" s="320">
        <v>2050</v>
      </c>
      <c r="G126" s="403">
        <f>+INDEX(dnc_capex_drivers!$C$2:$C$1048576,MATCH(live_ds!$D126,dnc_capex_drivers!$B$2:$B$1048576,0),1)</f>
        <v>10000</v>
      </c>
      <c r="H126" s="541" t="s">
        <v>846</v>
      </c>
      <c r="I126" s="678" t="s">
        <v>886</v>
      </c>
      <c r="J126" s="542">
        <v>2</v>
      </c>
      <c r="K126" s="505" t="s">
        <v>882</v>
      </c>
      <c r="L126" s="543">
        <v>4</v>
      </c>
      <c r="M126" s="507">
        <v>3</v>
      </c>
      <c r="N126" s="509" t="s">
        <v>900</v>
      </c>
      <c r="O126" s="544" t="s">
        <v>823</v>
      </c>
      <c r="P126" s="509">
        <v>100</v>
      </c>
      <c r="Q126" s="509">
        <v>75</v>
      </c>
      <c r="R126" s="545" t="s">
        <v>824</v>
      </c>
      <c r="S126" s="510">
        <v>10000</v>
      </c>
      <c r="T126" s="542" t="s">
        <v>793</v>
      </c>
      <c r="U126" s="545" t="s">
        <v>826</v>
      </c>
      <c r="V126" s="513" t="s">
        <v>892</v>
      </c>
      <c r="W126" s="421">
        <v>42005</v>
      </c>
      <c r="X126" s="421">
        <v>42005</v>
      </c>
      <c r="Y126" s="421">
        <v>42005</v>
      </c>
      <c r="Z126" s="422">
        <v>42005</v>
      </c>
      <c r="AA126" s="546">
        <v>42005</v>
      </c>
      <c r="AB126" s="546">
        <v>42005</v>
      </c>
      <c r="AC126" s="424">
        <v>42005</v>
      </c>
      <c r="AD126" s="425">
        <v>42005</v>
      </c>
      <c r="AE126" s="540">
        <f>+AE121-AE120+AE125</f>
        <v>44348</v>
      </c>
      <c r="AF126" s="537">
        <f t="shared" si="12"/>
        <v>44374</v>
      </c>
      <c r="AG126" s="537">
        <f t="shared" si="12"/>
        <v>44375</v>
      </c>
      <c r="AH126" s="538">
        <f t="shared" si="12"/>
        <v>44392</v>
      </c>
      <c r="AI126" s="547">
        <f t="shared" si="12"/>
        <v>44394</v>
      </c>
      <c r="AJ126" s="548">
        <f t="shared" si="12"/>
        <v>44424</v>
      </c>
      <c r="AK126" s="537">
        <f t="shared" si="13"/>
        <v>42095</v>
      </c>
      <c r="AL126" s="373"/>
      <c r="AM126" s="361">
        <v>0</v>
      </c>
    </row>
    <row r="127" spans="1:41" x14ac:dyDescent="0.25">
      <c r="A127" s="301">
        <f t="shared" si="8"/>
        <v>131</v>
      </c>
      <c r="B127" s="659" t="s">
        <v>871</v>
      </c>
      <c r="C127" s="301" t="s">
        <v>67</v>
      </c>
      <c r="D127" s="655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301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301">
        <v>2050</v>
      </c>
      <c r="G127" s="412">
        <f>+INDEX(dnc_capex_drivers!$C$2:$C$1048576,MATCH(live_ds!$D127,dnc_capex_drivers!$B$2:$B$1048576,0),1)</f>
        <v>10000</v>
      </c>
      <c r="H127" s="607" t="s">
        <v>853</v>
      </c>
      <c r="I127" s="677" t="s">
        <v>887</v>
      </c>
      <c r="J127" s="498">
        <v>2</v>
      </c>
      <c r="K127" s="492" t="s">
        <v>882</v>
      </c>
      <c r="L127" s="493">
        <v>4</v>
      </c>
      <c r="M127" s="494">
        <v>4</v>
      </c>
      <c r="N127" s="496" t="s">
        <v>900</v>
      </c>
      <c r="O127" s="495" t="s">
        <v>823</v>
      </c>
      <c r="P127" s="496">
        <v>100</v>
      </c>
      <c r="Q127" s="496">
        <v>75</v>
      </c>
      <c r="R127" s="499" t="s">
        <v>824</v>
      </c>
      <c r="S127" s="497">
        <v>10000</v>
      </c>
      <c r="T127" s="498" t="s">
        <v>793</v>
      </c>
      <c r="U127" s="499" t="s">
        <v>826</v>
      </c>
      <c r="V127" s="500" t="s">
        <v>892</v>
      </c>
      <c r="W127" s="426">
        <v>42005</v>
      </c>
      <c r="X127" s="426">
        <v>42005</v>
      </c>
      <c r="Y127" s="501">
        <v>42005</v>
      </c>
      <c r="Z127" s="427">
        <v>42005</v>
      </c>
      <c r="AA127" s="501">
        <v>42005</v>
      </c>
      <c r="AB127" s="501">
        <v>42005</v>
      </c>
      <c r="AC127" s="502">
        <v>42005</v>
      </c>
      <c r="AD127" s="502">
        <v>42005</v>
      </c>
      <c r="AE127" s="540">
        <f>+AE123-AE121+AE126</f>
        <v>44348</v>
      </c>
      <c r="AF127" s="537">
        <f>+AF123-AE123+AE127</f>
        <v>44374</v>
      </c>
      <c r="AG127" s="537">
        <f>+AG123-AF123+AF127</f>
        <v>44375</v>
      </c>
      <c r="AH127" s="538">
        <f>+AH123-AG123+AG127</f>
        <v>44392</v>
      </c>
      <c r="AI127" s="503">
        <f>+AI123-AH123+AH127</f>
        <v>44394</v>
      </c>
      <c r="AJ127" s="539">
        <f>+AJ123-AI123+AI127</f>
        <v>44424</v>
      </c>
      <c r="AK127" s="537">
        <f t="shared" si="13"/>
        <v>42095</v>
      </c>
      <c r="AL127" s="377"/>
      <c r="AM127" s="357">
        <v>0</v>
      </c>
    </row>
    <row r="128" spans="1:41" x14ac:dyDescent="0.25">
      <c r="A128" s="603">
        <f t="shared" si="8"/>
        <v>132</v>
      </c>
      <c r="B128" s="662" t="s">
        <v>871</v>
      </c>
      <c r="C128" s="604" t="s">
        <v>67</v>
      </c>
      <c r="D128" s="656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604" t="str">
        <f t="shared" si="14"/>
        <v>GENERIC</v>
      </c>
      <c r="F128" s="604">
        <v>2050</v>
      </c>
      <c r="G128" s="605">
        <f>+INDEX(dnc_capex_drivers!$C$2:$C$1048576,MATCH(live_ds!$D128,dnc_capex_drivers!$B$2:$B$1048576,0),1)</f>
        <v>10000</v>
      </c>
      <c r="H128" s="581" t="s">
        <v>841</v>
      </c>
      <c r="I128" s="676" t="s">
        <v>888</v>
      </c>
      <c r="J128" s="582">
        <v>2</v>
      </c>
      <c r="K128" s="583" t="s">
        <v>883</v>
      </c>
      <c r="L128" s="584">
        <v>4</v>
      </c>
      <c r="M128" s="585">
        <v>1</v>
      </c>
      <c r="N128" s="586" t="s">
        <v>900</v>
      </c>
      <c r="O128" s="587" t="s">
        <v>823</v>
      </c>
      <c r="P128" s="586">
        <v>100</v>
      </c>
      <c r="Q128" s="586">
        <v>75</v>
      </c>
      <c r="R128" s="588" t="s">
        <v>824</v>
      </c>
      <c r="S128" s="589">
        <v>10000</v>
      </c>
      <c r="T128" s="582" t="s">
        <v>793</v>
      </c>
      <c r="U128" s="588" t="s">
        <v>826</v>
      </c>
      <c r="V128" s="590" t="s">
        <v>892</v>
      </c>
      <c r="W128" s="591">
        <v>42005</v>
      </c>
      <c r="X128" s="591">
        <v>42005</v>
      </c>
      <c r="Y128" s="591">
        <v>42005</v>
      </c>
      <c r="Z128" s="592">
        <v>42005</v>
      </c>
      <c r="AA128" s="593">
        <v>42005</v>
      </c>
      <c r="AB128" s="593">
        <v>42005</v>
      </c>
      <c r="AC128" s="594">
        <v>42005</v>
      </c>
      <c r="AD128" s="595">
        <v>42005</v>
      </c>
      <c r="AE128" s="596">
        <v>44470</v>
      </c>
      <c r="AF128" s="597">
        <f t="shared" ref="AF128:AF130" si="15">+AF124-AE124+AE128</f>
        <v>44496</v>
      </c>
      <c r="AG128" s="597">
        <f t="shared" ref="AG128:AG130" si="16">+AG124-AF124+AF128</f>
        <v>44497</v>
      </c>
      <c r="AH128" s="598">
        <f t="shared" ref="AH128:AH130" si="17">+AH124-AG124+AG128</f>
        <v>44514</v>
      </c>
      <c r="AI128" s="599">
        <f t="shared" ref="AI128:AI130" si="18">+AI124-AH124+AH128</f>
        <v>44516</v>
      </c>
      <c r="AJ128" s="600">
        <f t="shared" ref="AJ128:AJ130" si="19">+AJ124-AI124+AI128</f>
        <v>44546</v>
      </c>
      <c r="AK128" s="597">
        <f t="shared" ref="AK128:AK130" si="20">+AA128+90</f>
        <v>42095</v>
      </c>
      <c r="AL128" s="373"/>
      <c r="AM128" s="361">
        <v>0</v>
      </c>
    </row>
    <row r="129" spans="1:39" x14ac:dyDescent="0.25">
      <c r="A129" s="301">
        <f t="shared" si="8"/>
        <v>133</v>
      </c>
      <c r="B129" s="659" t="s">
        <v>871</v>
      </c>
      <c r="C129" s="301" t="s">
        <v>67</v>
      </c>
      <c r="D129" s="655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301" t="str">
        <f t="shared" si="14"/>
        <v>GENERIC</v>
      </c>
      <c r="F129" s="301">
        <v>2050</v>
      </c>
      <c r="G129" s="412">
        <f>+INDEX(dnc_capex_drivers!$C$2:$C$1048576,MATCH(live_ds!$D129,dnc_capex_drivers!$B$2:$B$1048576,0),1)</f>
        <v>10000</v>
      </c>
      <c r="H129" s="607" t="s">
        <v>844</v>
      </c>
      <c r="I129" s="677" t="s">
        <v>889</v>
      </c>
      <c r="J129" s="498">
        <v>2</v>
      </c>
      <c r="K129" s="492" t="s">
        <v>883</v>
      </c>
      <c r="L129" s="493">
        <v>4</v>
      </c>
      <c r="M129" s="494">
        <v>2</v>
      </c>
      <c r="N129" s="496" t="s">
        <v>900</v>
      </c>
      <c r="O129" s="495" t="s">
        <v>823</v>
      </c>
      <c r="P129" s="496">
        <v>100</v>
      </c>
      <c r="Q129" s="496">
        <v>75</v>
      </c>
      <c r="R129" s="499" t="s">
        <v>824</v>
      </c>
      <c r="S129" s="497">
        <v>10000</v>
      </c>
      <c r="T129" s="498" t="s">
        <v>793</v>
      </c>
      <c r="U129" s="499" t="s">
        <v>826</v>
      </c>
      <c r="V129" s="500" t="s">
        <v>892</v>
      </c>
      <c r="W129" s="426">
        <v>42005</v>
      </c>
      <c r="X129" s="426">
        <v>42005</v>
      </c>
      <c r="Y129" s="501">
        <v>42005</v>
      </c>
      <c r="Z129" s="427">
        <v>42005</v>
      </c>
      <c r="AA129" s="501">
        <v>42005</v>
      </c>
      <c r="AB129" s="501">
        <v>42005</v>
      </c>
      <c r="AC129" s="502">
        <v>42005</v>
      </c>
      <c r="AD129" s="502">
        <v>42005</v>
      </c>
      <c r="AE129" s="540">
        <f t="shared" ref="AE129:AE130" si="21">+AE125-AE124+AE128</f>
        <v>44470</v>
      </c>
      <c r="AF129" s="537">
        <f t="shared" si="15"/>
        <v>44496</v>
      </c>
      <c r="AG129" s="537">
        <f t="shared" si="16"/>
        <v>44497</v>
      </c>
      <c r="AH129" s="538">
        <f t="shared" si="17"/>
        <v>44514</v>
      </c>
      <c r="AI129" s="503">
        <f t="shared" si="18"/>
        <v>44516</v>
      </c>
      <c r="AJ129" s="539">
        <f t="shared" si="19"/>
        <v>44546</v>
      </c>
      <c r="AK129" s="537">
        <f t="shared" si="20"/>
        <v>42095</v>
      </c>
      <c r="AL129" s="377"/>
      <c r="AM129" s="357">
        <v>0</v>
      </c>
    </row>
    <row r="130" spans="1:39" x14ac:dyDescent="0.25">
      <c r="A130" s="340">
        <f t="shared" ref="A130:A150" si="22">+A129+1</f>
        <v>134</v>
      </c>
      <c r="B130" s="660" t="s">
        <v>871</v>
      </c>
      <c r="C130" s="320" t="s">
        <v>67</v>
      </c>
      <c r="D130" s="654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20" t="str">
        <f t="shared" si="14"/>
        <v>GENERIC</v>
      </c>
      <c r="F130" s="320">
        <v>2050</v>
      </c>
      <c r="G130" s="403">
        <f>+INDEX(dnc_capex_drivers!$C$2:$C$1048576,MATCH(live_ds!$D130,dnc_capex_drivers!$B$2:$B$1048576,0),1)</f>
        <v>10000</v>
      </c>
      <c r="H130" s="541" t="s">
        <v>846</v>
      </c>
      <c r="I130" s="678" t="s">
        <v>890</v>
      </c>
      <c r="J130" s="542">
        <v>2</v>
      </c>
      <c r="K130" s="505" t="s">
        <v>883</v>
      </c>
      <c r="L130" s="543">
        <v>4</v>
      </c>
      <c r="M130" s="507">
        <v>3</v>
      </c>
      <c r="N130" s="509" t="s">
        <v>900</v>
      </c>
      <c r="O130" s="544" t="s">
        <v>823</v>
      </c>
      <c r="P130" s="509">
        <v>100</v>
      </c>
      <c r="Q130" s="509">
        <v>75</v>
      </c>
      <c r="R130" s="545" t="s">
        <v>824</v>
      </c>
      <c r="S130" s="510">
        <v>10000</v>
      </c>
      <c r="T130" s="542" t="s">
        <v>793</v>
      </c>
      <c r="U130" s="545" t="s">
        <v>826</v>
      </c>
      <c r="V130" s="513" t="s">
        <v>892</v>
      </c>
      <c r="W130" s="421">
        <v>42005</v>
      </c>
      <c r="X130" s="421">
        <v>42005</v>
      </c>
      <c r="Y130" s="421">
        <v>42005</v>
      </c>
      <c r="Z130" s="422">
        <v>42005</v>
      </c>
      <c r="AA130" s="546">
        <v>42005</v>
      </c>
      <c r="AB130" s="546">
        <v>42005</v>
      </c>
      <c r="AC130" s="424">
        <v>42005</v>
      </c>
      <c r="AD130" s="425">
        <v>42005</v>
      </c>
      <c r="AE130" s="540">
        <f t="shared" si="21"/>
        <v>44470</v>
      </c>
      <c r="AF130" s="537">
        <f t="shared" si="15"/>
        <v>44496</v>
      </c>
      <c r="AG130" s="537">
        <f t="shared" si="16"/>
        <v>44497</v>
      </c>
      <c r="AH130" s="538">
        <f t="shared" si="17"/>
        <v>44514</v>
      </c>
      <c r="AI130" s="547">
        <f t="shared" si="18"/>
        <v>44516</v>
      </c>
      <c r="AJ130" s="548">
        <f t="shared" si="19"/>
        <v>44546</v>
      </c>
      <c r="AK130" s="537">
        <f t="shared" si="20"/>
        <v>42095</v>
      </c>
      <c r="AL130" s="373"/>
      <c r="AM130" s="361">
        <v>0</v>
      </c>
    </row>
    <row r="131" spans="1:39" x14ac:dyDescent="0.25">
      <c r="A131" s="603">
        <f t="shared" si="22"/>
        <v>135</v>
      </c>
      <c r="B131" s="662" t="s">
        <v>1</v>
      </c>
      <c r="C131" s="604" t="s">
        <v>67</v>
      </c>
      <c r="D131" s="656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604" t="str">
        <f t="shared" ref="E131:E134" si="23">+IF(
OR(ISERROR(FIND("B3",N131))=FALSE,ISERROR(FIND("C1",N131))=FALSE),
"B3",
IF(OR(ISERROR(FIND("B1",N131))=FALSE,ISERROR(FIND("A1",N131))=FALSE),
"B1","GENERIC"))</f>
        <v>B1</v>
      </c>
      <c r="F131" s="604">
        <v>2050</v>
      </c>
      <c r="G131" s="605">
        <f>+INDEX(dnc_capex_drivers!$C$2:$C$1048576,MATCH(live_ds!$D131,dnc_capex_drivers!$B$2:$B$1048576,0),1)</f>
        <v>7600</v>
      </c>
      <c r="H131" s="581" t="s">
        <v>906</v>
      </c>
      <c r="I131" s="676" t="s">
        <v>289</v>
      </c>
      <c r="J131" s="582">
        <v>2</v>
      </c>
      <c r="K131" s="583" t="s">
        <v>896</v>
      </c>
      <c r="L131" s="584">
        <v>4</v>
      </c>
      <c r="M131" s="585">
        <v>1</v>
      </c>
      <c r="N131" s="586" t="s">
        <v>792</v>
      </c>
      <c r="O131" s="587" t="s">
        <v>426</v>
      </c>
      <c r="P131" s="586">
        <v>100</v>
      </c>
      <c r="Q131" s="586">
        <v>75</v>
      </c>
      <c r="R131" s="588" t="s">
        <v>830</v>
      </c>
      <c r="S131" s="589">
        <v>7600</v>
      </c>
      <c r="T131" s="582" t="s">
        <v>793</v>
      </c>
      <c r="U131" s="588" t="s">
        <v>92</v>
      </c>
      <c r="V131" s="590"/>
      <c r="W131" s="591">
        <v>44423.8</v>
      </c>
      <c r="X131" s="591">
        <v>44393.4</v>
      </c>
      <c r="Y131" s="591">
        <v>44423.8</v>
      </c>
      <c r="Z131" s="592">
        <v>44484.6</v>
      </c>
      <c r="AA131" s="593">
        <v>44515</v>
      </c>
      <c r="AB131" s="593">
        <v>44515</v>
      </c>
      <c r="AC131" s="594">
        <v>44527</v>
      </c>
      <c r="AD131" s="595">
        <v>44563</v>
      </c>
      <c r="AE131" s="596">
        <v>44568</v>
      </c>
      <c r="AF131" s="597">
        <v>44592</v>
      </c>
      <c r="AG131" s="597">
        <v>44593</v>
      </c>
      <c r="AH131" s="598">
        <v>44605</v>
      </c>
      <c r="AI131" s="599">
        <v>44606</v>
      </c>
      <c r="AJ131" s="600">
        <v>44636</v>
      </c>
      <c r="AK131" s="597">
        <v>44695</v>
      </c>
      <c r="AL131" s="373"/>
      <c r="AM131" s="361"/>
    </row>
    <row r="132" spans="1:39" x14ac:dyDescent="0.25">
      <c r="A132" s="301">
        <f t="shared" si="22"/>
        <v>136</v>
      </c>
      <c r="B132" s="659" t="s">
        <v>1</v>
      </c>
      <c r="C132" s="301" t="s">
        <v>67</v>
      </c>
      <c r="D132" s="655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301" t="str">
        <f t="shared" si="23"/>
        <v>B3</v>
      </c>
      <c r="F132" s="301">
        <v>2050</v>
      </c>
      <c r="G132" s="412">
        <f>+INDEX(dnc_capex_drivers!$C$2:$C$1048576,MATCH(live_ds!$D132,dnc_capex_drivers!$B$2:$B$1048576,0),1)</f>
        <v>7600</v>
      </c>
      <c r="H132" s="607" t="s">
        <v>907</v>
      </c>
      <c r="I132" s="677" t="s">
        <v>290</v>
      </c>
      <c r="J132" s="498">
        <v>2</v>
      </c>
      <c r="K132" s="492" t="s">
        <v>896</v>
      </c>
      <c r="L132" s="493">
        <v>4</v>
      </c>
      <c r="M132" s="494">
        <v>2</v>
      </c>
      <c r="N132" s="496" t="s">
        <v>835</v>
      </c>
      <c r="O132" s="495" t="s">
        <v>426</v>
      </c>
      <c r="P132" s="496">
        <v>100</v>
      </c>
      <c r="Q132" s="496">
        <v>75</v>
      </c>
      <c r="R132" s="499" t="s">
        <v>830</v>
      </c>
      <c r="S132" s="497">
        <v>7600</v>
      </c>
      <c r="T132" s="498" t="s">
        <v>793</v>
      </c>
      <c r="U132" s="499" t="s">
        <v>92</v>
      </c>
      <c r="V132" s="500"/>
      <c r="W132" s="426">
        <v>44423.8</v>
      </c>
      <c r="X132" s="426">
        <v>44393.4</v>
      </c>
      <c r="Y132" s="501">
        <v>44423.8</v>
      </c>
      <c r="Z132" s="427">
        <v>44484.6</v>
      </c>
      <c r="AA132" s="501">
        <v>44527</v>
      </c>
      <c r="AB132" s="501">
        <v>44515</v>
      </c>
      <c r="AC132" s="502">
        <v>44539</v>
      </c>
      <c r="AD132" s="502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03">
        <v>44606</v>
      </c>
      <c r="AJ132" s="539">
        <v>44636</v>
      </c>
      <c r="AK132" s="537">
        <v>44695</v>
      </c>
      <c r="AL132" s="377"/>
      <c r="AM132" s="357"/>
    </row>
    <row r="133" spans="1:39" x14ac:dyDescent="0.25">
      <c r="A133" s="340">
        <f t="shared" si="22"/>
        <v>137</v>
      </c>
      <c r="B133" s="660" t="s">
        <v>1</v>
      </c>
      <c r="C133" s="320" t="s">
        <v>67</v>
      </c>
      <c r="D133" s="654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20" t="str">
        <f t="shared" si="23"/>
        <v>B1</v>
      </c>
      <c r="F133" s="320">
        <v>2050</v>
      </c>
      <c r="G133" s="403">
        <f>+INDEX(dnc_capex_drivers!$C$2:$C$1048576,MATCH(live_ds!$D133,dnc_capex_drivers!$B$2:$B$1048576,0),1)</f>
        <v>7600</v>
      </c>
      <c r="H133" s="541" t="s">
        <v>908</v>
      </c>
      <c r="I133" s="678" t="s">
        <v>291</v>
      </c>
      <c r="J133" s="542">
        <v>2</v>
      </c>
      <c r="K133" s="505" t="s">
        <v>896</v>
      </c>
      <c r="L133" s="543">
        <v>4</v>
      </c>
      <c r="M133" s="507">
        <v>3</v>
      </c>
      <c r="N133" s="509" t="s">
        <v>792</v>
      </c>
      <c r="O133" s="544" t="s">
        <v>426</v>
      </c>
      <c r="P133" s="509">
        <v>100</v>
      </c>
      <c r="Q133" s="509">
        <v>75</v>
      </c>
      <c r="R133" s="545" t="s">
        <v>830</v>
      </c>
      <c r="S133" s="510">
        <v>7600</v>
      </c>
      <c r="T133" s="542" t="s">
        <v>793</v>
      </c>
      <c r="U133" s="545" t="s">
        <v>92</v>
      </c>
      <c r="V133" s="513"/>
      <c r="W133" s="421">
        <v>44423.8</v>
      </c>
      <c r="X133" s="421">
        <v>44393.4</v>
      </c>
      <c r="Y133" s="421">
        <v>44423.8</v>
      </c>
      <c r="Z133" s="422">
        <v>44484.6</v>
      </c>
      <c r="AA133" s="546">
        <v>44539</v>
      </c>
      <c r="AB133" s="546">
        <v>44515</v>
      </c>
      <c r="AC133" s="424">
        <v>44551</v>
      </c>
      <c r="AD133" s="425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47">
        <v>44606</v>
      </c>
      <c r="AJ133" s="548">
        <v>44636</v>
      </c>
      <c r="AK133" s="537">
        <v>44695</v>
      </c>
      <c r="AL133" s="373"/>
      <c r="AM133" s="361"/>
    </row>
    <row r="134" spans="1:39" x14ac:dyDescent="0.25">
      <c r="A134" s="301">
        <f t="shared" si="22"/>
        <v>138</v>
      </c>
      <c r="B134" s="659" t="s">
        <v>1</v>
      </c>
      <c r="C134" s="301" t="s">
        <v>67</v>
      </c>
      <c r="D134" s="655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301" t="str">
        <f t="shared" si="23"/>
        <v>B3</v>
      </c>
      <c r="F134" s="301">
        <v>2050</v>
      </c>
      <c r="G134" s="412">
        <f>+INDEX(dnc_capex_drivers!$C$2:$C$1048576,MATCH(live_ds!$D134,dnc_capex_drivers!$B$2:$B$1048576,0),1)</f>
        <v>7600</v>
      </c>
      <c r="H134" s="491" t="s">
        <v>909</v>
      </c>
      <c r="I134" s="677" t="s">
        <v>292</v>
      </c>
      <c r="J134" s="498">
        <v>2</v>
      </c>
      <c r="K134" s="492" t="s">
        <v>896</v>
      </c>
      <c r="L134" s="493">
        <v>4</v>
      </c>
      <c r="M134" s="494">
        <v>4</v>
      </c>
      <c r="N134" s="496" t="s">
        <v>835</v>
      </c>
      <c r="O134" s="495" t="s">
        <v>426</v>
      </c>
      <c r="P134" s="496">
        <v>100</v>
      </c>
      <c r="Q134" s="496">
        <v>75</v>
      </c>
      <c r="R134" s="499" t="s">
        <v>830</v>
      </c>
      <c r="S134" s="497">
        <v>7600</v>
      </c>
      <c r="T134" s="498" t="s">
        <v>793</v>
      </c>
      <c r="U134" s="499" t="s">
        <v>92</v>
      </c>
      <c r="V134" s="500"/>
      <c r="W134" s="426">
        <v>44423.8</v>
      </c>
      <c r="X134" s="426">
        <v>44393.4</v>
      </c>
      <c r="Y134" s="501">
        <v>44423.8</v>
      </c>
      <c r="Z134" s="427">
        <v>44484.6</v>
      </c>
      <c r="AA134" s="501">
        <v>44551</v>
      </c>
      <c r="AB134" s="501">
        <v>44515</v>
      </c>
      <c r="AC134" s="502">
        <v>44563</v>
      </c>
      <c r="AD134" s="502">
        <v>44563</v>
      </c>
      <c r="AE134" s="540">
        <v>44568</v>
      </c>
      <c r="AF134" s="537">
        <v>44592</v>
      </c>
      <c r="AG134" s="537">
        <v>44593</v>
      </c>
      <c r="AH134" s="538">
        <v>44605</v>
      </c>
      <c r="AI134" s="503">
        <v>44606</v>
      </c>
      <c r="AJ134" s="539">
        <v>44636</v>
      </c>
      <c r="AK134" s="537">
        <v>44695</v>
      </c>
      <c r="AL134" s="377"/>
      <c r="AM134" s="357"/>
    </row>
    <row r="135" spans="1:39" x14ac:dyDescent="0.25">
      <c r="A135" s="603">
        <f t="shared" si="22"/>
        <v>139</v>
      </c>
      <c r="B135" s="662" t="s">
        <v>894</v>
      </c>
      <c r="C135" s="604" t="s">
        <v>67</v>
      </c>
      <c r="D135" s="656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604" t="str">
        <f t="shared" ref="E135:E138" si="24">+IF(
OR(ISERROR(FIND("B3",N135))=FALSE,ISERROR(FIND("C1",N135))=FALSE),
"B3",
IF(OR(ISERROR(FIND("B1",N135))=FALSE,ISERROR(FIND("A1",N135))=FALSE),
"B1","GENERIC"))</f>
        <v>B3</v>
      </c>
      <c r="F135" s="604">
        <v>2050</v>
      </c>
      <c r="G135" s="605">
        <f>+INDEX(dnc_capex_drivers!$C$2:$C$1048576,MATCH(live_ds!$D135,dnc_capex_drivers!$B$2:$B$1048576,0),1)</f>
        <v>10000</v>
      </c>
      <c r="H135" s="732" t="s">
        <v>934</v>
      </c>
      <c r="I135" s="733" t="s">
        <v>930</v>
      </c>
      <c r="J135" s="734">
        <v>2</v>
      </c>
      <c r="K135" s="735" t="s">
        <v>929</v>
      </c>
      <c r="L135" s="736">
        <v>4</v>
      </c>
      <c r="M135" s="737">
        <v>1</v>
      </c>
      <c r="N135" s="738" t="s">
        <v>835</v>
      </c>
      <c r="O135" s="739" t="s">
        <v>823</v>
      </c>
      <c r="P135" s="738">
        <v>100</v>
      </c>
      <c r="Q135" s="738">
        <v>75</v>
      </c>
      <c r="R135" s="740" t="s">
        <v>830</v>
      </c>
      <c r="S135" s="741">
        <v>10000</v>
      </c>
      <c r="T135" s="734" t="s">
        <v>793</v>
      </c>
      <c r="U135" s="740" t="s">
        <v>92</v>
      </c>
      <c r="V135" s="590"/>
      <c r="W135" s="591">
        <v>44423.8</v>
      </c>
      <c r="X135" s="591">
        <v>44393.4</v>
      </c>
      <c r="Y135" s="591">
        <v>44423.8</v>
      </c>
      <c r="Z135" s="592">
        <v>44484.6</v>
      </c>
      <c r="AA135" s="593">
        <v>44515</v>
      </c>
      <c r="AB135" s="593">
        <v>44515</v>
      </c>
      <c r="AC135" s="594">
        <v>44527</v>
      </c>
      <c r="AD135" s="595">
        <v>44563</v>
      </c>
      <c r="AE135" s="596">
        <v>44568</v>
      </c>
      <c r="AF135" s="597">
        <v>44592</v>
      </c>
      <c r="AG135" s="597">
        <v>44593</v>
      </c>
      <c r="AH135" s="598">
        <v>44605</v>
      </c>
      <c r="AI135" s="599">
        <v>44606</v>
      </c>
      <c r="AJ135" s="600">
        <v>44636</v>
      </c>
      <c r="AK135" s="597">
        <v>44695</v>
      </c>
      <c r="AL135" s="373"/>
      <c r="AM135" s="361"/>
    </row>
    <row r="136" spans="1:39" x14ac:dyDescent="0.25">
      <c r="A136" s="301">
        <f t="shared" si="22"/>
        <v>140</v>
      </c>
      <c r="B136" s="659" t="s">
        <v>894</v>
      </c>
      <c r="C136" s="301" t="s">
        <v>67</v>
      </c>
      <c r="D136" s="655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301" t="str">
        <f t="shared" si="24"/>
        <v>B3</v>
      </c>
      <c r="F136" s="301">
        <v>2050</v>
      </c>
      <c r="G136" s="412">
        <f>+INDEX(dnc_capex_drivers!$C$2:$C$1048576,MATCH(live_ds!$D136,dnc_capex_drivers!$B$2:$B$1048576,0),1)</f>
        <v>10000</v>
      </c>
      <c r="H136" s="742" t="s">
        <v>935</v>
      </c>
      <c r="I136" s="743" t="s">
        <v>931</v>
      </c>
      <c r="J136" s="744">
        <v>2</v>
      </c>
      <c r="K136" s="745" t="s">
        <v>929</v>
      </c>
      <c r="L136" s="746">
        <v>4</v>
      </c>
      <c r="M136" s="747">
        <v>2</v>
      </c>
      <c r="N136" s="748" t="s">
        <v>835</v>
      </c>
      <c r="O136" s="749" t="s">
        <v>823</v>
      </c>
      <c r="P136" s="748">
        <v>100</v>
      </c>
      <c r="Q136" s="748">
        <v>75</v>
      </c>
      <c r="R136" s="750" t="s">
        <v>830</v>
      </c>
      <c r="S136" s="751">
        <v>10000</v>
      </c>
      <c r="T136" s="744" t="s">
        <v>793</v>
      </c>
      <c r="U136" s="750" t="s">
        <v>92</v>
      </c>
      <c r="V136" s="500"/>
      <c r="W136" s="426">
        <v>44423.8</v>
      </c>
      <c r="X136" s="426">
        <v>44393.4</v>
      </c>
      <c r="Y136" s="501">
        <v>44423.8</v>
      </c>
      <c r="Z136" s="427">
        <v>44484.6</v>
      </c>
      <c r="AA136" s="501">
        <v>44527</v>
      </c>
      <c r="AB136" s="501">
        <v>44515</v>
      </c>
      <c r="AC136" s="502">
        <v>44539</v>
      </c>
      <c r="AD136" s="502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03">
        <v>44606</v>
      </c>
      <c r="AJ136" s="539">
        <v>44636</v>
      </c>
      <c r="AK136" s="537">
        <v>44695</v>
      </c>
      <c r="AL136" s="377"/>
      <c r="AM136" s="357"/>
    </row>
    <row r="137" spans="1:39" x14ac:dyDescent="0.25">
      <c r="A137" s="340">
        <f t="shared" si="22"/>
        <v>141</v>
      </c>
      <c r="B137" s="660" t="s">
        <v>894</v>
      </c>
      <c r="C137" s="320" t="s">
        <v>67</v>
      </c>
      <c r="D137" s="654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20" t="str">
        <f t="shared" si="24"/>
        <v>B3</v>
      </c>
      <c r="F137" s="320">
        <v>2050</v>
      </c>
      <c r="G137" s="403">
        <f>+INDEX(dnc_capex_drivers!$C$2:$C$1048576,MATCH(live_ds!$D137,dnc_capex_drivers!$B$2:$B$1048576,0),1)</f>
        <v>10000</v>
      </c>
      <c r="H137" s="752" t="s">
        <v>936</v>
      </c>
      <c r="I137" s="753" t="s">
        <v>932</v>
      </c>
      <c r="J137" s="754">
        <v>2</v>
      </c>
      <c r="K137" s="755" t="s">
        <v>929</v>
      </c>
      <c r="L137" s="756">
        <v>4</v>
      </c>
      <c r="M137" s="757">
        <v>3</v>
      </c>
      <c r="N137" s="758" t="s">
        <v>835</v>
      </c>
      <c r="O137" s="759" t="s">
        <v>823</v>
      </c>
      <c r="P137" s="758">
        <v>100</v>
      </c>
      <c r="Q137" s="758">
        <v>75</v>
      </c>
      <c r="R137" s="760" t="s">
        <v>830</v>
      </c>
      <c r="S137" s="761">
        <v>10000</v>
      </c>
      <c r="T137" s="754" t="s">
        <v>793</v>
      </c>
      <c r="U137" s="760" t="s">
        <v>92</v>
      </c>
      <c r="V137" s="513"/>
      <c r="W137" s="421">
        <v>44423.8</v>
      </c>
      <c r="X137" s="421">
        <v>44393.4</v>
      </c>
      <c r="Y137" s="421">
        <v>44423.8</v>
      </c>
      <c r="Z137" s="422">
        <v>44484.6</v>
      </c>
      <c r="AA137" s="546">
        <v>44539</v>
      </c>
      <c r="AB137" s="546">
        <v>44515</v>
      </c>
      <c r="AC137" s="424">
        <v>44551</v>
      </c>
      <c r="AD137" s="425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47">
        <v>44606</v>
      </c>
      <c r="AJ137" s="548">
        <v>44636</v>
      </c>
      <c r="AK137" s="537">
        <v>44695</v>
      </c>
      <c r="AL137" s="373"/>
      <c r="AM137" s="361"/>
    </row>
    <row r="138" spans="1:39" x14ac:dyDescent="0.25">
      <c r="A138" s="301">
        <f t="shared" si="22"/>
        <v>142</v>
      </c>
      <c r="B138" s="659" t="s">
        <v>894</v>
      </c>
      <c r="C138" s="301" t="s">
        <v>67</v>
      </c>
      <c r="D138" s="655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301" t="str">
        <f t="shared" si="24"/>
        <v>B3</v>
      </c>
      <c r="F138" s="301">
        <v>2050</v>
      </c>
      <c r="G138" s="412">
        <f>+INDEX(dnc_capex_drivers!$C$2:$C$1048576,MATCH(live_ds!$D138,dnc_capex_drivers!$B$2:$B$1048576,0),1)</f>
        <v>10000</v>
      </c>
      <c r="H138" s="762" t="s">
        <v>937</v>
      </c>
      <c r="I138" s="743" t="s">
        <v>933</v>
      </c>
      <c r="J138" s="744">
        <v>2</v>
      </c>
      <c r="K138" s="745" t="s">
        <v>929</v>
      </c>
      <c r="L138" s="746">
        <v>4</v>
      </c>
      <c r="M138" s="747">
        <v>4</v>
      </c>
      <c r="N138" s="748" t="s">
        <v>835</v>
      </c>
      <c r="O138" s="749" t="s">
        <v>823</v>
      </c>
      <c r="P138" s="748">
        <v>100</v>
      </c>
      <c r="Q138" s="748">
        <v>75</v>
      </c>
      <c r="R138" s="750" t="s">
        <v>830</v>
      </c>
      <c r="S138" s="751">
        <v>10000</v>
      </c>
      <c r="T138" s="744" t="s">
        <v>793</v>
      </c>
      <c r="U138" s="750" t="s">
        <v>92</v>
      </c>
      <c r="V138" s="500"/>
      <c r="W138" s="426">
        <v>44423.8</v>
      </c>
      <c r="X138" s="426">
        <v>44393.4</v>
      </c>
      <c r="Y138" s="501">
        <v>44423.8</v>
      </c>
      <c r="Z138" s="427">
        <v>44484.6</v>
      </c>
      <c r="AA138" s="501">
        <v>44551</v>
      </c>
      <c r="AB138" s="501">
        <v>44515</v>
      </c>
      <c r="AC138" s="502">
        <v>44563</v>
      </c>
      <c r="AD138" s="502">
        <v>44563</v>
      </c>
      <c r="AE138" s="540">
        <v>44568</v>
      </c>
      <c r="AF138" s="537">
        <v>44592</v>
      </c>
      <c r="AG138" s="537">
        <v>44593</v>
      </c>
      <c r="AH138" s="538">
        <v>44605</v>
      </c>
      <c r="AI138" s="503">
        <v>44606</v>
      </c>
      <c r="AJ138" s="539">
        <v>44636</v>
      </c>
      <c r="AK138" s="537">
        <v>44695</v>
      </c>
      <c r="AL138" s="377"/>
      <c r="AM138" s="357"/>
    </row>
    <row r="139" spans="1:39" x14ac:dyDescent="0.25">
      <c r="A139" s="603">
        <f t="shared" si="22"/>
        <v>143</v>
      </c>
      <c r="B139" s="662" t="s">
        <v>940</v>
      </c>
      <c r="C139" s="604" t="s">
        <v>67</v>
      </c>
      <c r="D139" s="656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604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604">
        <v>2050</v>
      </c>
      <c r="G139" s="605">
        <f>+INDEX(dnc_capex_drivers!$C$2:$C$1048576,MATCH(live_ds!$D139,dnc_capex_drivers!$B$2:$B$1048576,0),1)</f>
        <v>10000</v>
      </c>
      <c r="H139" s="732" t="s">
        <v>945</v>
      </c>
      <c r="I139" s="733" t="s">
        <v>941</v>
      </c>
      <c r="J139" s="734">
        <v>2</v>
      </c>
      <c r="K139" s="735" t="s">
        <v>929</v>
      </c>
      <c r="L139" s="736">
        <v>4</v>
      </c>
      <c r="M139" s="737">
        <v>1</v>
      </c>
      <c r="N139" s="738" t="s">
        <v>870</v>
      </c>
      <c r="O139" s="739" t="s">
        <v>823</v>
      </c>
      <c r="P139" s="738">
        <v>100</v>
      </c>
      <c r="Q139" s="738">
        <v>75</v>
      </c>
      <c r="R139" s="740" t="s">
        <v>830</v>
      </c>
      <c r="S139" s="741">
        <v>10000</v>
      </c>
      <c r="T139" s="734" t="s">
        <v>793</v>
      </c>
      <c r="U139" s="740" t="s">
        <v>92</v>
      </c>
      <c r="V139" s="590"/>
      <c r="W139" s="591">
        <v>44423.8</v>
      </c>
      <c r="X139" s="591">
        <v>44393.4</v>
      </c>
      <c r="Y139" s="591">
        <v>44423.8</v>
      </c>
      <c r="Z139" s="592">
        <v>44484.6</v>
      </c>
      <c r="AA139" s="593">
        <v>44515</v>
      </c>
      <c r="AB139" s="593">
        <v>44515</v>
      </c>
      <c r="AC139" s="594">
        <v>44527</v>
      </c>
      <c r="AD139" s="595">
        <v>44563</v>
      </c>
      <c r="AE139" s="596">
        <v>44568</v>
      </c>
      <c r="AF139" s="597">
        <v>44592</v>
      </c>
      <c r="AG139" s="597">
        <v>44593</v>
      </c>
      <c r="AH139" s="598">
        <v>44605</v>
      </c>
      <c r="AI139" s="599">
        <v>44606</v>
      </c>
      <c r="AJ139" s="600">
        <v>44636</v>
      </c>
      <c r="AK139" s="597">
        <v>44695</v>
      </c>
      <c r="AL139" s="373"/>
      <c r="AM139" s="361"/>
    </row>
    <row r="140" spans="1:39" x14ac:dyDescent="0.25">
      <c r="A140" s="301">
        <f t="shared" si="22"/>
        <v>144</v>
      </c>
      <c r="B140" s="659" t="s">
        <v>940</v>
      </c>
      <c r="C140" s="301" t="s">
        <v>67</v>
      </c>
      <c r="D140" s="655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301" t="str">
        <f t="shared" si="25"/>
        <v>GENERIC</v>
      </c>
      <c r="F140" s="301">
        <v>2050</v>
      </c>
      <c r="G140" s="412">
        <f>+INDEX(dnc_capex_drivers!$C$2:$C$1048576,MATCH(live_ds!$D140,dnc_capex_drivers!$B$2:$B$1048576,0),1)</f>
        <v>10000</v>
      </c>
      <c r="H140" s="742" t="s">
        <v>946</v>
      </c>
      <c r="I140" s="743" t="s">
        <v>942</v>
      </c>
      <c r="J140" s="744">
        <v>2</v>
      </c>
      <c r="K140" s="745" t="s">
        <v>929</v>
      </c>
      <c r="L140" s="746">
        <v>4</v>
      </c>
      <c r="M140" s="747">
        <v>2</v>
      </c>
      <c r="N140" s="748" t="s">
        <v>870</v>
      </c>
      <c r="O140" s="749" t="s">
        <v>823</v>
      </c>
      <c r="P140" s="748">
        <v>100</v>
      </c>
      <c r="Q140" s="748">
        <v>75</v>
      </c>
      <c r="R140" s="750" t="s">
        <v>830</v>
      </c>
      <c r="S140" s="751">
        <v>10000</v>
      </c>
      <c r="T140" s="744" t="s">
        <v>793</v>
      </c>
      <c r="U140" s="750" t="s">
        <v>92</v>
      </c>
      <c r="V140" s="500"/>
      <c r="W140" s="426">
        <v>44423.8</v>
      </c>
      <c r="X140" s="426">
        <v>44393.4</v>
      </c>
      <c r="Y140" s="501">
        <v>44423.8</v>
      </c>
      <c r="Z140" s="427">
        <v>44484.6</v>
      </c>
      <c r="AA140" s="501">
        <v>44527</v>
      </c>
      <c r="AB140" s="501">
        <v>44515</v>
      </c>
      <c r="AC140" s="502">
        <v>44539</v>
      </c>
      <c r="AD140" s="502">
        <v>44563</v>
      </c>
      <c r="AE140" s="540">
        <v>44568</v>
      </c>
      <c r="AF140" s="537">
        <v>44592</v>
      </c>
      <c r="AG140" s="537">
        <v>44593</v>
      </c>
      <c r="AH140" s="538">
        <v>44605</v>
      </c>
      <c r="AI140" s="503">
        <v>44606</v>
      </c>
      <c r="AJ140" s="539">
        <v>44636</v>
      </c>
      <c r="AK140" s="537">
        <v>44695</v>
      </c>
      <c r="AL140" s="377"/>
      <c r="AM140" s="357"/>
    </row>
    <row r="141" spans="1:39" x14ac:dyDescent="0.25">
      <c r="A141" s="340">
        <f t="shared" si="22"/>
        <v>145</v>
      </c>
      <c r="B141" s="660" t="s">
        <v>940</v>
      </c>
      <c r="C141" s="320" t="s">
        <v>67</v>
      </c>
      <c r="D141" s="654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20" t="str">
        <f t="shared" si="25"/>
        <v>GENERIC</v>
      </c>
      <c r="F141" s="320">
        <v>2050</v>
      </c>
      <c r="G141" s="403">
        <f>+INDEX(dnc_capex_drivers!$C$2:$C$1048576,MATCH(live_ds!$D141,dnc_capex_drivers!$B$2:$B$1048576,0),1)</f>
        <v>10000</v>
      </c>
      <c r="H141" s="752" t="s">
        <v>947</v>
      </c>
      <c r="I141" s="753" t="s">
        <v>943</v>
      </c>
      <c r="J141" s="754">
        <v>2</v>
      </c>
      <c r="K141" s="755" t="s">
        <v>929</v>
      </c>
      <c r="L141" s="756">
        <v>4</v>
      </c>
      <c r="M141" s="757">
        <v>3</v>
      </c>
      <c r="N141" s="758" t="s">
        <v>870</v>
      </c>
      <c r="O141" s="759" t="s">
        <v>823</v>
      </c>
      <c r="P141" s="758">
        <v>100</v>
      </c>
      <c r="Q141" s="758">
        <v>75</v>
      </c>
      <c r="R141" s="760" t="s">
        <v>830</v>
      </c>
      <c r="S141" s="761">
        <v>10000</v>
      </c>
      <c r="T141" s="754" t="s">
        <v>793</v>
      </c>
      <c r="U141" s="760" t="s">
        <v>92</v>
      </c>
      <c r="V141" s="513"/>
      <c r="W141" s="421">
        <v>44423.8</v>
      </c>
      <c r="X141" s="421">
        <v>44393.4</v>
      </c>
      <c r="Y141" s="421">
        <v>44423.8</v>
      </c>
      <c r="Z141" s="422">
        <v>44484.6</v>
      </c>
      <c r="AA141" s="546">
        <v>44539</v>
      </c>
      <c r="AB141" s="546">
        <v>44515</v>
      </c>
      <c r="AC141" s="424">
        <v>44551</v>
      </c>
      <c r="AD141" s="425">
        <v>44563</v>
      </c>
      <c r="AE141" s="540">
        <v>44568</v>
      </c>
      <c r="AF141" s="537">
        <v>44592</v>
      </c>
      <c r="AG141" s="537">
        <v>44593</v>
      </c>
      <c r="AH141" s="538">
        <v>44605</v>
      </c>
      <c r="AI141" s="547">
        <v>44606</v>
      </c>
      <c r="AJ141" s="548">
        <v>44636</v>
      </c>
      <c r="AK141" s="537">
        <v>44695</v>
      </c>
      <c r="AL141" s="373"/>
      <c r="AM141" s="361"/>
    </row>
    <row r="142" spans="1:39" x14ac:dyDescent="0.25">
      <c r="A142" s="601">
        <f t="shared" si="22"/>
        <v>146</v>
      </c>
      <c r="B142" s="663" t="s">
        <v>940</v>
      </c>
      <c r="C142" s="601" t="s">
        <v>67</v>
      </c>
      <c r="D142" s="657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601" t="str">
        <f t="shared" si="25"/>
        <v>GENERIC</v>
      </c>
      <c r="F142" s="601">
        <v>2050</v>
      </c>
      <c r="G142" s="602">
        <f>+INDEX(dnc_capex_drivers!$C$2:$C$1048576,MATCH(live_ds!$D142,dnc_capex_drivers!$B$2:$B$1048576,0),1)</f>
        <v>10000</v>
      </c>
      <c r="H142" s="776" t="s">
        <v>948</v>
      </c>
      <c r="I142" s="777" t="s">
        <v>944</v>
      </c>
      <c r="J142" s="778">
        <v>2</v>
      </c>
      <c r="K142" s="779" t="s">
        <v>929</v>
      </c>
      <c r="L142" s="780">
        <v>4</v>
      </c>
      <c r="M142" s="781">
        <v>4</v>
      </c>
      <c r="N142" s="782" t="s">
        <v>870</v>
      </c>
      <c r="O142" s="783" t="s">
        <v>823</v>
      </c>
      <c r="P142" s="782">
        <v>100</v>
      </c>
      <c r="Q142" s="782">
        <v>75</v>
      </c>
      <c r="R142" s="784" t="s">
        <v>830</v>
      </c>
      <c r="S142" s="785">
        <v>10000</v>
      </c>
      <c r="T142" s="778" t="s">
        <v>793</v>
      </c>
      <c r="U142" s="784" t="s">
        <v>92</v>
      </c>
      <c r="V142" s="786"/>
      <c r="W142" s="787">
        <v>44423.8</v>
      </c>
      <c r="X142" s="787">
        <v>44393.4</v>
      </c>
      <c r="Y142" s="788">
        <v>44423.8</v>
      </c>
      <c r="Z142" s="789">
        <v>44484.6</v>
      </c>
      <c r="AA142" s="788">
        <v>44551</v>
      </c>
      <c r="AB142" s="788">
        <v>44515</v>
      </c>
      <c r="AC142" s="790">
        <v>44563</v>
      </c>
      <c r="AD142" s="790">
        <v>44563</v>
      </c>
      <c r="AE142" s="791">
        <v>44568</v>
      </c>
      <c r="AF142" s="792">
        <v>44592</v>
      </c>
      <c r="AG142" s="792">
        <v>44593</v>
      </c>
      <c r="AH142" s="793">
        <v>44605</v>
      </c>
      <c r="AI142" s="794">
        <v>44606</v>
      </c>
      <c r="AJ142" s="795">
        <v>44636</v>
      </c>
      <c r="AK142" s="792">
        <v>44695</v>
      </c>
      <c r="AL142" s="377"/>
      <c r="AM142" s="357"/>
    </row>
    <row r="143" spans="1:39" x14ac:dyDescent="0.25">
      <c r="A143" s="340">
        <f t="shared" si="22"/>
        <v>147</v>
      </c>
      <c r="B143" s="660" t="s">
        <v>879</v>
      </c>
      <c r="C143" s="320" t="s">
        <v>67</v>
      </c>
      <c r="D143" s="654" t="str">
        <f>IFERROR(INDEX(dnc_capex_drivers!$1:$1048576, MATCH(live_ds!$I143,dnc_capex_drivers!$B:$B,0),MATCH("CAPEX SCENARIO",dnc_capex_drivers!$1:$1,0)),
INDEX(asset_level_drivers!$1:$1048576, MATCH("CAPEX SCENARIO",asset_level_drivers!$A:$A,0),MATCH(live_ds!$B143,asset_level_drivers!$1:$1,0)))</f>
        <v>GENERIC - MUNSON 10K - RISKED</v>
      </c>
      <c r="E143" s="320" t="str">
        <f t="shared" ref="E143:E150" si="26">+IF(
OR(ISERROR(FIND("B3",N143))=FALSE,ISERROR(FIND("C1",N143))=FALSE),
"B3",
IF(OR(ISERROR(FIND("B1",N143))=FALSE,ISERROR(FIND("A1",N143))=FALSE),
"B1","GENERIC"))</f>
        <v>GENERIC</v>
      </c>
      <c r="F143" s="320">
        <v>2050</v>
      </c>
      <c r="G143" s="403">
        <f>+INDEX(dnc_capex_drivers!$C$2:$C$1048576,MATCH(live_ds!$D143,dnc_capex_drivers!$B$2:$B$1048576,0),1)</f>
        <v>10000</v>
      </c>
      <c r="H143" s="752" t="s">
        <v>841</v>
      </c>
      <c r="I143" s="753" t="s">
        <v>949</v>
      </c>
      <c r="J143" s="754">
        <v>2</v>
      </c>
      <c r="K143" s="755" t="s">
        <v>950</v>
      </c>
      <c r="L143" s="756">
        <v>8</v>
      </c>
      <c r="M143" s="757">
        <v>1</v>
      </c>
      <c r="N143" s="758" t="s">
        <v>870</v>
      </c>
      <c r="O143" s="759" t="s">
        <v>823</v>
      </c>
      <c r="P143" s="758">
        <v>75</v>
      </c>
      <c r="Q143" s="758">
        <v>56.25</v>
      </c>
      <c r="R143" s="760" t="s">
        <v>830</v>
      </c>
      <c r="S143" s="761">
        <v>10000</v>
      </c>
      <c r="T143" s="754" t="s">
        <v>793</v>
      </c>
      <c r="U143" s="760" t="s">
        <v>92</v>
      </c>
      <c r="V143" s="513" t="s">
        <v>951</v>
      </c>
      <c r="W143" s="421">
        <v>44409.8</v>
      </c>
      <c r="X143" s="421">
        <v>44379.4</v>
      </c>
      <c r="Y143" s="421">
        <v>44409.8</v>
      </c>
      <c r="Z143" s="422">
        <v>44470.6</v>
      </c>
      <c r="AA143" s="546">
        <v>44501</v>
      </c>
      <c r="AB143" s="546">
        <v>44501</v>
      </c>
      <c r="AC143" s="424">
        <v>44510</v>
      </c>
      <c r="AD143" s="425">
        <v>44573</v>
      </c>
      <c r="AE143" s="540">
        <v>44578</v>
      </c>
      <c r="AF143" s="537">
        <v>44626</v>
      </c>
      <c r="AG143" s="537">
        <v>44627</v>
      </c>
      <c r="AH143" s="538">
        <v>44651</v>
      </c>
      <c r="AI143" s="547">
        <v>44652</v>
      </c>
      <c r="AJ143" s="548">
        <v>44682</v>
      </c>
      <c r="AK143" s="537">
        <v>44723</v>
      </c>
      <c r="AL143" s="373"/>
      <c r="AM143" s="361"/>
    </row>
    <row r="144" spans="1:39" x14ac:dyDescent="0.25">
      <c r="A144" s="301">
        <f t="shared" si="22"/>
        <v>148</v>
      </c>
      <c r="B144" s="659" t="s">
        <v>879</v>
      </c>
      <c r="C144" s="301" t="s">
        <v>67</v>
      </c>
      <c r="D144" s="655" t="str">
        <f>IFERROR(INDEX(dnc_capex_drivers!$1:$1048576, MATCH(live_ds!$I144,dnc_capex_drivers!$B:$B,0),MATCH("CAPEX SCENARIO",dnc_capex_drivers!$1:$1,0)),
INDEX(asset_level_drivers!$1:$1048576, MATCH("CAPEX SCENARIO",asset_level_drivers!$A:$A,0),MATCH(live_ds!$B144,asset_level_drivers!$1:$1,0)))</f>
        <v>GENERIC - MUNSON 10K - RISKED</v>
      </c>
      <c r="E144" s="301" t="str">
        <f t="shared" si="26"/>
        <v>GENERIC</v>
      </c>
      <c r="F144" s="301">
        <v>2050</v>
      </c>
      <c r="G144" s="412">
        <f>+INDEX(dnc_capex_drivers!$C$2:$C$1048576,MATCH(live_ds!$D144,dnc_capex_drivers!$B$2:$B$1048576,0),1)</f>
        <v>10000</v>
      </c>
      <c r="H144" s="742" t="s">
        <v>844</v>
      </c>
      <c r="I144" s="743" t="s">
        <v>952</v>
      </c>
      <c r="J144" s="744">
        <v>2</v>
      </c>
      <c r="K144" s="745" t="s">
        <v>950</v>
      </c>
      <c r="L144" s="746">
        <v>8</v>
      </c>
      <c r="M144" s="747">
        <v>2</v>
      </c>
      <c r="N144" s="748" t="s">
        <v>870</v>
      </c>
      <c r="O144" s="749" t="s">
        <v>823</v>
      </c>
      <c r="P144" s="748">
        <v>75</v>
      </c>
      <c r="Q144" s="748">
        <v>56.25</v>
      </c>
      <c r="R144" s="750" t="s">
        <v>830</v>
      </c>
      <c r="S144" s="751">
        <v>10000</v>
      </c>
      <c r="T144" s="744" t="s">
        <v>793</v>
      </c>
      <c r="U144" s="750" t="s">
        <v>92</v>
      </c>
      <c r="V144" s="500" t="s">
        <v>951</v>
      </c>
      <c r="W144" s="426">
        <v>44409.8</v>
      </c>
      <c r="X144" s="426">
        <v>44379.4</v>
      </c>
      <c r="Y144" s="501">
        <v>44409.8</v>
      </c>
      <c r="Z144" s="427">
        <v>44470.6</v>
      </c>
      <c r="AA144" s="501">
        <v>44510</v>
      </c>
      <c r="AB144" s="501">
        <v>44501</v>
      </c>
      <c r="AC144" s="502">
        <v>44519</v>
      </c>
      <c r="AD144" s="502">
        <v>44573</v>
      </c>
      <c r="AE144" s="540">
        <v>44578</v>
      </c>
      <c r="AF144" s="537">
        <v>44626</v>
      </c>
      <c r="AG144" s="537">
        <v>44627</v>
      </c>
      <c r="AH144" s="538">
        <v>44651</v>
      </c>
      <c r="AI144" s="503">
        <v>44652</v>
      </c>
      <c r="AJ144" s="539">
        <v>44682</v>
      </c>
      <c r="AK144" s="537">
        <v>44723</v>
      </c>
      <c r="AL144" s="377"/>
      <c r="AM144" s="357"/>
    </row>
    <row r="145" spans="1:39" x14ac:dyDescent="0.25">
      <c r="A145" s="340">
        <f t="shared" si="22"/>
        <v>149</v>
      </c>
      <c r="B145" s="660" t="s">
        <v>879</v>
      </c>
      <c r="C145" s="320" t="s">
        <v>67</v>
      </c>
      <c r="D145" s="654" t="str">
        <f>IFERROR(INDEX(dnc_capex_drivers!$1:$1048576, MATCH(live_ds!$I145,dnc_capex_drivers!$B:$B,0),MATCH("CAPEX SCENARIO",dnc_capex_drivers!$1:$1,0)),
INDEX(asset_level_drivers!$1:$1048576, MATCH("CAPEX SCENARIO",asset_level_drivers!$A:$A,0),MATCH(live_ds!$B145,asset_level_drivers!$1:$1,0)))</f>
        <v>GENERIC - MUNSON 10K - RISKED</v>
      </c>
      <c r="E145" s="320" t="str">
        <f t="shared" si="26"/>
        <v>GENERIC</v>
      </c>
      <c r="F145" s="320">
        <v>2050</v>
      </c>
      <c r="G145" s="403">
        <f>+INDEX(dnc_capex_drivers!$C$2:$C$1048576,MATCH(live_ds!$D145,dnc_capex_drivers!$B$2:$B$1048576,0),1)</f>
        <v>10000</v>
      </c>
      <c r="H145" s="752" t="s">
        <v>953</v>
      </c>
      <c r="I145" s="753" t="s">
        <v>954</v>
      </c>
      <c r="J145" s="754">
        <v>2</v>
      </c>
      <c r="K145" s="755" t="s">
        <v>950</v>
      </c>
      <c r="L145" s="756">
        <v>8</v>
      </c>
      <c r="M145" s="757">
        <v>3</v>
      </c>
      <c r="N145" s="758" t="s">
        <v>870</v>
      </c>
      <c r="O145" s="759" t="s">
        <v>823</v>
      </c>
      <c r="P145" s="758">
        <v>75</v>
      </c>
      <c r="Q145" s="758">
        <v>56.25</v>
      </c>
      <c r="R145" s="760" t="s">
        <v>830</v>
      </c>
      <c r="S145" s="761">
        <v>10000</v>
      </c>
      <c r="T145" s="754" t="s">
        <v>793</v>
      </c>
      <c r="U145" s="760" t="s">
        <v>92</v>
      </c>
      <c r="V145" s="513" t="s">
        <v>951</v>
      </c>
      <c r="W145" s="421">
        <v>44409.8</v>
      </c>
      <c r="X145" s="421">
        <v>44379.4</v>
      </c>
      <c r="Y145" s="421">
        <v>44409.8</v>
      </c>
      <c r="Z145" s="422">
        <v>44470.6</v>
      </c>
      <c r="AA145" s="546">
        <v>44519</v>
      </c>
      <c r="AB145" s="546">
        <v>44501</v>
      </c>
      <c r="AC145" s="424">
        <v>44528</v>
      </c>
      <c r="AD145" s="425">
        <v>44573</v>
      </c>
      <c r="AE145" s="540">
        <v>44578</v>
      </c>
      <c r="AF145" s="537">
        <v>44626</v>
      </c>
      <c r="AG145" s="537">
        <v>44627</v>
      </c>
      <c r="AH145" s="538">
        <v>44651</v>
      </c>
      <c r="AI145" s="547">
        <v>44652</v>
      </c>
      <c r="AJ145" s="548">
        <v>44682</v>
      </c>
      <c r="AK145" s="537">
        <v>44723</v>
      </c>
      <c r="AL145" s="373"/>
      <c r="AM145" s="361"/>
    </row>
    <row r="146" spans="1:39" x14ac:dyDescent="0.25">
      <c r="A146" s="301">
        <f t="shared" si="22"/>
        <v>150</v>
      </c>
      <c r="B146" s="659" t="s">
        <v>879</v>
      </c>
      <c r="C146" s="301" t="s">
        <v>67</v>
      </c>
      <c r="D146" s="655" t="str">
        <f>IFERROR(INDEX(dnc_capex_drivers!$1:$1048576, MATCH(live_ds!$I146,dnc_capex_drivers!$B:$B,0),MATCH("CAPEX SCENARIO",dnc_capex_drivers!$1:$1,0)),
INDEX(asset_level_drivers!$1:$1048576, MATCH("CAPEX SCENARIO",asset_level_drivers!$A:$A,0),MATCH(live_ds!$B146,asset_level_drivers!$1:$1,0)))</f>
        <v>GENERIC - MUNSON 10K - RISKED</v>
      </c>
      <c r="E146" s="301" t="str">
        <f t="shared" si="26"/>
        <v>GENERIC</v>
      </c>
      <c r="F146" s="301">
        <v>2050</v>
      </c>
      <c r="G146" s="412">
        <f>+INDEX(dnc_capex_drivers!$C$2:$C$1048576,MATCH(live_ds!$D146,dnc_capex_drivers!$B$2:$B$1048576,0),1)</f>
        <v>10000</v>
      </c>
      <c r="H146" s="742" t="s">
        <v>955</v>
      </c>
      <c r="I146" s="743" t="s">
        <v>956</v>
      </c>
      <c r="J146" s="744">
        <v>2</v>
      </c>
      <c r="K146" s="745" t="s">
        <v>950</v>
      </c>
      <c r="L146" s="746">
        <v>8</v>
      </c>
      <c r="M146" s="747">
        <v>4</v>
      </c>
      <c r="N146" s="748" t="s">
        <v>870</v>
      </c>
      <c r="O146" s="749" t="s">
        <v>823</v>
      </c>
      <c r="P146" s="748">
        <v>75</v>
      </c>
      <c r="Q146" s="748">
        <v>56.25</v>
      </c>
      <c r="R146" s="750" t="s">
        <v>830</v>
      </c>
      <c r="S146" s="751">
        <v>10000</v>
      </c>
      <c r="T146" s="744" t="s">
        <v>793</v>
      </c>
      <c r="U146" s="750" t="s">
        <v>92</v>
      </c>
      <c r="V146" s="500" t="s">
        <v>951</v>
      </c>
      <c r="W146" s="426">
        <v>44409.8</v>
      </c>
      <c r="X146" s="426">
        <v>44379.4</v>
      </c>
      <c r="Y146" s="501">
        <v>44409.8</v>
      </c>
      <c r="Z146" s="427">
        <v>44470.6</v>
      </c>
      <c r="AA146" s="501">
        <v>44528</v>
      </c>
      <c r="AB146" s="501">
        <v>44501</v>
      </c>
      <c r="AC146" s="502">
        <v>44537</v>
      </c>
      <c r="AD146" s="502">
        <v>44573</v>
      </c>
      <c r="AE146" s="540">
        <v>44578</v>
      </c>
      <c r="AF146" s="537">
        <v>44626</v>
      </c>
      <c r="AG146" s="537">
        <v>44627</v>
      </c>
      <c r="AH146" s="538">
        <v>44651</v>
      </c>
      <c r="AI146" s="503">
        <v>44652</v>
      </c>
      <c r="AJ146" s="539">
        <v>44682</v>
      </c>
      <c r="AK146" s="537">
        <v>44723</v>
      </c>
      <c r="AL146" s="377"/>
      <c r="AM146" s="357"/>
    </row>
    <row r="147" spans="1:39" x14ac:dyDescent="0.25">
      <c r="A147" s="340">
        <f t="shared" si="22"/>
        <v>151</v>
      </c>
      <c r="B147" s="660" t="s">
        <v>879</v>
      </c>
      <c r="C147" s="320" t="s">
        <v>67</v>
      </c>
      <c r="D147" s="654" t="str">
        <f>IFERROR(INDEX(dnc_capex_drivers!$1:$1048576, MATCH(live_ds!$I147,dnc_capex_drivers!$B:$B,0),MATCH("CAPEX SCENARIO",dnc_capex_drivers!$1:$1,0)),
INDEX(asset_level_drivers!$1:$1048576, MATCH("CAPEX SCENARIO",asset_level_drivers!$A:$A,0),MATCH(live_ds!$B147,asset_level_drivers!$1:$1,0)))</f>
        <v>GENERIC - MUNSON 10K - RISKED</v>
      </c>
      <c r="E147" s="320" t="str">
        <f t="shared" si="26"/>
        <v>GENERIC</v>
      </c>
      <c r="F147" s="320">
        <v>2050</v>
      </c>
      <c r="G147" s="403">
        <f>+INDEX(dnc_capex_drivers!$C$2:$C$1048576,MATCH(live_ds!$D147,dnc_capex_drivers!$B$2:$B$1048576,0),1)</f>
        <v>10000</v>
      </c>
      <c r="H147" s="752" t="s">
        <v>957</v>
      </c>
      <c r="I147" s="753" t="s">
        <v>958</v>
      </c>
      <c r="J147" s="754">
        <v>2</v>
      </c>
      <c r="K147" s="755" t="s">
        <v>950</v>
      </c>
      <c r="L147" s="756">
        <v>8</v>
      </c>
      <c r="M147" s="757">
        <v>5</v>
      </c>
      <c r="N147" s="758" t="s">
        <v>870</v>
      </c>
      <c r="O147" s="759" t="s">
        <v>823</v>
      </c>
      <c r="P147" s="758">
        <v>75</v>
      </c>
      <c r="Q147" s="758">
        <v>56.25</v>
      </c>
      <c r="R147" s="760" t="s">
        <v>830</v>
      </c>
      <c r="S147" s="761">
        <v>10000</v>
      </c>
      <c r="T147" s="754" t="s">
        <v>793</v>
      </c>
      <c r="U147" s="760" t="s">
        <v>92</v>
      </c>
      <c r="V147" s="513" t="s">
        <v>951</v>
      </c>
      <c r="W147" s="421">
        <v>44409.8</v>
      </c>
      <c r="X147" s="421">
        <v>44379.4</v>
      </c>
      <c r="Y147" s="421">
        <v>44409.8</v>
      </c>
      <c r="Z147" s="422">
        <v>44470.6</v>
      </c>
      <c r="AA147" s="546">
        <v>44537</v>
      </c>
      <c r="AB147" s="546">
        <v>44501</v>
      </c>
      <c r="AC147" s="424">
        <v>44546</v>
      </c>
      <c r="AD147" s="425">
        <v>44573</v>
      </c>
      <c r="AE147" s="540">
        <v>44578</v>
      </c>
      <c r="AF147" s="537">
        <v>44626</v>
      </c>
      <c r="AG147" s="537">
        <v>44627</v>
      </c>
      <c r="AH147" s="538">
        <v>44651</v>
      </c>
      <c r="AI147" s="547">
        <v>44652</v>
      </c>
      <c r="AJ147" s="548">
        <v>44682</v>
      </c>
      <c r="AK147" s="537"/>
      <c r="AL147" s="373"/>
      <c r="AM147" s="361"/>
    </row>
    <row r="148" spans="1:39" x14ac:dyDescent="0.25">
      <c r="A148" s="301">
        <f t="shared" si="22"/>
        <v>152</v>
      </c>
      <c r="B148" s="659" t="s">
        <v>879</v>
      </c>
      <c r="C148" s="301" t="s">
        <v>67</v>
      </c>
      <c r="D148" s="655" t="str">
        <f>IFERROR(INDEX(dnc_capex_drivers!$1:$1048576, MATCH(live_ds!$I148,dnc_capex_drivers!$B:$B,0),MATCH("CAPEX SCENARIO",dnc_capex_drivers!$1:$1,0)),
INDEX(asset_level_drivers!$1:$1048576, MATCH("CAPEX SCENARIO",asset_level_drivers!$A:$A,0),MATCH(live_ds!$B148,asset_level_drivers!$1:$1,0)))</f>
        <v>GENERIC - MUNSON 10K - RISKED</v>
      </c>
      <c r="E148" s="301" t="str">
        <f t="shared" si="26"/>
        <v>GENERIC</v>
      </c>
      <c r="F148" s="301">
        <v>2050</v>
      </c>
      <c r="G148" s="412">
        <f>+INDEX(dnc_capex_drivers!$C$2:$C$1048576,MATCH(live_ds!$D148,dnc_capex_drivers!$B$2:$B$1048576,0),1)</f>
        <v>10000</v>
      </c>
      <c r="H148" s="742" t="s">
        <v>959</v>
      </c>
      <c r="I148" s="743" t="s">
        <v>960</v>
      </c>
      <c r="J148" s="744">
        <v>2</v>
      </c>
      <c r="K148" s="745" t="s">
        <v>950</v>
      </c>
      <c r="L148" s="746">
        <v>8</v>
      </c>
      <c r="M148" s="747">
        <v>6</v>
      </c>
      <c r="N148" s="748" t="s">
        <v>870</v>
      </c>
      <c r="O148" s="749" t="s">
        <v>823</v>
      </c>
      <c r="P148" s="748">
        <v>75</v>
      </c>
      <c r="Q148" s="748">
        <v>56.25</v>
      </c>
      <c r="R148" s="750" t="s">
        <v>830</v>
      </c>
      <c r="S148" s="751">
        <v>10000</v>
      </c>
      <c r="T148" s="744" t="s">
        <v>793</v>
      </c>
      <c r="U148" s="750" t="s">
        <v>92</v>
      </c>
      <c r="V148" s="500" t="s">
        <v>951</v>
      </c>
      <c r="W148" s="426">
        <v>44409.8</v>
      </c>
      <c r="X148" s="426">
        <v>44379.4</v>
      </c>
      <c r="Y148" s="501">
        <v>44409.8</v>
      </c>
      <c r="Z148" s="427">
        <v>44470.6</v>
      </c>
      <c r="AA148" s="501">
        <v>44546</v>
      </c>
      <c r="AB148" s="501">
        <v>44501</v>
      </c>
      <c r="AC148" s="502">
        <v>44555</v>
      </c>
      <c r="AD148" s="502">
        <v>44573</v>
      </c>
      <c r="AE148" s="540">
        <v>44578</v>
      </c>
      <c r="AF148" s="537">
        <v>44626</v>
      </c>
      <c r="AG148" s="537">
        <v>44627</v>
      </c>
      <c r="AH148" s="538">
        <v>44651</v>
      </c>
      <c r="AI148" s="503">
        <v>44652</v>
      </c>
      <c r="AJ148" s="539">
        <v>44682</v>
      </c>
      <c r="AK148" s="537"/>
      <c r="AL148" s="377"/>
      <c r="AM148" s="357"/>
    </row>
    <row r="149" spans="1:39" x14ac:dyDescent="0.25">
      <c r="A149" s="340">
        <f t="shared" si="22"/>
        <v>153</v>
      </c>
      <c r="B149" s="660" t="s">
        <v>879</v>
      </c>
      <c r="C149" s="320" t="s">
        <v>67</v>
      </c>
      <c r="D149" s="654" t="str">
        <f>IFERROR(INDEX(dnc_capex_drivers!$1:$1048576, MATCH(live_ds!$I149,dnc_capex_drivers!$B:$B,0),MATCH("CAPEX SCENARIO",dnc_capex_drivers!$1:$1,0)),
INDEX(asset_level_drivers!$1:$1048576, MATCH("CAPEX SCENARIO",asset_level_drivers!$A:$A,0),MATCH(live_ds!$B149,asset_level_drivers!$1:$1,0)))</f>
        <v>GENERIC - MUNSON 10K - RISKED</v>
      </c>
      <c r="E149" s="320" t="str">
        <f t="shared" si="26"/>
        <v>GENERIC</v>
      </c>
      <c r="F149" s="320">
        <v>2050</v>
      </c>
      <c r="G149" s="403">
        <f>+INDEX(dnc_capex_drivers!$C$2:$C$1048576,MATCH(live_ds!$D149,dnc_capex_drivers!$B$2:$B$1048576,0),1)</f>
        <v>10000</v>
      </c>
      <c r="H149" s="752" t="s">
        <v>961</v>
      </c>
      <c r="I149" s="753" t="s">
        <v>962</v>
      </c>
      <c r="J149" s="754">
        <v>2</v>
      </c>
      <c r="K149" s="755" t="s">
        <v>950</v>
      </c>
      <c r="L149" s="756">
        <v>8</v>
      </c>
      <c r="M149" s="757">
        <v>7</v>
      </c>
      <c r="N149" s="758" t="s">
        <v>870</v>
      </c>
      <c r="O149" s="759" t="s">
        <v>823</v>
      </c>
      <c r="P149" s="758">
        <v>75</v>
      </c>
      <c r="Q149" s="758">
        <v>56.25</v>
      </c>
      <c r="R149" s="760" t="s">
        <v>830</v>
      </c>
      <c r="S149" s="761">
        <v>10000</v>
      </c>
      <c r="T149" s="754" t="s">
        <v>793</v>
      </c>
      <c r="U149" s="760" t="s">
        <v>92</v>
      </c>
      <c r="V149" s="513" t="s">
        <v>951</v>
      </c>
      <c r="W149" s="421">
        <v>44409.8</v>
      </c>
      <c r="X149" s="421">
        <v>44379.4</v>
      </c>
      <c r="Y149" s="421">
        <v>44409.8</v>
      </c>
      <c r="Z149" s="422">
        <v>44470.6</v>
      </c>
      <c r="AA149" s="546">
        <v>44555</v>
      </c>
      <c r="AB149" s="546">
        <v>44501</v>
      </c>
      <c r="AC149" s="424">
        <v>44564</v>
      </c>
      <c r="AD149" s="425">
        <v>44573</v>
      </c>
      <c r="AE149" s="540">
        <v>44578</v>
      </c>
      <c r="AF149" s="537">
        <v>44626</v>
      </c>
      <c r="AG149" s="537">
        <v>44627</v>
      </c>
      <c r="AH149" s="538">
        <v>44651</v>
      </c>
      <c r="AI149" s="547">
        <v>44652</v>
      </c>
      <c r="AJ149" s="548">
        <v>44682</v>
      </c>
      <c r="AK149" s="537"/>
      <c r="AL149" s="373"/>
      <c r="AM149" s="361"/>
    </row>
    <row r="150" spans="1:39" x14ac:dyDescent="0.25">
      <c r="A150" s="301">
        <f t="shared" si="22"/>
        <v>154</v>
      </c>
      <c r="B150" s="659" t="s">
        <v>879</v>
      </c>
      <c r="C150" s="301" t="s">
        <v>67</v>
      </c>
      <c r="D150" s="655" t="str">
        <f>IFERROR(INDEX(dnc_capex_drivers!$1:$1048576, MATCH(live_ds!$I150,dnc_capex_drivers!$B:$B,0),MATCH("CAPEX SCENARIO",dnc_capex_drivers!$1:$1,0)),
INDEX(asset_level_drivers!$1:$1048576, MATCH("CAPEX SCENARIO",asset_level_drivers!$A:$A,0),MATCH(live_ds!$B150,asset_level_drivers!$1:$1,0)))</f>
        <v>GENERIC - MUNSON 10K - RISKED</v>
      </c>
      <c r="E150" s="301" t="str">
        <f t="shared" si="26"/>
        <v>GENERIC</v>
      </c>
      <c r="F150" s="301">
        <v>2050</v>
      </c>
      <c r="G150" s="412">
        <f>+INDEX(dnc_capex_drivers!$C$2:$C$1048576,MATCH(live_ds!$D150,dnc_capex_drivers!$B$2:$B$1048576,0),1)</f>
        <v>10000</v>
      </c>
      <c r="H150" s="742" t="s">
        <v>963</v>
      </c>
      <c r="I150" s="743" t="s">
        <v>964</v>
      </c>
      <c r="J150" s="744">
        <v>2</v>
      </c>
      <c r="K150" s="745" t="s">
        <v>950</v>
      </c>
      <c r="L150" s="746">
        <v>8</v>
      </c>
      <c r="M150" s="747">
        <v>8</v>
      </c>
      <c r="N150" s="748" t="s">
        <v>870</v>
      </c>
      <c r="O150" s="749" t="s">
        <v>823</v>
      </c>
      <c r="P150" s="748">
        <v>75</v>
      </c>
      <c r="Q150" s="748">
        <v>56.25</v>
      </c>
      <c r="R150" s="750" t="s">
        <v>830</v>
      </c>
      <c r="S150" s="751">
        <v>10000</v>
      </c>
      <c r="T150" s="744" t="s">
        <v>793</v>
      </c>
      <c r="U150" s="750" t="s">
        <v>92</v>
      </c>
      <c r="V150" s="500" t="s">
        <v>951</v>
      </c>
      <c r="W150" s="426">
        <v>44409.8</v>
      </c>
      <c r="X150" s="426">
        <v>44379.4</v>
      </c>
      <c r="Y150" s="501">
        <v>44409.8</v>
      </c>
      <c r="Z150" s="427">
        <v>44470.6</v>
      </c>
      <c r="AA150" s="501">
        <v>44564</v>
      </c>
      <c r="AB150" s="501">
        <v>44501</v>
      </c>
      <c r="AC150" s="502">
        <v>44573</v>
      </c>
      <c r="AD150" s="502">
        <v>44573</v>
      </c>
      <c r="AE150" s="540">
        <v>44578</v>
      </c>
      <c r="AF150" s="537">
        <v>44626</v>
      </c>
      <c r="AG150" s="537">
        <v>44627</v>
      </c>
      <c r="AH150" s="538">
        <v>44651</v>
      </c>
      <c r="AI150" s="503">
        <v>44652</v>
      </c>
      <c r="AJ150" s="539">
        <v>44682</v>
      </c>
      <c r="AK150" s="537"/>
      <c r="AL150" s="377"/>
      <c r="AM150" s="357"/>
    </row>
  </sheetData>
  <phoneticPr fontId="10" type="noConversion"/>
  <conditionalFormatting sqref="E119:E123">
    <cfRule type="expression" dxfId="138" priority="77">
      <formula>AND(D119="GENERIC",E119&lt;&gt;"GENERIC")</formula>
    </cfRule>
  </conditionalFormatting>
  <conditionalFormatting sqref="D2:D98">
    <cfRule type="expression" dxfId="137" priority="76">
      <formula>AND(E2="GENERIC",D2&lt;&gt;"GENERIC")</formula>
    </cfRule>
  </conditionalFormatting>
  <conditionalFormatting sqref="E2:E98">
    <cfRule type="expression" dxfId="136" priority="75">
      <formula>AND(D2="GENERIC",E2&lt;&gt;"GENERIC")</formula>
    </cfRule>
  </conditionalFormatting>
  <conditionalFormatting sqref="D99:D100">
    <cfRule type="expression" dxfId="135" priority="74">
      <formula>AND(E99="GENERIC",D99&lt;&gt;"GENERIC")</formula>
    </cfRule>
  </conditionalFormatting>
  <conditionalFormatting sqref="E99:E100">
    <cfRule type="expression" dxfId="134" priority="73">
      <formula>AND(D99="GENERIC",E99&lt;&gt;"GENERIC")</formula>
    </cfRule>
  </conditionalFormatting>
  <conditionalFormatting sqref="E101:E111 E115:E123">
    <cfRule type="expression" dxfId="133" priority="72">
      <formula>AND(D101="GENERIC",E101&lt;&gt;"GENERIC")</formula>
    </cfRule>
  </conditionalFormatting>
  <conditionalFormatting sqref="E111">
    <cfRule type="expression" dxfId="132" priority="70">
      <formula>AND(D111="GENERIC",E111&lt;&gt;"GENERIC")</formula>
    </cfRule>
  </conditionalFormatting>
  <conditionalFormatting sqref="E115:E118">
    <cfRule type="expression" dxfId="131" priority="69">
      <formula>AND(D115="GENERIC",E115&lt;&gt;"GENERIC")</formula>
    </cfRule>
  </conditionalFormatting>
  <conditionalFormatting sqref="W123:AD123">
    <cfRule type="cellIs" dxfId="130" priority="57" operator="greaterThanOrEqual">
      <formula>TODAY()</formula>
    </cfRule>
  </conditionalFormatting>
  <conditionalFormatting sqref="AE123:AK123">
    <cfRule type="cellIs" dxfId="129" priority="56" operator="greaterThanOrEqual">
      <formula>TODAY()</formula>
    </cfRule>
  </conditionalFormatting>
  <conditionalFormatting sqref="W101:AL111 AL115:AL118 AO111 W115:AD123">
    <cfRule type="cellIs" dxfId="128" priority="63" operator="greaterThanOrEqual">
      <formula>TODAY()</formula>
    </cfRule>
  </conditionalFormatting>
  <conditionalFormatting sqref="AE115:AK118">
    <cfRule type="cellIs" dxfId="127" priority="62" operator="greaterThanOrEqual">
      <formula>TODAY()</formula>
    </cfRule>
  </conditionalFormatting>
  <conditionalFormatting sqref="AE119:AK120 AE122:AK122">
    <cfRule type="cellIs" dxfId="126" priority="61" operator="greaterThanOrEqual">
      <formula>TODAY()</formula>
    </cfRule>
  </conditionalFormatting>
  <conditionalFormatting sqref="AE121:AK123">
    <cfRule type="cellIs" dxfId="125" priority="60" operator="greaterThanOrEqual">
      <formula>TODAY()</formula>
    </cfRule>
  </conditionalFormatting>
  <conditionalFormatting sqref="E123">
    <cfRule type="expression" dxfId="124" priority="59">
      <formula>AND(D123="GENERIC",E123&lt;&gt;"GENERIC")</formula>
    </cfRule>
  </conditionalFormatting>
  <conditionalFormatting sqref="E123">
    <cfRule type="expression" dxfId="123" priority="58">
      <formula>AND(D123="GENERIC",E123&lt;&gt;"GENERIC")</formula>
    </cfRule>
  </conditionalFormatting>
  <conditionalFormatting sqref="E124:E126">
    <cfRule type="expression" dxfId="122" priority="55">
      <formula>AND(D124="GENERIC",E124&lt;&gt;"GENERIC")</formula>
    </cfRule>
  </conditionalFormatting>
  <conditionalFormatting sqref="E124:E126">
    <cfRule type="expression" dxfId="121" priority="54">
      <formula>AND(D124="GENERIC",E124&lt;&gt;"GENERIC")</formula>
    </cfRule>
  </conditionalFormatting>
  <conditionalFormatting sqref="W127:AD127">
    <cfRule type="cellIs" dxfId="120" priority="48" operator="greaterThanOrEqual">
      <formula>TODAY()</formula>
    </cfRule>
  </conditionalFormatting>
  <conditionalFormatting sqref="AE127:AK127">
    <cfRule type="cellIs" dxfId="119" priority="47" operator="greaterThanOrEqual">
      <formula>TODAY()</formula>
    </cfRule>
  </conditionalFormatting>
  <conditionalFormatting sqref="W124:AD126">
    <cfRule type="cellIs" dxfId="118" priority="53" operator="greaterThanOrEqual">
      <formula>TODAY()</formula>
    </cfRule>
  </conditionalFormatting>
  <conditionalFormatting sqref="AE124:AK125">
    <cfRule type="cellIs" dxfId="117" priority="52" operator="greaterThanOrEqual">
      <formula>TODAY()</formula>
    </cfRule>
  </conditionalFormatting>
  <conditionalFormatting sqref="AE126:AK126">
    <cfRule type="cellIs" dxfId="116" priority="51" operator="greaterThanOrEqual">
      <formula>TODAY()</formula>
    </cfRule>
  </conditionalFormatting>
  <conditionalFormatting sqref="E127">
    <cfRule type="expression" dxfId="115" priority="50">
      <formula>AND(D127="GENERIC",E127&lt;&gt;"GENERIC")</formula>
    </cfRule>
  </conditionalFormatting>
  <conditionalFormatting sqref="E127">
    <cfRule type="expression" dxfId="114" priority="49">
      <formula>AND(D127="GENERIC",E127&lt;&gt;"GENERIC")</formula>
    </cfRule>
  </conditionalFormatting>
  <conditionalFormatting sqref="E128:E130">
    <cfRule type="expression" dxfId="113" priority="46">
      <formula>AND(D128="GENERIC",E128&lt;&gt;"GENERIC")</formula>
    </cfRule>
  </conditionalFormatting>
  <conditionalFormatting sqref="E128:E130">
    <cfRule type="expression" dxfId="112" priority="45">
      <formula>AND(D128="GENERIC",E128&lt;&gt;"GENERIC")</formula>
    </cfRule>
  </conditionalFormatting>
  <conditionalFormatting sqref="W128:AD130">
    <cfRule type="cellIs" dxfId="111" priority="44" operator="greaterThanOrEqual">
      <formula>TODAY()</formula>
    </cfRule>
  </conditionalFormatting>
  <conditionalFormatting sqref="AE128:AK129">
    <cfRule type="cellIs" dxfId="110" priority="43" operator="greaterThanOrEqual">
      <formula>TODAY()</formula>
    </cfRule>
  </conditionalFormatting>
  <conditionalFormatting sqref="AE130:AK130">
    <cfRule type="cellIs" dxfId="109" priority="42" operator="greaterThanOrEqual">
      <formula>TODAY()</formula>
    </cfRule>
  </conditionalFormatting>
  <conditionalFormatting sqref="E131:E133">
    <cfRule type="expression" dxfId="108" priority="37">
      <formula>AND(D131="GENERIC",E131&lt;&gt;"GENERIC")</formula>
    </cfRule>
  </conditionalFormatting>
  <conditionalFormatting sqref="E131:E133">
    <cfRule type="expression" dxfId="107" priority="36">
      <formula>AND(D131="GENERIC",E131&lt;&gt;"GENERIC")</formula>
    </cfRule>
  </conditionalFormatting>
  <conditionalFormatting sqref="W134:AD134">
    <cfRule type="cellIs" dxfId="106" priority="30" operator="greaterThanOrEqual">
      <formula>TODAY()</formula>
    </cfRule>
  </conditionalFormatting>
  <conditionalFormatting sqref="AE134:AK134">
    <cfRule type="cellIs" dxfId="105" priority="29" operator="greaterThanOrEqual">
      <formula>TODAY()</formula>
    </cfRule>
  </conditionalFormatting>
  <conditionalFormatting sqref="W131:AD133">
    <cfRule type="cellIs" dxfId="104" priority="35" operator="greaterThanOrEqual">
      <formula>TODAY()</formula>
    </cfRule>
  </conditionalFormatting>
  <conditionalFormatting sqref="AE131:AK132">
    <cfRule type="cellIs" dxfId="103" priority="34" operator="greaterThanOrEqual">
      <formula>TODAY()</formula>
    </cfRule>
  </conditionalFormatting>
  <conditionalFormatting sqref="AE133:AK133">
    <cfRule type="cellIs" dxfId="102" priority="33" operator="greaterThanOrEqual">
      <formula>TODAY()</formula>
    </cfRule>
  </conditionalFormatting>
  <conditionalFormatting sqref="E134">
    <cfRule type="expression" dxfId="101" priority="32">
      <formula>AND(D134="GENERIC",E134&lt;&gt;"GENERIC")</formula>
    </cfRule>
  </conditionalFormatting>
  <conditionalFormatting sqref="E134">
    <cfRule type="expression" dxfId="100" priority="31">
      <formula>AND(D134="GENERIC",E134&lt;&gt;"GENERIC")</formula>
    </cfRule>
  </conditionalFormatting>
  <conditionalFormatting sqref="E112:E114">
    <cfRule type="expression" dxfId="99" priority="20">
      <formula>AND(D112="GENERIC",E112&lt;&gt;"GENERIC")</formula>
    </cfRule>
  </conditionalFormatting>
  <conditionalFormatting sqref="W112:AL114">
    <cfRule type="cellIs" dxfId="98" priority="19" operator="greaterThanOrEqual">
      <formula>TODAY()</formula>
    </cfRule>
  </conditionalFormatting>
  <conditionalFormatting sqref="E135:E137">
    <cfRule type="expression" dxfId="97" priority="18">
      <formula>AND(D135="GENERIC",E135&lt;&gt;"GENERIC")</formula>
    </cfRule>
  </conditionalFormatting>
  <conditionalFormatting sqref="E135:E137">
    <cfRule type="expression" dxfId="96" priority="17">
      <formula>AND(D135="GENERIC",E135&lt;&gt;"GENERIC")</formula>
    </cfRule>
  </conditionalFormatting>
  <conditionalFormatting sqref="W138:AD138">
    <cfRule type="cellIs" dxfId="95" priority="11" operator="greaterThanOrEqual">
      <formula>TODAY()</formula>
    </cfRule>
  </conditionalFormatting>
  <conditionalFormatting sqref="AE138:AK138">
    <cfRule type="cellIs" dxfId="94" priority="10" operator="greaterThanOrEqual">
      <formula>TODAY()</formula>
    </cfRule>
  </conditionalFormatting>
  <conditionalFormatting sqref="W135:AD137">
    <cfRule type="cellIs" dxfId="93" priority="16" operator="greaterThanOrEqual">
      <formula>TODAY()</formula>
    </cfRule>
  </conditionalFormatting>
  <conditionalFormatting sqref="AE135:AK136">
    <cfRule type="cellIs" dxfId="92" priority="15" operator="greaterThanOrEqual">
      <formula>TODAY()</formula>
    </cfRule>
  </conditionalFormatting>
  <conditionalFormatting sqref="AE137:AK137">
    <cfRule type="cellIs" dxfId="91" priority="14" operator="greaterThanOrEqual">
      <formula>TODAY()</formula>
    </cfRule>
  </conditionalFormatting>
  <conditionalFormatting sqref="E138">
    <cfRule type="expression" dxfId="90" priority="13">
      <formula>AND(D138="GENERIC",E138&lt;&gt;"GENERIC")</formula>
    </cfRule>
  </conditionalFormatting>
  <conditionalFormatting sqref="E138">
    <cfRule type="expression" dxfId="89" priority="12">
      <formula>AND(D138="GENERIC",E138&lt;&gt;"GENERIC")</formula>
    </cfRule>
  </conditionalFormatting>
  <conditionalFormatting sqref="E139:E150">
    <cfRule type="expression" dxfId="88" priority="9">
      <formula>AND(D139="GENERIC",E139&lt;&gt;"GENERIC")</formula>
    </cfRule>
  </conditionalFormatting>
  <conditionalFormatting sqref="E139:E150">
    <cfRule type="expression" dxfId="87" priority="8">
      <formula>AND(D139="GENERIC",E139&lt;&gt;"GENERIC")</formula>
    </cfRule>
  </conditionalFormatting>
  <conditionalFormatting sqref="W142:AD142">
    <cfRule type="cellIs" dxfId="86" priority="2" operator="greaterThanOrEqual">
      <formula>TODAY()</formula>
    </cfRule>
  </conditionalFormatting>
  <conditionalFormatting sqref="AE142:AK142">
    <cfRule type="cellIs" dxfId="85" priority="1" operator="greaterThanOrEqual">
      <formula>TODAY()</formula>
    </cfRule>
  </conditionalFormatting>
  <conditionalFormatting sqref="W139:AD150">
    <cfRule type="cellIs" dxfId="84" priority="7" operator="greaterThanOrEqual">
      <formula>TODAY()</formula>
    </cfRule>
  </conditionalFormatting>
  <conditionalFormatting sqref="AE139:AK140 AE142:AK142 AE144:AK144 AE146:AK146 AE148:AK148 AE150:AK150">
    <cfRule type="cellIs" dxfId="83" priority="6" operator="greaterThanOrEqual">
      <formula>TODAY()</formula>
    </cfRule>
  </conditionalFormatting>
  <conditionalFormatting sqref="AE141:AK141 AE143:AK143 AE145:AK145 AE147:AK147 AE149:AK149">
    <cfRule type="cellIs" dxfId="82" priority="5" operator="greaterThanOrEqual">
      <formula>TODAY()</formula>
    </cfRule>
  </conditionalFormatting>
  <conditionalFormatting sqref="E142">
    <cfRule type="expression" dxfId="81" priority="4">
      <formula>AND(D142="GENERIC",E142&lt;&gt;"GENERIC")</formula>
    </cfRule>
  </conditionalFormatting>
  <conditionalFormatting sqref="E142">
    <cfRule type="expression" dxfId="80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20"/>
    </row>
    <row r="2" spans="1:29" ht="12" customHeight="1" x14ac:dyDescent="0.25">
      <c r="A2" s="200">
        <v>1</v>
      </c>
      <c r="B2" s="640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56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40" t="s">
        <v>854</v>
      </c>
      <c r="C3" s="201">
        <v>7500</v>
      </c>
      <c r="D3" s="202" t="s">
        <v>329</v>
      </c>
      <c r="E3" s="201">
        <v>2050</v>
      </c>
      <c r="F3" s="555">
        <v>20</v>
      </c>
      <c r="G3" s="555">
        <v>104</v>
      </c>
      <c r="H3" s="555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54">
        <v>640</v>
      </c>
      <c r="O3" s="550">
        <v>1050</v>
      </c>
      <c r="P3" s="550">
        <v>2080</v>
      </c>
      <c r="Q3" s="206">
        <f>+N3+O3+P3</f>
        <v>3770</v>
      </c>
      <c r="R3" s="557">
        <f>256.4*0.1</f>
        <v>25.64</v>
      </c>
      <c r="S3" s="558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40" t="s">
        <v>855</v>
      </c>
      <c r="C4" s="201">
        <v>7500</v>
      </c>
      <c r="D4" s="202" t="s">
        <v>328</v>
      </c>
      <c r="E4" s="201">
        <v>2050</v>
      </c>
      <c r="F4" s="555">
        <v>20</v>
      </c>
      <c r="G4" s="555">
        <v>104</v>
      </c>
      <c r="H4" s="555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54">
        <v>640</v>
      </c>
      <c r="O4" s="550">
        <v>1240</v>
      </c>
      <c r="P4" s="550">
        <f t="shared" ref="P4" ca="1" si="6">SUM(K4:M4)</f>
        <v>2044.2684999999999</v>
      </c>
      <c r="Q4" s="206">
        <f t="shared" ref="Q4" ca="1" si="7">+N4+O4+P4</f>
        <v>3924.2685000000001</v>
      </c>
      <c r="R4" s="557">
        <f>282*0.1</f>
        <v>28.200000000000003</v>
      </c>
      <c r="S4" s="558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40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56">
        <f t="shared" si="16"/>
        <v>1255</v>
      </c>
      <c r="P5" s="556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40" t="s">
        <v>856</v>
      </c>
      <c r="C6" s="201">
        <v>10000</v>
      </c>
      <c r="D6" s="202" t="s">
        <v>329</v>
      </c>
      <c r="E6" s="201">
        <v>2050</v>
      </c>
      <c r="F6" s="555">
        <v>20</v>
      </c>
      <c r="G6" s="555">
        <v>104</v>
      </c>
      <c r="H6" s="555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54">
        <v>640</v>
      </c>
      <c r="O6" s="550">
        <v>1120</v>
      </c>
      <c r="P6" s="550">
        <v>2640</v>
      </c>
      <c r="Q6" s="206">
        <f t="shared" ref="Q6:Q7" si="18">+N6+O6+P6</f>
        <v>4400</v>
      </c>
      <c r="R6" s="557">
        <f t="shared" ref="R6" si="19">256.4*0.1</f>
        <v>25.64</v>
      </c>
      <c r="S6" s="558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52" si="21">+A6+1</f>
        <v>6</v>
      </c>
      <c r="B7" s="641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52">
        <f t="shared" si="4"/>
        <v>1234</v>
      </c>
      <c r="J7" s="552">
        <v>0</v>
      </c>
      <c r="K7" s="552">
        <f t="shared" si="5"/>
        <v>2269.3802880478479</v>
      </c>
      <c r="L7" s="552">
        <v>208.89738257079298</v>
      </c>
      <c r="M7" s="553">
        <v>211.72232938135886</v>
      </c>
      <c r="N7" s="214">
        <v>640</v>
      </c>
      <c r="O7" s="551">
        <v>1390</v>
      </c>
      <c r="P7" s="551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32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42" t="s">
        <v>872</v>
      </c>
      <c r="C9" s="228">
        <v>8000</v>
      </c>
      <c r="D9" s="229" t="s">
        <v>75</v>
      </c>
      <c r="E9" s="228">
        <v>2050</v>
      </c>
      <c r="F9" s="559">
        <f t="shared" ref="F9:S9" si="24">+AVERAGE(F10,F11)</f>
        <v>20</v>
      </c>
      <c r="G9" s="559">
        <f t="shared" si="24"/>
        <v>104</v>
      </c>
      <c r="H9" s="559">
        <f t="shared" si="24"/>
        <v>32</v>
      </c>
      <c r="I9" s="559">
        <f t="shared" si="24"/>
        <v>969</v>
      </c>
      <c r="J9" s="559">
        <f t="shared" si="24"/>
        <v>0</v>
      </c>
      <c r="K9" s="559">
        <f t="shared" si="24"/>
        <v>1794.3802880478481</v>
      </c>
      <c r="L9" s="559">
        <f t="shared" si="24"/>
        <v>208.89738257079298</v>
      </c>
      <c r="M9" s="560">
        <f t="shared" si="24"/>
        <v>211.72232938135886</v>
      </c>
      <c r="N9" s="560">
        <f t="shared" si="24"/>
        <v>640</v>
      </c>
      <c r="O9" s="561">
        <f t="shared" si="24"/>
        <v>1125</v>
      </c>
      <c r="P9" s="561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43" t="s">
        <v>874</v>
      </c>
      <c r="C10" s="218">
        <v>7500</v>
      </c>
      <c r="D10" s="219" t="s">
        <v>75</v>
      </c>
      <c r="E10" s="218">
        <v>2050</v>
      </c>
      <c r="F10" s="555">
        <v>20</v>
      </c>
      <c r="G10" s="555">
        <v>104</v>
      </c>
      <c r="H10" s="555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54">
        <v>640</v>
      </c>
      <c r="O10" s="550">
        <v>1090</v>
      </c>
      <c r="P10" s="550">
        <v>1970</v>
      </c>
      <c r="Q10" s="206">
        <f>+N10+O10+P10</f>
        <v>3700</v>
      </c>
      <c r="R10" s="557">
        <f>256.4*0.1</f>
        <v>25.64</v>
      </c>
      <c r="S10" s="558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00">
        <f t="shared" ref="A11:A55" si="27">+A10+1</f>
        <v>10</v>
      </c>
      <c r="B11" s="796" t="s">
        <v>875</v>
      </c>
      <c r="C11" s="237">
        <v>10000</v>
      </c>
      <c r="D11" s="238" t="s">
        <v>75</v>
      </c>
      <c r="E11" s="237">
        <v>2050</v>
      </c>
      <c r="F11" s="555">
        <v>20</v>
      </c>
      <c r="G11" s="555">
        <v>104</v>
      </c>
      <c r="H11" s="555">
        <v>32</v>
      </c>
      <c r="I11" s="203">
        <f t="shared" si="25"/>
        <v>1004</v>
      </c>
      <c r="J11" s="203">
        <v>0</v>
      </c>
      <c r="K11" s="203">
        <f t="shared" si="26"/>
        <v>2039.3802880478481</v>
      </c>
      <c r="L11" s="203">
        <v>208.89738257079298</v>
      </c>
      <c r="M11" s="204">
        <v>211.72232938135886</v>
      </c>
      <c r="N11" s="554">
        <v>640</v>
      </c>
      <c r="O11" s="209">
        <v>1160</v>
      </c>
      <c r="P11" s="209">
        <v>2460</v>
      </c>
      <c r="Q11" s="206">
        <f t="shared" ref="Q11" si="28">+N11+O11+P11</f>
        <v>4260</v>
      </c>
      <c r="R11" s="557">
        <f>225.6*0.1</f>
        <v>22.560000000000002</v>
      </c>
      <c r="S11" s="558">
        <f>225.6*0.9</f>
        <v>203.04</v>
      </c>
      <c r="T11" s="209">
        <v>45</v>
      </c>
      <c r="U11" s="209">
        <v>45</v>
      </c>
      <c r="V11" s="209">
        <v>45</v>
      </c>
      <c r="W11" s="209">
        <v>45</v>
      </c>
      <c r="X11" s="209">
        <v>45</v>
      </c>
      <c r="Y11" s="209">
        <v>45</v>
      </c>
      <c r="Z11" s="209">
        <v>45</v>
      </c>
      <c r="AA11" s="209">
        <v>45</v>
      </c>
      <c r="AB11" s="209">
        <v>45</v>
      </c>
    </row>
    <row r="12" spans="1:29" ht="12" customHeight="1" x14ac:dyDescent="0.25">
      <c r="A12" s="210">
        <f t="shared" si="27"/>
        <v>11</v>
      </c>
      <c r="B12" s="644" t="s">
        <v>965</v>
      </c>
      <c r="C12" s="211">
        <v>10000</v>
      </c>
      <c r="D12" s="212" t="s">
        <v>75</v>
      </c>
      <c r="E12" s="211">
        <v>2050</v>
      </c>
      <c r="F12" s="562">
        <v>20</v>
      </c>
      <c r="G12" s="562">
        <v>104</v>
      </c>
      <c r="H12" s="562">
        <v>32</v>
      </c>
      <c r="I12" s="563">
        <f t="shared" ref="I12" si="29">+O12-H12-G12-F12-J12</f>
        <v>1120</v>
      </c>
      <c r="J12" s="563">
        <v>0</v>
      </c>
      <c r="K12" s="563">
        <f t="shared" ref="K12" si="30">+P12-L12-M12</f>
        <v>2285.3802880478479</v>
      </c>
      <c r="L12" s="563">
        <v>208.89738257079298</v>
      </c>
      <c r="M12" s="564">
        <v>211.72232938135886</v>
      </c>
      <c r="N12" s="565">
        <v>704</v>
      </c>
      <c r="O12" s="551">
        <v>1276</v>
      </c>
      <c r="P12" s="551">
        <v>2706</v>
      </c>
      <c r="Q12" s="216">
        <f t="shared" ref="Q12" si="31">+N12+O12+P12</f>
        <v>4686</v>
      </c>
      <c r="R12" s="566">
        <f>225.6*0.1</f>
        <v>22.560000000000002</v>
      </c>
      <c r="S12" s="567">
        <f>225.6*0.9</f>
        <v>203.04</v>
      </c>
      <c r="T12" s="551">
        <v>45</v>
      </c>
      <c r="U12" s="551">
        <v>45</v>
      </c>
      <c r="V12" s="551">
        <v>45</v>
      </c>
      <c r="W12" s="551">
        <v>45</v>
      </c>
      <c r="X12" s="551">
        <v>45</v>
      </c>
      <c r="Y12" s="551">
        <v>45</v>
      </c>
      <c r="Z12" s="551">
        <v>45</v>
      </c>
      <c r="AA12" s="551">
        <v>45</v>
      </c>
      <c r="AB12" s="551">
        <v>45</v>
      </c>
    </row>
    <row r="13" spans="1:29" ht="12" customHeight="1" x14ac:dyDescent="0.25">
      <c r="A13" s="210">
        <f t="shared" si="27"/>
        <v>12</v>
      </c>
      <c r="B13" s="645" t="s">
        <v>71</v>
      </c>
      <c r="C13" s="211">
        <v>10000</v>
      </c>
      <c r="D13" s="212" t="s">
        <v>75</v>
      </c>
      <c r="E13" s="211">
        <v>2050</v>
      </c>
      <c r="F13" s="213">
        <v>20</v>
      </c>
      <c r="G13" s="213">
        <v>104</v>
      </c>
      <c r="H13" s="213">
        <v>32</v>
      </c>
      <c r="I13" s="552">
        <f t="shared" ref="I13" si="32">+O13-H13-G13-F13-J13</f>
        <v>1610.2781760416701</v>
      </c>
      <c r="J13" s="213">
        <v>0</v>
      </c>
      <c r="K13" s="552">
        <f t="shared" ref="K13" si="33">+P13-L13-M13</f>
        <v>2109.9741547145177</v>
      </c>
      <c r="L13" s="213">
        <v>208.89738257079298</v>
      </c>
      <c r="M13" s="214">
        <v>211.72232938135886</v>
      </c>
      <c r="N13" s="214">
        <f>+AVERAGE(290.005,290.005)</f>
        <v>290.005</v>
      </c>
      <c r="O13" s="551">
        <f>+AVERAGE(1813.39391979167,1719.16243229167)</f>
        <v>1766.2781760416701</v>
      </c>
      <c r="P13" s="551">
        <f>+AVERAGE(2532.09386666667,2529.09386666667)</f>
        <v>2530.5938666666698</v>
      </c>
      <c r="Q13" s="216">
        <f t="shared" ref="Q13:Q42" si="34">+N13+O13+P13</f>
        <v>4586.87704270834</v>
      </c>
      <c r="R13" s="225">
        <v>22.1</v>
      </c>
      <c r="S13" s="226">
        <v>198.9</v>
      </c>
      <c r="T13" s="217">
        <v>45</v>
      </c>
      <c r="U13" s="217">
        <v>45</v>
      </c>
      <c r="V13" s="217">
        <v>45</v>
      </c>
      <c r="W13" s="217">
        <v>45</v>
      </c>
      <c r="X13" s="217">
        <v>45</v>
      </c>
      <c r="Y13" s="217">
        <v>45</v>
      </c>
      <c r="Z13" s="217">
        <v>45</v>
      </c>
      <c r="AA13" s="217">
        <v>45</v>
      </c>
      <c r="AB13" s="217">
        <v>45</v>
      </c>
    </row>
    <row r="14" spans="1:29" ht="12" customHeight="1" x14ac:dyDescent="0.25">
      <c r="A14" s="200">
        <f t="shared" si="27"/>
        <v>13</v>
      </c>
      <c r="B14" s="646" t="s">
        <v>851</v>
      </c>
      <c r="C14" s="570">
        <v>8500</v>
      </c>
      <c r="D14" s="571" t="s">
        <v>75</v>
      </c>
      <c r="E14" s="570">
        <v>2050</v>
      </c>
      <c r="F14" s="572">
        <v>20</v>
      </c>
      <c r="G14" s="572">
        <v>104</v>
      </c>
      <c r="H14" s="572">
        <v>32</v>
      </c>
      <c r="I14" s="572">
        <v>1617.36553125</v>
      </c>
      <c r="J14" s="572">
        <v>0</v>
      </c>
      <c r="K14" s="572">
        <v>1847.368547547848</v>
      </c>
      <c r="L14" s="572">
        <v>208.89738257079298</v>
      </c>
      <c r="M14" s="573">
        <v>211.72232938135886</v>
      </c>
      <c r="N14" s="573">
        <v>642.04999999999995</v>
      </c>
      <c r="O14" s="574">
        <f>SUM(F14:J14)</f>
        <v>1773.36553125</v>
      </c>
      <c r="P14" s="574">
        <f>SUM(K14:M14)</f>
        <v>2267.9882594999999</v>
      </c>
      <c r="Q14" s="575">
        <f>+N14+O14+P14</f>
        <v>4683.4037907499996</v>
      </c>
      <c r="R14" s="576">
        <v>22.1</v>
      </c>
      <c r="S14" s="577">
        <v>198.9</v>
      </c>
      <c r="T14" s="578">
        <v>45</v>
      </c>
      <c r="U14" s="578">
        <v>45</v>
      </c>
      <c r="V14" s="578">
        <v>45</v>
      </c>
      <c r="W14" s="578">
        <v>45</v>
      </c>
      <c r="X14" s="578">
        <v>45</v>
      </c>
      <c r="Y14" s="578">
        <v>45</v>
      </c>
      <c r="Z14" s="578">
        <v>45</v>
      </c>
      <c r="AA14" s="578">
        <v>45</v>
      </c>
      <c r="AB14" s="578">
        <v>45</v>
      </c>
    </row>
    <row r="15" spans="1:29" ht="12" customHeight="1" x14ac:dyDescent="0.25">
      <c r="A15" s="227">
        <f t="shared" si="27"/>
        <v>14</v>
      </c>
      <c r="B15" s="647" t="s">
        <v>324</v>
      </c>
      <c r="C15" s="228">
        <v>10000</v>
      </c>
      <c r="D15" s="229" t="s">
        <v>75</v>
      </c>
      <c r="E15" s="228">
        <v>2050</v>
      </c>
      <c r="F15" s="230">
        <v>20</v>
      </c>
      <c r="G15" s="230">
        <v>104</v>
      </c>
      <c r="H15" s="230">
        <v>32</v>
      </c>
      <c r="I15" s="230">
        <v>956.33500000000004</v>
      </c>
      <c r="J15" s="230">
        <v>0</v>
      </c>
      <c r="K15" s="230">
        <v>2188.9732880478477</v>
      </c>
      <c r="L15" s="230">
        <v>208.89738257079298</v>
      </c>
      <c r="M15" s="231">
        <v>211.72232938135886</v>
      </c>
      <c r="N15" s="231">
        <v>640</v>
      </c>
      <c r="O15" s="232">
        <f t="shared" ref="O15:O20" si="35">SUM(F15:J15)</f>
        <v>1112.335</v>
      </c>
      <c r="P15" s="232">
        <f t="shared" ref="P15:P20" si="36">SUM(K15:M15)</f>
        <v>2609.5929999999998</v>
      </c>
      <c r="Q15" s="233">
        <f t="shared" si="34"/>
        <v>4361.9279999999999</v>
      </c>
      <c r="R15" s="234">
        <v>24.3</v>
      </c>
      <c r="S15" s="235">
        <v>218.70000000000002</v>
      </c>
      <c r="T15" s="236">
        <v>45</v>
      </c>
      <c r="U15" s="236">
        <v>45</v>
      </c>
      <c r="V15" s="236">
        <v>45</v>
      </c>
      <c r="W15" s="236">
        <v>45</v>
      </c>
      <c r="X15" s="236">
        <v>45</v>
      </c>
      <c r="Y15" s="236">
        <v>45</v>
      </c>
      <c r="Z15" s="236">
        <v>45</v>
      </c>
      <c r="AA15" s="236">
        <v>45</v>
      </c>
      <c r="AB15" s="236">
        <v>45</v>
      </c>
    </row>
    <row r="16" spans="1:29" ht="12" customHeight="1" x14ac:dyDescent="0.25">
      <c r="A16" s="210">
        <f t="shared" si="27"/>
        <v>15</v>
      </c>
      <c r="B16" s="648" t="s">
        <v>72</v>
      </c>
      <c r="C16" s="211">
        <v>10000</v>
      </c>
      <c r="D16" s="212" t="s">
        <v>75</v>
      </c>
      <c r="E16" s="211">
        <v>2050</v>
      </c>
      <c r="F16" s="213">
        <v>20</v>
      </c>
      <c r="G16" s="213">
        <v>104</v>
      </c>
      <c r="H16" s="213">
        <v>32</v>
      </c>
      <c r="I16" s="213">
        <v>956.33500000000004</v>
      </c>
      <c r="J16" s="213">
        <v>0</v>
      </c>
      <c r="K16" s="213">
        <v>1896.1122880478481</v>
      </c>
      <c r="L16" s="213">
        <v>208.89738257079298</v>
      </c>
      <c r="M16" s="214">
        <v>211.72232938135886</v>
      </c>
      <c r="N16" s="214">
        <v>640</v>
      </c>
      <c r="O16" s="215">
        <f t="shared" si="35"/>
        <v>1112.335</v>
      </c>
      <c r="P16" s="215">
        <f t="shared" si="36"/>
        <v>2316.732</v>
      </c>
      <c r="Q16" s="216">
        <f t="shared" si="34"/>
        <v>4069.067</v>
      </c>
      <c r="R16" s="225">
        <v>22.1</v>
      </c>
      <c r="S16" s="226">
        <v>198.9</v>
      </c>
      <c r="T16" s="217">
        <v>45</v>
      </c>
      <c r="U16" s="217">
        <v>45</v>
      </c>
      <c r="V16" s="217">
        <v>45</v>
      </c>
      <c r="W16" s="217">
        <v>45</v>
      </c>
      <c r="X16" s="217">
        <v>45</v>
      </c>
      <c r="Y16" s="217">
        <v>45</v>
      </c>
      <c r="Z16" s="217">
        <v>45</v>
      </c>
      <c r="AA16" s="217">
        <v>45</v>
      </c>
      <c r="AB16" s="217">
        <v>45</v>
      </c>
    </row>
    <row r="17" spans="1:28" ht="12" customHeight="1" x14ac:dyDescent="0.25">
      <c r="A17" s="227">
        <f t="shared" si="27"/>
        <v>16</v>
      </c>
      <c r="B17" s="647" t="s">
        <v>325</v>
      </c>
      <c r="C17" s="228">
        <v>10000</v>
      </c>
      <c r="D17" s="229" t="s">
        <v>75</v>
      </c>
      <c r="E17" s="228">
        <v>2050</v>
      </c>
      <c r="F17" s="230">
        <v>20</v>
      </c>
      <c r="G17" s="230">
        <v>104</v>
      </c>
      <c r="H17" s="230">
        <v>32</v>
      </c>
      <c r="I17" s="230">
        <v>1144.6949999999999</v>
      </c>
      <c r="J17" s="230">
        <v>0</v>
      </c>
      <c r="K17" s="230">
        <v>2224.1382880478477</v>
      </c>
      <c r="L17" s="230">
        <v>208.89738257079298</v>
      </c>
      <c r="M17" s="231">
        <v>211.72232938135886</v>
      </c>
      <c r="N17" s="231">
        <v>640</v>
      </c>
      <c r="O17" s="232">
        <f t="shared" si="35"/>
        <v>1300.6949999999999</v>
      </c>
      <c r="P17" s="232">
        <f t="shared" si="36"/>
        <v>2644.7579999999998</v>
      </c>
      <c r="Q17" s="233">
        <f t="shared" si="34"/>
        <v>4585.4529999999995</v>
      </c>
      <c r="R17" s="234">
        <v>26.1</v>
      </c>
      <c r="S17" s="235">
        <v>234.9</v>
      </c>
      <c r="T17" s="236">
        <v>45</v>
      </c>
      <c r="U17" s="236">
        <v>45</v>
      </c>
      <c r="V17" s="236">
        <v>45</v>
      </c>
      <c r="W17" s="236">
        <v>45</v>
      </c>
      <c r="X17" s="236">
        <v>45</v>
      </c>
      <c r="Y17" s="236">
        <v>45</v>
      </c>
      <c r="Z17" s="236">
        <v>45</v>
      </c>
      <c r="AA17" s="236">
        <v>45</v>
      </c>
      <c r="AB17" s="236">
        <v>45</v>
      </c>
    </row>
    <row r="18" spans="1:28" ht="12" customHeight="1" x14ac:dyDescent="0.25">
      <c r="A18" s="200">
        <f t="shared" si="27"/>
        <v>17</v>
      </c>
      <c r="B18" s="649" t="s">
        <v>326</v>
      </c>
      <c r="C18" s="237">
        <v>10000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1144.6949999999999</v>
      </c>
      <c r="J18" s="220">
        <v>0</v>
      </c>
      <c r="K18" s="220">
        <v>2224.1382880478477</v>
      </c>
      <c r="L18" s="220">
        <v>208.89738257079298</v>
      </c>
      <c r="M18" s="221">
        <v>211.72232938135886</v>
      </c>
      <c r="N18" s="221">
        <v>640</v>
      </c>
      <c r="O18" s="239">
        <f t="shared" si="35"/>
        <v>1300.6949999999999</v>
      </c>
      <c r="P18" s="239">
        <f t="shared" si="36"/>
        <v>2644.7579999999998</v>
      </c>
      <c r="Q18" s="206">
        <f t="shared" si="34"/>
        <v>4585.4529999999995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00">
        <f t="shared" si="27"/>
        <v>18</v>
      </c>
      <c r="B19" s="649" t="s">
        <v>327</v>
      </c>
      <c r="C19" s="237">
        <v>7500</v>
      </c>
      <c r="D19" s="238" t="s">
        <v>75</v>
      </c>
      <c r="E19" s="237">
        <v>2050</v>
      </c>
      <c r="F19" s="220">
        <v>20</v>
      </c>
      <c r="G19" s="220">
        <v>104</v>
      </c>
      <c r="H19" s="220">
        <v>32</v>
      </c>
      <c r="I19" s="220">
        <v>1079.4449999999999</v>
      </c>
      <c r="J19" s="220">
        <v>0</v>
      </c>
      <c r="K19" s="220">
        <v>1636.8882880478479</v>
      </c>
      <c r="L19" s="220">
        <v>208.89738257079298</v>
      </c>
      <c r="M19" s="221">
        <v>211.72232938135886</v>
      </c>
      <c r="N19" s="221">
        <v>640</v>
      </c>
      <c r="O19" s="239">
        <f t="shared" si="35"/>
        <v>1235.4449999999999</v>
      </c>
      <c r="P19" s="239">
        <f t="shared" si="36"/>
        <v>2057.5079999999998</v>
      </c>
      <c r="Q19" s="206">
        <f t="shared" si="34"/>
        <v>3932.9529999999995</v>
      </c>
      <c r="R19" s="222">
        <v>26.1</v>
      </c>
      <c r="S19" s="223">
        <v>234.9</v>
      </c>
      <c r="T19" s="240">
        <v>45</v>
      </c>
      <c r="U19" s="240">
        <v>45</v>
      </c>
      <c r="V19" s="240">
        <v>45</v>
      </c>
      <c r="W19" s="240">
        <v>45</v>
      </c>
      <c r="X19" s="240">
        <v>45</v>
      </c>
      <c r="Y19" s="240">
        <v>45</v>
      </c>
      <c r="Z19" s="240">
        <v>45</v>
      </c>
      <c r="AA19" s="240">
        <v>45</v>
      </c>
      <c r="AB19" s="240">
        <v>45</v>
      </c>
    </row>
    <row r="20" spans="1:28" ht="12" customHeight="1" x14ac:dyDescent="0.25">
      <c r="A20" s="210">
        <f t="shared" si="27"/>
        <v>19</v>
      </c>
      <c r="B20" s="648" t="s">
        <v>73</v>
      </c>
      <c r="C20" s="211">
        <v>8750</v>
      </c>
      <c r="D20" s="212" t="s">
        <v>75</v>
      </c>
      <c r="E20" s="211">
        <v>2050</v>
      </c>
      <c r="F20" s="213">
        <v>20</v>
      </c>
      <c r="G20" s="213">
        <v>104</v>
      </c>
      <c r="H20" s="213">
        <v>32</v>
      </c>
      <c r="I20" s="213">
        <v>1112.07</v>
      </c>
      <c r="J20" s="213">
        <v>0</v>
      </c>
      <c r="K20" s="213">
        <v>1930.5132880478479</v>
      </c>
      <c r="L20" s="213">
        <v>208.89738257079298</v>
      </c>
      <c r="M20" s="214">
        <v>211.72232938135886</v>
      </c>
      <c r="N20" s="214">
        <v>640</v>
      </c>
      <c r="O20" s="215">
        <f t="shared" si="35"/>
        <v>1268.07</v>
      </c>
      <c r="P20" s="215">
        <f t="shared" si="36"/>
        <v>2351.1329999999998</v>
      </c>
      <c r="Q20" s="216">
        <f t="shared" si="34"/>
        <v>4259.2029999999995</v>
      </c>
      <c r="R20" s="225">
        <v>26.1</v>
      </c>
      <c r="S20" s="226">
        <v>234.9</v>
      </c>
      <c r="T20" s="217">
        <v>45</v>
      </c>
      <c r="U20" s="217">
        <v>45</v>
      </c>
      <c r="V20" s="217">
        <v>45</v>
      </c>
      <c r="W20" s="217">
        <v>45</v>
      </c>
      <c r="X20" s="217">
        <v>45</v>
      </c>
      <c r="Y20" s="217">
        <v>45</v>
      </c>
      <c r="Z20" s="217">
        <v>45</v>
      </c>
      <c r="AA20" s="217">
        <v>45</v>
      </c>
      <c r="AB20" s="217">
        <v>45</v>
      </c>
    </row>
    <row r="21" spans="1:28" ht="12" customHeight="1" x14ac:dyDescent="0.25">
      <c r="A21" s="200">
        <f t="shared" si="27"/>
        <v>20</v>
      </c>
      <c r="B21" s="650" t="s">
        <v>21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1701.17</v>
      </c>
      <c r="J21" s="241">
        <v>0</v>
      </c>
      <c r="K21" s="241">
        <v>3140.1464225</v>
      </c>
      <c r="L21" s="241">
        <v>210.75</v>
      </c>
      <c r="M21" s="242">
        <v>213.6</v>
      </c>
      <c r="N21" s="242">
        <v>375</v>
      </c>
      <c r="O21" s="243">
        <f>SUM(F21:I21)</f>
        <v>1857.17</v>
      </c>
      <c r="P21" s="205">
        <f>SUM(J21:M21)</f>
        <v>3564.4964224999999</v>
      </c>
      <c r="Q21" s="206">
        <f t="shared" si="34"/>
        <v>5796.6664225000004</v>
      </c>
      <c r="R21" s="244">
        <f t="shared" ref="R21:S30" si="37">+R$7</f>
        <v>28.200000000000003</v>
      </c>
      <c r="S21" s="245">
        <f t="shared" si="37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7"/>
        <v>21</v>
      </c>
      <c r="B22" s="650" t="s">
        <v>273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1654.1412499999999</v>
      </c>
      <c r="J22" s="241">
        <v>0</v>
      </c>
      <c r="K22" s="241">
        <v>3143.8464225000002</v>
      </c>
      <c r="L22" s="241">
        <v>210.75</v>
      </c>
      <c r="M22" s="242">
        <v>213.6</v>
      </c>
      <c r="N22" s="242">
        <v>375</v>
      </c>
      <c r="O22" s="205">
        <f t="shared" ref="O22:O23" si="38">SUM(F22:I22)</f>
        <v>1810.1412499999999</v>
      </c>
      <c r="P22" s="205">
        <f t="shared" ref="P22:P42" si="39">SUM(J22:M22)</f>
        <v>3568.1964225000002</v>
      </c>
      <c r="Q22" s="206">
        <f t="shared" si="34"/>
        <v>5753.3376724999998</v>
      </c>
      <c r="R22" s="244">
        <f t="shared" si="37"/>
        <v>28.200000000000003</v>
      </c>
      <c r="S22" s="245">
        <f t="shared" si="37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7"/>
        <v>22</v>
      </c>
      <c r="B23" s="650" t="s">
        <v>274</v>
      </c>
      <c r="C23" s="218">
        <v>10100</v>
      </c>
      <c r="D23" s="219" t="s">
        <v>75</v>
      </c>
      <c r="E23" s="218">
        <v>2050</v>
      </c>
      <c r="F23" s="241">
        <v>20</v>
      </c>
      <c r="G23" s="241">
        <v>104</v>
      </c>
      <c r="H23" s="241">
        <v>32</v>
      </c>
      <c r="I23" s="241">
        <v>1631.1412499999999</v>
      </c>
      <c r="J23" s="241">
        <v>0</v>
      </c>
      <c r="K23" s="241">
        <v>3137.0763875000002</v>
      </c>
      <c r="L23" s="241">
        <v>210.75</v>
      </c>
      <c r="M23" s="242">
        <v>213.6</v>
      </c>
      <c r="N23" s="242">
        <v>375</v>
      </c>
      <c r="O23" s="205">
        <f t="shared" si="38"/>
        <v>1787.1412499999999</v>
      </c>
      <c r="P23" s="205">
        <f t="shared" si="39"/>
        <v>3561.4263875000001</v>
      </c>
      <c r="Q23" s="206">
        <f t="shared" si="34"/>
        <v>5723.5676375000003</v>
      </c>
      <c r="R23" s="244">
        <f t="shared" si="37"/>
        <v>28.200000000000003</v>
      </c>
      <c r="S23" s="245">
        <f t="shared" si="37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7"/>
        <v>23</v>
      </c>
      <c r="B24" s="650" t="s">
        <v>275</v>
      </c>
      <c r="C24" s="218">
        <f>+live_ds!S104</f>
        <v>10300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ref="O24:O42" si="40">SUM(F24:I24)</f>
        <v>0</v>
      </c>
      <c r="P24" s="205">
        <f t="shared" si="39"/>
        <v>0</v>
      </c>
      <c r="Q24" s="206">
        <f t="shared" si="34"/>
        <v>0</v>
      </c>
      <c r="R24" s="244">
        <f t="shared" si="37"/>
        <v>28.200000000000003</v>
      </c>
      <c r="S24" s="245">
        <f t="shared" si="37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7"/>
        <v>24</v>
      </c>
      <c r="B25" s="650" t="s">
        <v>276</v>
      </c>
      <c r="C25" s="218">
        <f>+live_ds!S105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0</v>
      </c>
      <c r="L25" s="241">
        <v>0</v>
      </c>
      <c r="M25" s="242">
        <v>0</v>
      </c>
      <c r="N25" s="242">
        <v>0</v>
      </c>
      <c r="O25" s="205">
        <f t="shared" si="40"/>
        <v>0</v>
      </c>
      <c r="P25" s="205">
        <f t="shared" si="39"/>
        <v>0</v>
      </c>
      <c r="Q25" s="206">
        <f t="shared" si="34"/>
        <v>0</v>
      </c>
      <c r="R25" s="244">
        <f t="shared" si="37"/>
        <v>28.200000000000003</v>
      </c>
      <c r="S25" s="245">
        <f t="shared" si="37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7"/>
        <v>25</v>
      </c>
      <c r="B26" s="650" t="s">
        <v>277</v>
      </c>
      <c r="C26" s="218">
        <f>+live_ds!S106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539.19389000000001</v>
      </c>
      <c r="L26" s="241">
        <v>0</v>
      </c>
      <c r="M26" s="242">
        <v>0</v>
      </c>
      <c r="N26" s="242">
        <v>79.551000000000002</v>
      </c>
      <c r="O26" s="205">
        <f t="shared" si="40"/>
        <v>0</v>
      </c>
      <c r="P26" s="205">
        <f t="shared" si="39"/>
        <v>539.19389000000001</v>
      </c>
      <c r="Q26" s="206">
        <f t="shared" si="34"/>
        <v>618.74489000000005</v>
      </c>
      <c r="R26" s="244">
        <f t="shared" si="37"/>
        <v>28.200000000000003</v>
      </c>
      <c r="S26" s="245">
        <f t="shared" si="37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7"/>
        <v>26</v>
      </c>
      <c r="B27" s="650" t="s">
        <v>278</v>
      </c>
      <c r="C27" s="218">
        <f>+live_ds!S107</f>
        <v>8900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0</v>
      </c>
      <c r="L27" s="241">
        <v>0</v>
      </c>
      <c r="M27" s="242">
        <v>0</v>
      </c>
      <c r="N27" s="242">
        <v>0</v>
      </c>
      <c r="O27" s="205">
        <f t="shared" si="40"/>
        <v>0</v>
      </c>
      <c r="P27" s="205">
        <f t="shared" si="39"/>
        <v>0</v>
      </c>
      <c r="Q27" s="206">
        <f t="shared" si="34"/>
        <v>0</v>
      </c>
      <c r="R27" s="244">
        <f t="shared" si="37"/>
        <v>28.200000000000003</v>
      </c>
      <c r="S27" s="245">
        <f t="shared" si="37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7"/>
        <v>27</v>
      </c>
      <c r="B28" s="650" t="s">
        <v>279</v>
      </c>
      <c r="C28" s="218">
        <f>+live_ds!S108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1194.3146200000001</v>
      </c>
      <c r="L28" s="241">
        <v>0</v>
      </c>
      <c r="M28" s="242">
        <v>0</v>
      </c>
      <c r="N28" s="242">
        <v>79.551000000000002</v>
      </c>
      <c r="O28" s="205">
        <f t="shared" si="40"/>
        <v>0</v>
      </c>
      <c r="P28" s="205">
        <f t="shared" si="39"/>
        <v>1194.3146200000001</v>
      </c>
      <c r="Q28" s="206">
        <f t="shared" si="34"/>
        <v>1273.86562</v>
      </c>
      <c r="R28" s="244">
        <f t="shared" si="37"/>
        <v>28.200000000000003</v>
      </c>
      <c r="S28" s="245">
        <f t="shared" si="37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7"/>
        <v>28</v>
      </c>
      <c r="B29" s="650" t="s">
        <v>280</v>
      </c>
      <c r="C29" s="218">
        <f>+live_ds!S109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918.39782000000002</v>
      </c>
      <c r="L29" s="241">
        <v>0</v>
      </c>
      <c r="M29" s="242">
        <v>0</v>
      </c>
      <c r="N29" s="242">
        <v>79.551000000000002</v>
      </c>
      <c r="O29" s="205">
        <f t="shared" si="40"/>
        <v>0</v>
      </c>
      <c r="P29" s="205">
        <f t="shared" si="39"/>
        <v>918.39782000000002</v>
      </c>
      <c r="Q29" s="206">
        <f t="shared" si="34"/>
        <v>997.94882000000007</v>
      </c>
      <c r="R29" s="244">
        <f t="shared" si="37"/>
        <v>28.200000000000003</v>
      </c>
      <c r="S29" s="245">
        <f t="shared" si="37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00">
        <f t="shared" si="27"/>
        <v>29</v>
      </c>
      <c r="B30" s="650" t="s">
        <v>281</v>
      </c>
      <c r="C30" s="218">
        <f>+live_ds!S110</f>
        <v>10300</v>
      </c>
      <c r="D30" s="219" t="s">
        <v>75</v>
      </c>
      <c r="E30" s="218">
        <v>2050</v>
      </c>
      <c r="F30" s="241">
        <v>0</v>
      </c>
      <c r="G30" s="241">
        <v>0</v>
      </c>
      <c r="H30" s="241">
        <v>0</v>
      </c>
      <c r="I30" s="241">
        <v>0</v>
      </c>
      <c r="J30" s="241">
        <v>0</v>
      </c>
      <c r="K30" s="241">
        <v>1080.66203</v>
      </c>
      <c r="L30" s="241">
        <v>0</v>
      </c>
      <c r="M30" s="242">
        <v>0</v>
      </c>
      <c r="N30" s="242">
        <v>79.551000000000002</v>
      </c>
      <c r="O30" s="205">
        <f t="shared" si="40"/>
        <v>0</v>
      </c>
      <c r="P30" s="205">
        <f t="shared" si="39"/>
        <v>1080.66203</v>
      </c>
      <c r="Q30" s="206">
        <f t="shared" si="34"/>
        <v>1160.2130299999999</v>
      </c>
      <c r="R30" s="244">
        <f t="shared" si="37"/>
        <v>28.200000000000003</v>
      </c>
      <c r="S30" s="245">
        <f t="shared" si="37"/>
        <v>253.8</v>
      </c>
      <c r="T30" s="224">
        <v>45</v>
      </c>
      <c r="U30" s="224">
        <v>45</v>
      </c>
      <c r="V30" s="224">
        <v>45</v>
      </c>
      <c r="W30" s="224">
        <v>45</v>
      </c>
      <c r="X30" s="224">
        <v>45</v>
      </c>
      <c r="Y30" s="224">
        <v>45</v>
      </c>
      <c r="Z30" s="224">
        <v>45</v>
      </c>
      <c r="AA30" s="224">
        <v>45</v>
      </c>
      <c r="AB30" s="224">
        <v>45</v>
      </c>
    </row>
    <row r="31" spans="1:28" ht="12" customHeight="1" x14ac:dyDescent="0.25">
      <c r="A31" s="227">
        <f t="shared" si="27"/>
        <v>30</v>
      </c>
      <c r="B31" s="651" t="s">
        <v>282</v>
      </c>
      <c r="C31" s="228">
        <v>8000</v>
      </c>
      <c r="D31" s="229" t="s">
        <v>75</v>
      </c>
      <c r="E31" s="228">
        <v>2050</v>
      </c>
      <c r="F31" s="246">
        <v>20</v>
      </c>
      <c r="G31" s="246">
        <v>104</v>
      </c>
      <c r="H31" s="246">
        <v>32</v>
      </c>
      <c r="I31" s="246">
        <v>1147.249</v>
      </c>
      <c r="J31" s="246">
        <v>0</v>
      </c>
      <c r="K31" s="246">
        <v>1887.6770000000001</v>
      </c>
      <c r="L31" s="246">
        <v>210.75</v>
      </c>
      <c r="M31" s="247">
        <v>213.6</v>
      </c>
      <c r="N31" s="247">
        <v>333.33333333333331</v>
      </c>
      <c r="O31" s="232">
        <f t="shared" si="40"/>
        <v>1303.249</v>
      </c>
      <c r="P31" s="232">
        <f t="shared" si="39"/>
        <v>2312.027</v>
      </c>
      <c r="Q31" s="233">
        <f t="shared" si="34"/>
        <v>3948.6093333333333</v>
      </c>
      <c r="R31" s="248">
        <f t="shared" ref="R31:S33" si="41">+R$9</f>
        <v>24.1</v>
      </c>
      <c r="S31" s="249">
        <f t="shared" si="41"/>
        <v>216.89999999999998</v>
      </c>
      <c r="T31" s="236">
        <v>45</v>
      </c>
      <c r="U31" s="236">
        <v>45</v>
      </c>
      <c r="V31" s="236">
        <v>45</v>
      </c>
      <c r="W31" s="236">
        <v>45</v>
      </c>
      <c r="X31" s="236">
        <v>45</v>
      </c>
      <c r="Y31" s="236">
        <v>45</v>
      </c>
      <c r="Z31" s="236">
        <v>45</v>
      </c>
      <c r="AA31" s="236">
        <v>45</v>
      </c>
      <c r="AB31" s="236">
        <v>45</v>
      </c>
    </row>
    <row r="32" spans="1:28" ht="12" customHeight="1" x14ac:dyDescent="0.25">
      <c r="A32" s="200">
        <f t="shared" si="27"/>
        <v>31</v>
      </c>
      <c r="B32" s="650" t="s">
        <v>283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959.9380000000001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40"/>
        <v>1115.9380000000001</v>
      </c>
      <c r="P32" s="205">
        <f t="shared" si="39"/>
        <v>2312.027</v>
      </c>
      <c r="Q32" s="206">
        <f t="shared" si="34"/>
        <v>3761.2983333333332</v>
      </c>
      <c r="R32" s="244">
        <f t="shared" si="41"/>
        <v>24.1</v>
      </c>
      <c r="S32" s="245">
        <f t="shared" si="41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00">
        <f t="shared" si="27"/>
        <v>32</v>
      </c>
      <c r="B33" s="650" t="s">
        <v>284</v>
      </c>
      <c r="C33" s="218">
        <v>8000</v>
      </c>
      <c r="D33" s="219" t="s">
        <v>75</v>
      </c>
      <c r="E33" s="218">
        <v>2050</v>
      </c>
      <c r="F33" s="241">
        <v>20</v>
      </c>
      <c r="G33" s="241">
        <v>104</v>
      </c>
      <c r="H33" s="241">
        <v>32</v>
      </c>
      <c r="I33" s="241">
        <v>1147.249</v>
      </c>
      <c r="J33" s="241">
        <v>0</v>
      </c>
      <c r="K33" s="241">
        <v>1887.6770000000001</v>
      </c>
      <c r="L33" s="241">
        <v>210.75</v>
      </c>
      <c r="M33" s="242">
        <v>213.6</v>
      </c>
      <c r="N33" s="242">
        <v>333.33333333333331</v>
      </c>
      <c r="O33" s="205">
        <f t="shared" si="40"/>
        <v>1303.249</v>
      </c>
      <c r="P33" s="205">
        <f t="shared" si="39"/>
        <v>2312.027</v>
      </c>
      <c r="Q33" s="206">
        <f t="shared" si="34"/>
        <v>3948.6093333333333</v>
      </c>
      <c r="R33" s="244">
        <f t="shared" si="41"/>
        <v>24.1</v>
      </c>
      <c r="S33" s="245">
        <f t="shared" si="41"/>
        <v>216.89999999999998</v>
      </c>
      <c r="T33" s="224">
        <v>45</v>
      </c>
      <c r="U33" s="224">
        <v>45</v>
      </c>
      <c r="V33" s="224">
        <v>45</v>
      </c>
      <c r="W33" s="224">
        <v>45</v>
      </c>
      <c r="X33" s="224">
        <v>45</v>
      </c>
      <c r="Y33" s="224">
        <v>45</v>
      </c>
      <c r="Z33" s="224">
        <v>45</v>
      </c>
      <c r="AA33" s="224">
        <v>45</v>
      </c>
      <c r="AB33" s="224">
        <v>45</v>
      </c>
    </row>
    <row r="34" spans="1:28" ht="12" customHeight="1" x14ac:dyDescent="0.25">
      <c r="A34" s="227">
        <f t="shared" si="27"/>
        <v>33</v>
      </c>
      <c r="B34" s="651" t="s">
        <v>285</v>
      </c>
      <c r="C34" s="228">
        <v>9400</v>
      </c>
      <c r="D34" s="229" t="s">
        <v>328</v>
      </c>
      <c r="E34" s="228">
        <v>2050</v>
      </c>
      <c r="F34" s="246">
        <v>0</v>
      </c>
      <c r="G34" s="246">
        <v>0</v>
      </c>
      <c r="H34" s="246">
        <v>0</v>
      </c>
      <c r="I34" s="246">
        <v>0</v>
      </c>
      <c r="J34" s="246">
        <v>0</v>
      </c>
      <c r="K34" s="246">
        <v>2258.3609999999999</v>
      </c>
      <c r="L34" s="246">
        <v>210.75</v>
      </c>
      <c r="M34" s="247">
        <v>213.6</v>
      </c>
      <c r="N34" s="606">
        <v>675</v>
      </c>
      <c r="O34" s="232">
        <f t="shared" si="40"/>
        <v>0</v>
      </c>
      <c r="P34" s="232">
        <f t="shared" si="39"/>
        <v>2682.7109999999998</v>
      </c>
      <c r="Q34" s="233">
        <f t="shared" si="34"/>
        <v>3357.7109999999998</v>
      </c>
      <c r="R34" s="248">
        <f t="shared" ref="R34:S41" si="42">+R$7</f>
        <v>28.200000000000003</v>
      </c>
      <c r="S34" s="249">
        <f t="shared" si="42"/>
        <v>253.8</v>
      </c>
      <c r="T34" s="236">
        <v>45</v>
      </c>
      <c r="U34" s="236">
        <v>45</v>
      </c>
      <c r="V34" s="236">
        <v>45</v>
      </c>
      <c r="W34" s="236">
        <v>45</v>
      </c>
      <c r="X34" s="236">
        <v>45</v>
      </c>
      <c r="Y34" s="236">
        <v>45</v>
      </c>
      <c r="Z34" s="236">
        <v>45</v>
      </c>
      <c r="AA34" s="236">
        <v>45</v>
      </c>
      <c r="AB34" s="236">
        <v>45</v>
      </c>
    </row>
    <row r="35" spans="1:28" ht="12" customHeight="1" x14ac:dyDescent="0.25">
      <c r="A35" s="200">
        <f t="shared" si="27"/>
        <v>34</v>
      </c>
      <c r="B35" s="650" t="s">
        <v>286</v>
      </c>
      <c r="C35" s="218">
        <v>9400</v>
      </c>
      <c r="D35" s="219" t="s">
        <v>328</v>
      </c>
      <c r="E35" s="218">
        <v>2050</v>
      </c>
      <c r="F35" s="241">
        <v>20</v>
      </c>
      <c r="G35" s="241">
        <v>104</v>
      </c>
      <c r="H35" s="241">
        <v>32</v>
      </c>
      <c r="I35" s="241">
        <v>1254.1320000000001</v>
      </c>
      <c r="J35" s="241">
        <v>0</v>
      </c>
      <c r="K35" s="241">
        <v>2258.3609999999999</v>
      </c>
      <c r="L35" s="241">
        <v>210.75</v>
      </c>
      <c r="M35" s="242">
        <v>213.6</v>
      </c>
      <c r="N35" s="250">
        <v>675</v>
      </c>
      <c r="O35" s="205">
        <f t="shared" si="40"/>
        <v>1410.1320000000001</v>
      </c>
      <c r="P35" s="205">
        <f t="shared" si="39"/>
        <v>2682.7109999999998</v>
      </c>
      <c r="Q35" s="206">
        <f t="shared" si="34"/>
        <v>4767.8429999999998</v>
      </c>
      <c r="R35" s="244">
        <f t="shared" si="42"/>
        <v>28.200000000000003</v>
      </c>
      <c r="S35" s="245">
        <f t="shared" si="42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7"/>
        <v>35</v>
      </c>
      <c r="B36" s="650" t="s">
        <v>287</v>
      </c>
      <c r="C36" s="218">
        <v>9400</v>
      </c>
      <c r="D36" s="219" t="s">
        <v>329</v>
      </c>
      <c r="E36" s="218">
        <v>2050</v>
      </c>
      <c r="F36" s="241">
        <v>20</v>
      </c>
      <c r="G36" s="241">
        <v>104</v>
      </c>
      <c r="H36" s="241">
        <v>32</v>
      </c>
      <c r="I36" s="241">
        <v>922.92399999999998</v>
      </c>
      <c r="J36" s="241">
        <v>0</v>
      </c>
      <c r="K36" s="241">
        <v>2213.9059999999999</v>
      </c>
      <c r="L36" s="241">
        <v>210.75</v>
      </c>
      <c r="M36" s="242">
        <v>213.6</v>
      </c>
      <c r="N36" s="250">
        <v>675</v>
      </c>
      <c r="O36" s="205">
        <f t="shared" si="40"/>
        <v>1078.924</v>
      </c>
      <c r="P36" s="205">
        <f t="shared" si="39"/>
        <v>2638.2559999999999</v>
      </c>
      <c r="Q36" s="206">
        <f t="shared" si="34"/>
        <v>4392.18</v>
      </c>
      <c r="R36" s="244">
        <f t="shared" si="42"/>
        <v>28.200000000000003</v>
      </c>
      <c r="S36" s="245">
        <f t="shared" si="42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00">
        <f t="shared" si="27"/>
        <v>36</v>
      </c>
      <c r="B37" s="650" t="s">
        <v>288</v>
      </c>
      <c r="C37" s="218">
        <v>9400</v>
      </c>
      <c r="D37" s="219" t="s">
        <v>328</v>
      </c>
      <c r="E37" s="218">
        <v>2050</v>
      </c>
      <c r="F37" s="241">
        <v>20</v>
      </c>
      <c r="G37" s="241">
        <v>104</v>
      </c>
      <c r="H37" s="241">
        <v>32</v>
      </c>
      <c r="I37" s="241">
        <v>1254.1320000000001</v>
      </c>
      <c r="J37" s="241">
        <v>0</v>
      </c>
      <c r="K37" s="241">
        <v>2258.3609999999999</v>
      </c>
      <c r="L37" s="241">
        <v>210.75</v>
      </c>
      <c r="M37" s="242">
        <v>213.6</v>
      </c>
      <c r="N37" s="250">
        <v>675</v>
      </c>
      <c r="O37" s="205">
        <f t="shared" si="40"/>
        <v>1410.1320000000001</v>
      </c>
      <c r="P37" s="205">
        <f t="shared" si="39"/>
        <v>2682.7109999999998</v>
      </c>
      <c r="Q37" s="206">
        <f t="shared" si="34"/>
        <v>4767.8429999999998</v>
      </c>
      <c r="R37" s="244">
        <f t="shared" si="42"/>
        <v>28.200000000000003</v>
      </c>
      <c r="S37" s="245">
        <f t="shared" si="42"/>
        <v>253.8</v>
      </c>
      <c r="T37" s="224">
        <v>45</v>
      </c>
      <c r="U37" s="224">
        <v>45</v>
      </c>
      <c r="V37" s="224">
        <v>45</v>
      </c>
      <c r="W37" s="224">
        <v>45</v>
      </c>
      <c r="X37" s="224">
        <v>45</v>
      </c>
      <c r="Y37" s="224">
        <v>45</v>
      </c>
      <c r="Z37" s="224">
        <v>45</v>
      </c>
      <c r="AA37" s="224">
        <v>45</v>
      </c>
      <c r="AB37" s="224">
        <v>45</v>
      </c>
    </row>
    <row r="38" spans="1:28" ht="12" customHeight="1" x14ac:dyDescent="0.25">
      <c r="A38" s="227">
        <f t="shared" si="27"/>
        <v>37</v>
      </c>
      <c r="B38" s="651" t="s">
        <v>289</v>
      </c>
      <c r="C38" s="228">
        <v>7600</v>
      </c>
      <c r="D38" s="229" t="s">
        <v>329</v>
      </c>
      <c r="E38" s="228">
        <v>2050</v>
      </c>
      <c r="F38" s="246">
        <v>20</v>
      </c>
      <c r="G38" s="246">
        <v>104</v>
      </c>
      <c r="H38" s="246">
        <v>32</v>
      </c>
      <c r="I38" s="246">
        <v>829.31299999999999</v>
      </c>
      <c r="J38" s="246">
        <v>0</v>
      </c>
      <c r="K38" s="246">
        <v>1844.8890000000001</v>
      </c>
      <c r="L38" s="246">
        <v>210.75</v>
      </c>
      <c r="M38" s="247">
        <v>213.6</v>
      </c>
      <c r="N38" s="247">
        <v>325</v>
      </c>
      <c r="O38" s="232">
        <f t="shared" si="40"/>
        <v>985.31299999999999</v>
      </c>
      <c r="P38" s="232">
        <f t="shared" si="39"/>
        <v>2269.239</v>
      </c>
      <c r="Q38" s="233">
        <f t="shared" si="34"/>
        <v>3579.5520000000001</v>
      </c>
      <c r="R38" s="248">
        <f t="shared" si="42"/>
        <v>28.200000000000003</v>
      </c>
      <c r="S38" s="249">
        <f t="shared" si="42"/>
        <v>253.8</v>
      </c>
      <c r="T38" s="236">
        <v>45</v>
      </c>
      <c r="U38" s="236">
        <v>45</v>
      </c>
      <c r="V38" s="236">
        <v>45</v>
      </c>
      <c r="W38" s="236">
        <v>45</v>
      </c>
      <c r="X38" s="236">
        <v>45</v>
      </c>
      <c r="Y38" s="236">
        <v>45</v>
      </c>
      <c r="Z38" s="236">
        <v>45</v>
      </c>
      <c r="AA38" s="236">
        <v>45</v>
      </c>
      <c r="AB38" s="236">
        <v>45</v>
      </c>
    </row>
    <row r="39" spans="1:28" ht="12" customHeight="1" x14ac:dyDescent="0.25">
      <c r="A39" s="200">
        <f t="shared" si="27"/>
        <v>38</v>
      </c>
      <c r="B39" s="650" t="s">
        <v>290</v>
      </c>
      <c r="C39" s="218">
        <v>7600</v>
      </c>
      <c r="D39" s="219" t="s">
        <v>328</v>
      </c>
      <c r="E39" s="218">
        <v>2050</v>
      </c>
      <c r="F39" s="241">
        <v>20</v>
      </c>
      <c r="G39" s="241">
        <v>104</v>
      </c>
      <c r="H39" s="241">
        <v>32</v>
      </c>
      <c r="I39" s="241">
        <v>1094.4760000000001</v>
      </c>
      <c r="J39" s="241">
        <v>0</v>
      </c>
      <c r="K39" s="241">
        <v>1858.1220000000003</v>
      </c>
      <c r="L39" s="241">
        <v>210.75</v>
      </c>
      <c r="M39" s="242">
        <v>213.6</v>
      </c>
      <c r="N39" s="242">
        <v>325</v>
      </c>
      <c r="O39" s="205">
        <f t="shared" si="40"/>
        <v>1250.4760000000001</v>
      </c>
      <c r="P39" s="205">
        <f t="shared" si="39"/>
        <v>2282.4720000000002</v>
      </c>
      <c r="Q39" s="206">
        <f t="shared" si="34"/>
        <v>3857.9480000000003</v>
      </c>
      <c r="R39" s="244">
        <f t="shared" si="42"/>
        <v>28.200000000000003</v>
      </c>
      <c r="S39" s="245">
        <f t="shared" si="42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7"/>
        <v>39</v>
      </c>
      <c r="B40" s="650" t="s">
        <v>291</v>
      </c>
      <c r="C40" s="218">
        <v>7600</v>
      </c>
      <c r="D40" s="219" t="s">
        <v>329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40"/>
        <v>985.31299999999999</v>
      </c>
      <c r="P40" s="205">
        <f t="shared" si="39"/>
        <v>2269.239</v>
      </c>
      <c r="Q40" s="206">
        <f t="shared" si="34"/>
        <v>3579.5520000000001</v>
      </c>
      <c r="R40" s="244">
        <f t="shared" si="42"/>
        <v>28.200000000000003</v>
      </c>
      <c r="S40" s="245">
        <f t="shared" si="42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00">
        <f t="shared" si="27"/>
        <v>40</v>
      </c>
      <c r="B41" s="650" t="s">
        <v>292</v>
      </c>
      <c r="C41" s="218">
        <v>7600</v>
      </c>
      <c r="D41" s="219" t="s">
        <v>328</v>
      </c>
      <c r="E41" s="218">
        <v>2050</v>
      </c>
      <c r="F41" s="241">
        <v>20</v>
      </c>
      <c r="G41" s="241">
        <v>104</v>
      </c>
      <c r="H41" s="241">
        <v>32</v>
      </c>
      <c r="I41" s="241">
        <v>829.31299999999999</v>
      </c>
      <c r="J41" s="241">
        <v>0</v>
      </c>
      <c r="K41" s="241">
        <v>1844.8890000000001</v>
      </c>
      <c r="L41" s="241">
        <v>210.75</v>
      </c>
      <c r="M41" s="242">
        <v>213.6</v>
      </c>
      <c r="N41" s="242">
        <v>325</v>
      </c>
      <c r="O41" s="205">
        <f t="shared" si="40"/>
        <v>985.31299999999999</v>
      </c>
      <c r="P41" s="205">
        <f t="shared" si="39"/>
        <v>2269.239</v>
      </c>
      <c r="Q41" s="206">
        <f t="shared" si="34"/>
        <v>3579.5520000000001</v>
      </c>
      <c r="R41" s="244">
        <f t="shared" si="42"/>
        <v>28.200000000000003</v>
      </c>
      <c r="S41" s="245">
        <f t="shared" si="42"/>
        <v>253.8</v>
      </c>
      <c r="T41" s="224">
        <v>45</v>
      </c>
      <c r="U41" s="224">
        <v>45</v>
      </c>
      <c r="V41" s="224">
        <v>45</v>
      </c>
      <c r="W41" s="224">
        <v>45</v>
      </c>
      <c r="X41" s="224">
        <v>45</v>
      </c>
      <c r="Y41" s="224">
        <v>45</v>
      </c>
      <c r="Z41" s="224">
        <v>45</v>
      </c>
      <c r="AA41" s="224">
        <v>45</v>
      </c>
      <c r="AB41" s="224">
        <v>45</v>
      </c>
    </row>
    <row r="42" spans="1:28" ht="12" customHeight="1" x14ac:dyDescent="0.25">
      <c r="A42" s="227">
        <f t="shared" si="27"/>
        <v>41</v>
      </c>
      <c r="B42" s="651" t="s">
        <v>293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246">
        <v>1689.866</v>
      </c>
      <c r="L42" s="246">
        <v>210.75</v>
      </c>
      <c r="M42" s="247">
        <v>213.6</v>
      </c>
      <c r="N42" s="247">
        <v>0</v>
      </c>
      <c r="O42" s="232">
        <f t="shared" si="40"/>
        <v>0</v>
      </c>
      <c r="P42" s="232">
        <f t="shared" si="39"/>
        <v>2114.2159999999999</v>
      </c>
      <c r="Q42" s="233">
        <f t="shared" si="34"/>
        <v>2114.2159999999999</v>
      </c>
      <c r="R42" s="248">
        <f t="shared" ref="R42:S55" si="43">+R$9</f>
        <v>24.1</v>
      </c>
      <c r="S42" s="249">
        <f t="shared" si="43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27">
        <f t="shared" si="27"/>
        <v>42</v>
      </c>
      <c r="B43" s="652" t="s">
        <v>884</v>
      </c>
      <c r="C43" s="228">
        <v>10000</v>
      </c>
      <c r="D43" s="229" t="s">
        <v>75</v>
      </c>
      <c r="E43" s="228">
        <v>2050</v>
      </c>
      <c r="F43" s="246">
        <v>0</v>
      </c>
      <c r="G43" s="246">
        <v>0</v>
      </c>
      <c r="H43" s="246">
        <v>0</v>
      </c>
      <c r="I43" s="246">
        <v>0</v>
      </c>
      <c r="J43" s="246">
        <v>0</v>
      </c>
      <c r="K43" s="717">
        <v>0</v>
      </c>
      <c r="L43" s="717">
        <v>0</v>
      </c>
      <c r="M43" s="606">
        <v>0</v>
      </c>
      <c r="N43" s="247">
        <v>0</v>
      </c>
      <c r="O43" s="232">
        <f t="shared" ref="O43" si="44">SUM(F43:I43)</f>
        <v>0</v>
      </c>
      <c r="P43" s="232">
        <f t="shared" ref="P43" si="45">SUM(J43:M43)</f>
        <v>0</v>
      </c>
      <c r="Q43" s="233">
        <f t="shared" ref="Q43" si="46">+N43+O43+P43</f>
        <v>0</v>
      </c>
      <c r="R43" s="248">
        <f t="shared" si="43"/>
        <v>24.1</v>
      </c>
      <c r="S43" s="249">
        <f t="shared" si="43"/>
        <v>216.89999999999998</v>
      </c>
      <c r="T43" s="236">
        <v>45</v>
      </c>
      <c r="U43" s="236">
        <v>45</v>
      </c>
      <c r="V43" s="236">
        <v>45</v>
      </c>
      <c r="W43" s="236">
        <v>45</v>
      </c>
      <c r="X43" s="236">
        <v>45</v>
      </c>
      <c r="Y43" s="236">
        <v>45</v>
      </c>
      <c r="Z43" s="236">
        <v>45</v>
      </c>
      <c r="AA43" s="236">
        <v>45</v>
      </c>
      <c r="AB43" s="236">
        <v>45</v>
      </c>
    </row>
    <row r="44" spans="1:28" ht="12" customHeight="1" x14ac:dyDescent="0.25">
      <c r="A44" s="200">
        <f t="shared" si="27"/>
        <v>43</v>
      </c>
      <c r="B44" s="653" t="s">
        <v>885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18">
        <v>0</v>
      </c>
      <c r="L44" s="718">
        <v>0</v>
      </c>
      <c r="M44" s="250">
        <v>0</v>
      </c>
      <c r="N44" s="242">
        <v>0</v>
      </c>
      <c r="O44" s="205">
        <f t="shared" ref="O44:O50" si="47">SUM(F44:I44)</f>
        <v>0</v>
      </c>
      <c r="P44" s="205">
        <f t="shared" ref="P44:P50" si="48">SUM(J44:M44)</f>
        <v>0</v>
      </c>
      <c r="Q44" s="206">
        <f t="shared" ref="Q44:Q50" si="49">+N44+O44+P44</f>
        <v>0</v>
      </c>
      <c r="R44" s="244">
        <f t="shared" si="43"/>
        <v>24.1</v>
      </c>
      <c r="S44" s="245">
        <f t="shared" si="43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7"/>
        <v>44</v>
      </c>
      <c r="B45" s="653" t="s">
        <v>886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18">
        <v>0</v>
      </c>
      <c r="L45" s="718">
        <v>0</v>
      </c>
      <c r="M45" s="250">
        <v>0</v>
      </c>
      <c r="N45" s="242">
        <v>0</v>
      </c>
      <c r="O45" s="205">
        <f t="shared" si="47"/>
        <v>0</v>
      </c>
      <c r="P45" s="205">
        <f t="shared" si="48"/>
        <v>0</v>
      </c>
      <c r="Q45" s="206">
        <f t="shared" si="49"/>
        <v>0</v>
      </c>
      <c r="R45" s="244">
        <f t="shared" si="43"/>
        <v>24.1</v>
      </c>
      <c r="S45" s="245">
        <f t="shared" si="43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7"/>
        <v>45</v>
      </c>
      <c r="B46" s="653" t="s">
        <v>887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718">
        <v>0</v>
      </c>
      <c r="L46" s="718">
        <v>0</v>
      </c>
      <c r="M46" s="250">
        <v>0</v>
      </c>
      <c r="N46" s="242">
        <v>0</v>
      </c>
      <c r="O46" s="205">
        <f t="shared" si="47"/>
        <v>0</v>
      </c>
      <c r="P46" s="205">
        <f t="shared" si="48"/>
        <v>0</v>
      </c>
      <c r="Q46" s="206">
        <f t="shared" si="49"/>
        <v>0</v>
      </c>
      <c r="R46" s="244">
        <f t="shared" si="43"/>
        <v>24.1</v>
      </c>
      <c r="S46" s="245">
        <f t="shared" si="43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7"/>
        <v>46</v>
      </c>
      <c r="B47" s="653" t="s">
        <v>888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1689.866</v>
      </c>
      <c r="L47" s="241">
        <v>210.75</v>
      </c>
      <c r="M47" s="242">
        <v>213.6</v>
      </c>
      <c r="N47" s="242">
        <v>0</v>
      </c>
      <c r="O47" s="205">
        <f t="shared" si="47"/>
        <v>0</v>
      </c>
      <c r="P47" s="205">
        <f t="shared" si="48"/>
        <v>2114.2159999999999</v>
      </c>
      <c r="Q47" s="206">
        <f t="shared" si="49"/>
        <v>2114.2159999999999</v>
      </c>
      <c r="R47" s="244">
        <f t="shared" si="43"/>
        <v>24.1</v>
      </c>
      <c r="S47" s="245">
        <f t="shared" si="43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7"/>
        <v>47</v>
      </c>
      <c r="B48" s="653" t="s">
        <v>889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1689.866</v>
      </c>
      <c r="L48" s="241">
        <v>210.75</v>
      </c>
      <c r="M48" s="242">
        <v>213.6</v>
      </c>
      <c r="N48" s="242">
        <v>0</v>
      </c>
      <c r="O48" s="205">
        <f t="shared" si="47"/>
        <v>0</v>
      </c>
      <c r="P48" s="205">
        <f t="shared" si="48"/>
        <v>2114.2159999999999</v>
      </c>
      <c r="Q48" s="206">
        <f t="shared" si="49"/>
        <v>2114.2159999999999</v>
      </c>
      <c r="R48" s="244">
        <f t="shared" si="43"/>
        <v>24.1</v>
      </c>
      <c r="S48" s="245">
        <f t="shared" si="43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7"/>
        <v>48</v>
      </c>
      <c r="B49" s="653" t="s">
        <v>890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1689.866</v>
      </c>
      <c r="L49" s="241">
        <v>210.75</v>
      </c>
      <c r="M49" s="242">
        <v>213.6</v>
      </c>
      <c r="N49" s="242">
        <v>0</v>
      </c>
      <c r="O49" s="205">
        <f t="shared" si="47"/>
        <v>0</v>
      </c>
      <c r="P49" s="205">
        <f t="shared" si="48"/>
        <v>2114.2159999999999</v>
      </c>
      <c r="Q49" s="206">
        <f t="shared" si="49"/>
        <v>2114.2159999999999</v>
      </c>
      <c r="R49" s="244">
        <f t="shared" si="43"/>
        <v>24.1</v>
      </c>
      <c r="S49" s="245">
        <f t="shared" si="43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00">
        <f t="shared" si="27"/>
        <v>49</v>
      </c>
      <c r="B50" s="653" t="s">
        <v>891</v>
      </c>
      <c r="C50" s="218">
        <v>10000</v>
      </c>
      <c r="D50" s="219" t="s">
        <v>75</v>
      </c>
      <c r="E50" s="218">
        <v>2050</v>
      </c>
      <c r="F50" s="241">
        <v>0</v>
      </c>
      <c r="G50" s="241">
        <v>0</v>
      </c>
      <c r="H50" s="241">
        <v>0</v>
      </c>
      <c r="I50" s="241">
        <v>0</v>
      </c>
      <c r="J50" s="241">
        <v>0</v>
      </c>
      <c r="K50" s="241">
        <v>1689.866</v>
      </c>
      <c r="L50" s="241">
        <v>210.75</v>
      </c>
      <c r="M50" s="242">
        <v>213.6</v>
      </c>
      <c r="N50" s="242">
        <v>0</v>
      </c>
      <c r="O50" s="205">
        <f t="shared" si="47"/>
        <v>0</v>
      </c>
      <c r="P50" s="205">
        <f t="shared" si="48"/>
        <v>2114.2159999999999</v>
      </c>
      <c r="Q50" s="206">
        <f t="shared" si="49"/>
        <v>2114.2159999999999</v>
      </c>
      <c r="R50" s="244">
        <f t="shared" si="43"/>
        <v>24.1</v>
      </c>
      <c r="S50" s="245">
        <f t="shared" si="43"/>
        <v>216.89999999999998</v>
      </c>
      <c r="T50" s="224">
        <v>45</v>
      </c>
      <c r="U50" s="224">
        <v>45</v>
      </c>
      <c r="V50" s="224">
        <v>45</v>
      </c>
      <c r="W50" s="224">
        <v>45</v>
      </c>
      <c r="X50" s="224">
        <v>45</v>
      </c>
      <c r="Y50" s="224">
        <v>45</v>
      </c>
      <c r="Z50" s="224">
        <v>45</v>
      </c>
      <c r="AA50" s="224">
        <v>45</v>
      </c>
      <c r="AB50" s="224">
        <v>45</v>
      </c>
    </row>
    <row r="51" spans="1:28" ht="12" customHeight="1" x14ac:dyDescent="0.25">
      <c r="A51" s="227">
        <f t="shared" si="27"/>
        <v>50</v>
      </c>
      <c r="B51" s="652" t="s">
        <v>902</v>
      </c>
      <c r="C51" s="228">
        <v>7461</v>
      </c>
      <c r="D51" s="229" t="s">
        <v>75</v>
      </c>
      <c r="E51" s="228">
        <v>2050</v>
      </c>
      <c r="F51" s="246">
        <f>+current_afes!B24</f>
        <v>20</v>
      </c>
      <c r="G51" s="246">
        <f>+current_afes!C24</f>
        <v>104</v>
      </c>
      <c r="H51" s="246">
        <f>+current_afes!D24</f>
        <v>32</v>
      </c>
      <c r="I51" s="246">
        <f>+current_afes!E24</f>
        <v>1200.3989999999999</v>
      </c>
      <c r="J51" s="246">
        <f>+current_afes!F24</f>
        <v>0</v>
      </c>
      <c r="K51" s="246">
        <f>+current_afes!G24</f>
        <v>1645.6779999999999</v>
      </c>
      <c r="L51" s="246">
        <f>+current_afes!H24</f>
        <v>210.75</v>
      </c>
      <c r="M51" s="247">
        <f>+current_afes!I24</f>
        <v>213.6</v>
      </c>
      <c r="N51" s="247">
        <f>+current_afes!J24</f>
        <v>234.68100000000001</v>
      </c>
      <c r="O51" s="232">
        <f t="shared" ref="O51:O54" si="50">SUM(F51:I51)</f>
        <v>1356.3989999999999</v>
      </c>
      <c r="P51" s="232">
        <f t="shared" ref="P51:P54" si="51">SUM(J51:M51)</f>
        <v>2070.0279999999998</v>
      </c>
      <c r="Q51" s="233">
        <f t="shared" ref="Q51:Q54" si="52">+N51+O51+P51</f>
        <v>3661.1079999999997</v>
      </c>
      <c r="R51" s="248">
        <f t="shared" si="43"/>
        <v>24.1</v>
      </c>
      <c r="S51" s="249">
        <f t="shared" si="43"/>
        <v>216.89999999999998</v>
      </c>
      <c r="T51" s="236">
        <v>45</v>
      </c>
      <c r="U51" s="236">
        <v>45</v>
      </c>
      <c r="V51" s="236">
        <v>45</v>
      </c>
      <c r="W51" s="236">
        <v>45</v>
      </c>
      <c r="X51" s="236">
        <v>45</v>
      </c>
      <c r="Y51" s="236">
        <v>45</v>
      </c>
      <c r="Z51" s="236">
        <v>45</v>
      </c>
      <c r="AA51" s="236">
        <v>45</v>
      </c>
      <c r="AB51" s="236">
        <v>45</v>
      </c>
    </row>
    <row r="52" spans="1:28" ht="12" customHeight="1" x14ac:dyDescent="0.25">
      <c r="A52" s="200">
        <f t="shared" si="27"/>
        <v>51</v>
      </c>
      <c r="B52" s="653" t="s">
        <v>842</v>
      </c>
      <c r="C52" s="218">
        <v>7469</v>
      </c>
      <c r="D52" s="219" t="s">
        <v>75</v>
      </c>
      <c r="E52" s="218">
        <v>2050</v>
      </c>
      <c r="F52" s="241">
        <f>+current_afes!B25</f>
        <v>20</v>
      </c>
      <c r="G52" s="241">
        <f>+current_afes!C25</f>
        <v>104</v>
      </c>
      <c r="H52" s="241">
        <f>+current_afes!D25</f>
        <v>32</v>
      </c>
      <c r="I52" s="241">
        <f>+current_afes!E25</f>
        <v>1191.626</v>
      </c>
      <c r="J52" s="241">
        <f>+current_afes!F25</f>
        <v>0</v>
      </c>
      <c r="K52" s="241">
        <f>+current_afes!G25</f>
        <v>1677.4790000000003</v>
      </c>
      <c r="L52" s="241">
        <f>+current_afes!H25</f>
        <v>210.75</v>
      </c>
      <c r="M52" s="242">
        <f>+current_afes!I25</f>
        <v>213.6</v>
      </c>
      <c r="N52" s="242">
        <f>+current_afes!J25</f>
        <v>234.68100000000001</v>
      </c>
      <c r="O52" s="205">
        <f t="shared" si="50"/>
        <v>1347.626</v>
      </c>
      <c r="P52" s="205">
        <f t="shared" si="51"/>
        <v>2101.8290000000002</v>
      </c>
      <c r="Q52" s="206">
        <f t="shared" si="52"/>
        <v>3684.1360000000004</v>
      </c>
      <c r="R52" s="244">
        <f t="shared" si="43"/>
        <v>24.1</v>
      </c>
      <c r="S52" s="245">
        <f t="shared" si="43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27"/>
        <v>52</v>
      </c>
      <c r="B53" s="653" t="s">
        <v>845</v>
      </c>
      <c r="C53" s="218">
        <v>7566</v>
      </c>
      <c r="D53" s="219" t="s">
        <v>75</v>
      </c>
      <c r="E53" s="218">
        <v>2050</v>
      </c>
      <c r="F53" s="241">
        <f>+current_afes!B26</f>
        <v>20</v>
      </c>
      <c r="G53" s="241">
        <f>+current_afes!C26</f>
        <v>104</v>
      </c>
      <c r="H53" s="241">
        <f>+current_afes!D26</f>
        <v>32</v>
      </c>
      <c r="I53" s="241">
        <f>+current_afes!E26</f>
        <v>1111.498</v>
      </c>
      <c r="J53" s="241">
        <f>+current_afes!F26</f>
        <v>0</v>
      </c>
      <c r="K53" s="241">
        <f>+current_afes!G26</f>
        <v>1674.4360000000001</v>
      </c>
      <c r="L53" s="241">
        <f>+current_afes!H26</f>
        <v>210.75</v>
      </c>
      <c r="M53" s="242">
        <f>+current_afes!I26</f>
        <v>213.6</v>
      </c>
      <c r="N53" s="242">
        <f>+current_afes!J26</f>
        <v>234.68100000000001</v>
      </c>
      <c r="O53" s="205">
        <f t="shared" si="50"/>
        <v>1267.498</v>
      </c>
      <c r="P53" s="205">
        <f t="shared" si="51"/>
        <v>2098.7860000000001</v>
      </c>
      <c r="Q53" s="206">
        <f t="shared" si="52"/>
        <v>3600.9650000000001</v>
      </c>
      <c r="R53" s="244">
        <f t="shared" si="43"/>
        <v>24.1</v>
      </c>
      <c r="S53" s="245">
        <f t="shared" si="43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27"/>
        <v>53</v>
      </c>
      <c r="B54" s="653" t="s">
        <v>847</v>
      </c>
      <c r="C54" s="218">
        <v>7786</v>
      </c>
      <c r="D54" s="219" t="s">
        <v>75</v>
      </c>
      <c r="E54" s="218">
        <v>2050</v>
      </c>
      <c r="F54" s="241">
        <f>+current_afes!B27</f>
        <v>20</v>
      </c>
      <c r="G54" s="241">
        <f>+current_afes!C27</f>
        <v>104</v>
      </c>
      <c r="H54" s="241">
        <f>+current_afes!D27</f>
        <v>32</v>
      </c>
      <c r="I54" s="241">
        <f>+current_afes!E27</f>
        <v>1271.241</v>
      </c>
      <c r="J54" s="241">
        <f>+current_afes!F27</f>
        <v>0</v>
      </c>
      <c r="K54" s="241">
        <f>+current_afes!G27</f>
        <v>1721.0630000000001</v>
      </c>
      <c r="L54" s="241">
        <f>+current_afes!H27</f>
        <v>210.75</v>
      </c>
      <c r="M54" s="242">
        <f>+current_afes!I27</f>
        <v>213.6</v>
      </c>
      <c r="N54" s="242">
        <f>+current_afes!J27</f>
        <v>234.68100000000001</v>
      </c>
      <c r="O54" s="205">
        <f t="shared" si="50"/>
        <v>1427.241</v>
      </c>
      <c r="P54" s="205">
        <f t="shared" si="51"/>
        <v>2145.413</v>
      </c>
      <c r="Q54" s="206">
        <f t="shared" si="52"/>
        <v>3807.335</v>
      </c>
      <c r="R54" s="244">
        <f t="shared" si="43"/>
        <v>24.1</v>
      </c>
      <c r="S54" s="245">
        <f t="shared" si="43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  <row r="55" spans="1:28" ht="12" customHeight="1" x14ac:dyDescent="0.25">
      <c r="A55" s="200">
        <f t="shared" si="27"/>
        <v>54</v>
      </c>
      <c r="B55" s="653" t="s">
        <v>938</v>
      </c>
      <c r="C55" s="218">
        <v>7450</v>
      </c>
      <c r="D55" s="219" t="s">
        <v>75</v>
      </c>
      <c r="E55" s="218">
        <v>2050</v>
      </c>
      <c r="F55" s="241">
        <f>+current_afes!B28</f>
        <v>20</v>
      </c>
      <c r="G55" s="241">
        <f>+current_afes!C28</f>
        <v>104</v>
      </c>
      <c r="H55" s="241">
        <f>+current_afes!D28</f>
        <v>32</v>
      </c>
      <c r="I55" s="241">
        <f>+current_afes!E28</f>
        <v>1311</v>
      </c>
      <c r="J55" s="241">
        <f>+current_afes!F28</f>
        <v>0</v>
      </c>
      <c r="K55" s="241">
        <f>+current_afes!G28</f>
        <v>1595.65</v>
      </c>
      <c r="L55" s="241">
        <f>+current_afes!H28</f>
        <v>210.75</v>
      </c>
      <c r="M55" s="242">
        <f>+current_afes!I28</f>
        <v>213.6</v>
      </c>
      <c r="N55" s="242">
        <f>+current_afes!J28</f>
        <v>234.68100000000001</v>
      </c>
      <c r="O55" s="205">
        <f t="shared" ref="O55" si="53">SUM(F55:I55)</f>
        <v>1467</v>
      </c>
      <c r="P55" s="205">
        <f t="shared" ref="P55" si="54">SUM(J55:M55)</f>
        <v>2020</v>
      </c>
      <c r="Q55" s="206">
        <f t="shared" ref="Q55" si="55">+N55+O55+P55</f>
        <v>3721.681</v>
      </c>
      <c r="R55" s="244">
        <f t="shared" si="43"/>
        <v>24.1</v>
      </c>
      <c r="S55" s="245">
        <f t="shared" si="43"/>
        <v>216.89999999999998</v>
      </c>
      <c r="T55" s="224">
        <v>45</v>
      </c>
      <c r="U55" s="224">
        <v>45</v>
      </c>
      <c r="V55" s="224">
        <v>45</v>
      </c>
      <c r="W55" s="224">
        <v>45</v>
      </c>
      <c r="X55" s="224">
        <v>45</v>
      </c>
      <c r="Y55" s="224">
        <v>45</v>
      </c>
      <c r="Z55" s="224">
        <v>45</v>
      </c>
      <c r="AA55" s="224">
        <v>45</v>
      </c>
      <c r="AB55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479"/>
  <sheetViews>
    <sheetView topLeftCell="A249" workbookViewId="0">
      <selection sqref="A1:P291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44375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44375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44375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44375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44375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44375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44375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44375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44375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44375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44375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44375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44375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44375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44375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44375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9" priority="1">
      <formula>($D2&lt;&gt;$D1)</formula>
    </cfRule>
    <cfRule type="expression" dxfId="78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479"/>
  <sheetViews>
    <sheetView workbookViewId="0">
      <selection activeCell="A2" sqref="A2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44375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44375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44375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44375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44375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44375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44375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44375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44375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44375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44375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44375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44375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44375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44375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44375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77" priority="1">
      <formula>($D2&lt;&gt;$D1)</formula>
    </cfRule>
    <cfRule type="expression" dxfId="76" priority="2">
      <formula>($A2&lt;&gt;$A1)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>
      <selection activeCell="I29" sqref="I29"/>
    </sheetView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75" priority="1" operator="equal">
      <formula>0</formula>
    </cfRule>
    <cfRule type="expression" dxfId="74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>
      <selection activeCell="K28" sqref="K28"/>
    </sheetView>
  </sheetViews>
  <sheetFormatPr defaultRowHeight="15" outlineLevelCol="1" x14ac:dyDescent="0.25"/>
  <cols>
    <col min="1" max="1" width="27.140625" style="635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36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37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37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37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37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37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37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37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37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37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37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8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9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9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12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11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37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37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37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10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11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37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37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37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12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13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10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14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37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15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37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15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37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15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37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15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K14" sqref="K14"/>
    </sheetView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512.5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512.5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512.5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512.5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512.5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512.5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512.5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512.5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512.5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512.5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512.5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512.5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512.5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512.5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512.5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512.5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512.5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512.5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512.5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512.5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512.5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512.5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512.5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512.5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512.5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512.5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512.5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512.5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512.5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512.5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512.5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512.5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512.5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512.5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512.5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512.5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512.5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512.5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512.5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512.5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512.5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512.5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512.5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512.5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512.5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512.5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512.5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512.5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512.5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512.5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512.5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512.5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512.5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512.5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512.5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512.5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512.5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512.5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512.5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512.5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512.5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512.5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512.5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512.5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512.5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512.5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512.5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512.5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512.5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512.5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512.5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512.5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512.5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512.5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512.5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512.5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512.5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512.5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512.5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512.5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512.5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512.5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512.5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512.5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512.5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512.5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512.5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512.5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512.5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512.5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512.5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512.5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512.5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512.5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512.5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512.5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512.5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512.5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512.5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512.5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512.5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512.5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512.5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512.5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512.5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512.5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512.5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512.5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512.5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512.5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512.5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512.5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512.5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512.5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512.5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512.5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512.5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512.5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512.5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512.5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512.5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512.5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512.5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512.5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512.5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512.5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512.5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512.5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512.5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512.5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512.5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512.5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512.5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512.5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512.5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512.5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512.5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512.5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512.5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512.5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512.5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512.5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512.5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512.5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512.5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512.5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512.5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512.5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512.5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512.5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512.5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512.5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512.5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512.5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512.5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512.5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512.5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512.5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512.5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512.5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512.5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512.5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512.5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512.5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512.5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512.5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512.5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512.5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512.5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512.5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512.5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512.5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512.5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512.5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512.5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512.5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512.5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512.5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512.5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512.5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512.5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512.5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512.5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512.5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512.5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512.5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512.5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512.5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512.5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512.5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512.5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512.5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512.5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512.5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512.5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512.5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512.5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512.5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512.5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512.5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512.5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512.5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512.5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512.5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512.5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512.5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512.5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512.5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512.5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512.5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512.5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512.5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512.5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512.5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512.5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512.5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512.5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512.5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512.5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512.5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512.5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512.5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512.5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512.5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512.5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512.5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512.5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512.5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512.5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512.5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512.5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512.5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512.5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512.5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512.5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512.5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512.5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512.5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512.5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512.5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512.5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512.5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512.5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512.5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512.5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512.5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512.5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512.5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512.5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512.5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512.5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512.5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512.5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512.5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512.5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512.5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512.5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512.5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512.5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512.5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512.5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512.5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512.5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512.5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512.5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512.5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512.5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512.5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512.5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512.5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512.5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512.5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512.5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512.5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512.5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512.5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512.5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512.5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512.5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512.5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512.5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512.5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512.5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512.5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512.5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512.5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512.5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512.5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512.5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512.5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512.5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512.5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512.5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512.5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512.5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512.5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512.5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512.5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512.5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512.5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512.5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512.5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512.5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512.5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512.5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512.5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512.5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512.5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512.5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512.5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512.5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512.5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512.5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512.5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512.5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512.5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512.5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512.5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512.5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512.5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512.5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512.5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512.5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512.5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512.5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512.5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512.5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512.5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512.5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512.5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512.5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512.5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512.5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512.5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512.5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512.5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512.5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512.5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512.5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512.5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512.5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512.5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512.5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512.5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512.5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512.5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512.5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512.5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512.5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512.5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512.5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512.5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512.5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512.5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512.5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512.5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512.5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512.5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512.5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512.5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512.5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512.5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512.5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512.5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512.5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512.5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512.5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512.5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512.5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512.5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512.5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512.5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512.5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512.5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512.5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512.5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512.5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512.5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512.5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512.5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512.5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512.5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512.5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512.5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512.5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512.5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512.5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512.5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512.5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512.5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512.5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512.5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512.5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512.5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512.5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512.5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512.5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512.5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512.5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512.5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512.5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512.5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512.5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512.5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512.5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512.5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512.5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512.5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512.5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512.5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512.5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512.5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512.5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512.5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512.5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512.5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512.5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512.5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512.5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512.5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512.5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512.5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512.5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512.5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512.5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512.5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512.5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512.5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512.5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512.5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512.5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512.5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512.5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512.5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512.5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512.5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512.5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512.5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512.5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512.5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512.5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512.5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512.5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512.5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512.5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512.5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512.5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512.5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512.5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512.5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512.5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512.5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512.5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512.5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512.5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512.5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512.5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512.5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512.5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512.5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512.5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512.5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512.5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512.5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512.5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512.5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512.5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512.5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512.5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512.5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512.5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512.5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512.5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512.5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512.5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512.5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512.5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512.5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512.5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512.5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512.5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512.5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512.5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512.5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512.5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512.5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512.5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512.5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512.5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512.5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512.5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512.5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512.5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512.5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512.5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512.5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512.5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512.5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512.5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512.5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512.5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512.5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512.5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512.5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512.5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512.5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512.5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512.5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512.5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512.5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512.5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512.5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512.5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512.5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512.5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512.5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512.5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512.5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512.5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512.5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512.5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512.5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512.5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512.5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512.5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512.5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512.5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512.5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512.5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512.5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512.5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512.5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512.5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512.5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512.5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512.5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512.5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512.5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512.5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512.5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512.5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512.5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512.5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512.5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512.5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512.5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512.5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512.5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512.5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512.5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512.5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512.5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512.5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512.5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512.5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512.5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512.5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512.5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512.5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512.5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512.5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512.5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512.5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512.5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512.5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512.5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512.5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512.5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512.5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512.5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512.5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512.5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512.5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512.5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512.5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512.5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512.5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512.5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512.5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512.5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512.5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512.5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512.5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512.5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512.5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512.5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512.5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512.5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512.5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512.5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512.5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512.5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512.5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512.5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512.5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512.5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512.5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512.5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512.5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512.5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512.5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512.5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512.5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512.5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512.5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512.5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512.5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512.5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512.5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512.5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512.5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512.5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512.5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512.5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512.5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512.5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512.5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512.5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512.5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512.5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512.5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512.5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512.5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512.5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512.5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512.5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512.5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512.5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512.5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512.5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512.5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512.5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512.5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512.5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512.5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512.5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512.5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512.5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512.5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512.5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512.5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512.5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512.5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512.5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512.5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512.5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512.5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512.5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512.5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512.5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512.5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512.5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512.5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512.5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512.5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512.5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512.5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512.5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512.5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512.5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512.5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512.5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512.5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512.5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512.5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512.5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512.5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512.5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512.5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512.5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512.5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512.5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512.5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512.5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512.5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512.5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512.5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512.5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512.5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512.5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512.5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512.5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512.5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512.5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512.5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512.5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512.5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512.5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512.5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512.5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512.5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512.5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512.5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512.5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512.5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512.5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512.5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512.5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512.5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512.5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512.5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512.5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512.5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512.5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512.5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512.5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512.5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512.5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512.5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512.5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512.5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512.5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512.5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512.5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512.5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512.5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512.5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512.5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512.5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512.5</v>
      </c>
    </row>
  </sheetData>
  <conditionalFormatting sqref="B2:B721">
    <cfRule type="expression" dxfId="73" priority="2">
      <formula>_xlfn.ISFORMULA(B2)</formula>
    </cfRule>
  </conditionalFormatting>
  <conditionalFormatting sqref="C2:C721">
    <cfRule type="expression" dxfId="72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71" priority="9">
      <formula>_xlfn.ISFORMULA(B2)</formula>
    </cfRule>
  </conditionalFormatting>
  <conditionalFormatting sqref="E2:F721">
    <cfRule type="expression" dxfId="70" priority="8">
      <formula>_xlfn.ISFORMULA(E2)</formula>
    </cfRule>
  </conditionalFormatting>
  <conditionalFormatting sqref="H2:H721">
    <cfRule type="expression" dxfId="69" priority="7">
      <formula>_xlfn.ISFORMULA(H2)</formula>
    </cfRule>
  </conditionalFormatting>
  <conditionalFormatting sqref="I2:I721">
    <cfRule type="expression" dxfId="68" priority="6">
      <formula>_xlfn.ISFORMULA(I2)</formula>
    </cfRule>
  </conditionalFormatting>
  <conditionalFormatting sqref="J2:J721">
    <cfRule type="expression" dxfId="67" priority="5">
      <formula>_xlfn.ISFORMULA(J2)</formula>
    </cfRule>
  </conditionalFormatting>
  <conditionalFormatting sqref="K2:K721">
    <cfRule type="expression" dxfId="66" priority="4">
      <formula>_xlfn.ISFORMULA(K2)</formula>
    </cfRule>
  </conditionalFormatting>
  <conditionalFormatting sqref="L2:L721">
    <cfRule type="expression" dxfId="65" priority="3">
      <formula>_xlfn.ISFORMULA(L2)</formula>
    </cfRule>
  </conditionalFormatting>
  <conditionalFormatting sqref="M2:M721">
    <cfRule type="expression" dxfId="64" priority="2">
      <formula>_xlfn.ISFORMULA(M2)</formula>
    </cfRule>
  </conditionalFormatting>
  <conditionalFormatting sqref="G2:G721">
    <cfRule type="expression" dxfId="63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workbookViewId="0">
      <selection activeCell="M19" sqref="M19"/>
    </sheetView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64"/>
      <c r="J8" s="764"/>
    </row>
    <row r="9" spans="1:12" s="2" customFormat="1" ht="11.25" x14ac:dyDescent="0.2">
      <c r="A9" s="132" t="s">
        <v>918</v>
      </c>
      <c r="B9" s="133">
        <v>0</v>
      </c>
      <c r="I9" s="764"/>
      <c r="J9" s="764"/>
      <c r="K9" s="765"/>
      <c r="L9" s="766"/>
    </row>
    <row r="10" spans="1:12" s="2" customFormat="1" ht="11.25" x14ac:dyDescent="0.2">
      <c r="A10" s="8" t="s">
        <v>919</v>
      </c>
      <c r="B10" s="135">
        <v>75</v>
      </c>
      <c r="J10" s="764"/>
      <c r="K10" s="765"/>
      <c r="L10" s="766"/>
    </row>
    <row r="11" spans="1:12" s="2" customFormat="1" ht="11.25" x14ac:dyDescent="0.2">
      <c r="A11" s="136" t="s">
        <v>920</v>
      </c>
      <c r="B11" s="137">
        <v>5</v>
      </c>
      <c r="J11" s="764"/>
      <c r="K11" s="765"/>
    </row>
    <row r="12" spans="1:12" s="2" customFormat="1" ht="11.25" x14ac:dyDescent="0.2">
      <c r="A12" s="8" t="s">
        <v>921</v>
      </c>
      <c r="B12" s="131">
        <v>11</v>
      </c>
      <c r="J12" s="764"/>
      <c r="K12" s="765"/>
    </row>
    <row r="13" spans="1:12" s="2" customFormat="1" ht="11.25" x14ac:dyDescent="0.2">
      <c r="A13" s="132" t="s">
        <v>922</v>
      </c>
      <c r="B13" s="133">
        <v>1</v>
      </c>
      <c r="J13" s="764"/>
      <c r="K13" s="765"/>
    </row>
    <row r="14" spans="1:12" s="2" customFormat="1" ht="11.25" x14ac:dyDescent="0.2">
      <c r="A14" s="8" t="s">
        <v>923</v>
      </c>
      <c r="B14" s="131">
        <v>3</v>
      </c>
      <c r="J14" s="764"/>
      <c r="K14" s="765"/>
    </row>
    <row r="15" spans="1:12" s="2" customFormat="1" ht="11.25" x14ac:dyDescent="0.2">
      <c r="A15" s="132" t="s">
        <v>924</v>
      </c>
      <c r="B15" s="133">
        <v>1</v>
      </c>
      <c r="J15" s="764"/>
      <c r="K15" s="765"/>
    </row>
    <row r="16" spans="1:12" s="2" customFormat="1" ht="11.25" x14ac:dyDescent="0.2">
      <c r="A16" s="8" t="s">
        <v>925</v>
      </c>
      <c r="B16" s="622">
        <f>+B10</f>
        <v>75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8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9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705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706">
        <f t="shared" si="2"/>
        <v>44227</v>
      </c>
      <c r="B5" s="707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9"/>
    </row>
    <row r="6" spans="1:19" x14ac:dyDescent="0.25">
      <c r="A6" s="107">
        <f t="shared" si="2"/>
        <v>44255</v>
      </c>
      <c r="B6" s="705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706">
        <f t="shared" si="2"/>
        <v>44286</v>
      </c>
      <c r="B7" s="707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30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9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30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16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9" t="str">
        <f>+asset_level_drivers!$B$1</f>
        <v>Farmar</v>
      </c>
      <c r="C11" s="121">
        <v>113</v>
      </c>
      <c r="D11" s="122">
        <v>186.906781</v>
      </c>
      <c r="E11" s="122">
        <v>996.30373000000009</v>
      </c>
      <c r="F11" s="122">
        <v>134.50100355000004</v>
      </c>
      <c r="G11" s="122">
        <v>282.71263749999997</v>
      </c>
      <c r="H11" s="122">
        <v>140.07051809803221</v>
      </c>
      <c r="I11" s="122">
        <v>559.98281160851263</v>
      </c>
      <c r="J11" s="122">
        <v>100.79690608953227</v>
      </c>
      <c r="K11" s="46">
        <v>880.19418070742961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30" t="str">
        <f>+asset_level_drivers!$B$1</f>
        <v>Farmar</v>
      </c>
      <c r="C12" s="118">
        <v>113</v>
      </c>
      <c r="D12" s="119">
        <v>172.67094549999996</v>
      </c>
      <c r="E12" s="119">
        <v>988.02766000000008</v>
      </c>
      <c r="F12" s="119">
        <v>133.3837341</v>
      </c>
      <c r="G12" s="119">
        <v>254.37555300000002</v>
      </c>
      <c r="H12" s="119">
        <v>129.40198674044942</v>
      </c>
      <c r="I12" s="119">
        <v>555.33116090389376</v>
      </c>
      <c r="J12" s="119">
        <v>99.959608962700884</v>
      </c>
      <c r="K12" s="120">
        <v>869.29568893432622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9" t="str">
        <f>+asset_level_drivers!$B$1</f>
        <v>Farmar</v>
      </c>
      <c r="C13" s="121">
        <v>113</v>
      </c>
      <c r="D13" s="122">
        <v>157.62209999999999</v>
      </c>
      <c r="E13" s="122">
        <v>955.81140000000005</v>
      </c>
      <c r="F13" s="122">
        <v>129.03453900000002</v>
      </c>
      <c r="G13" s="122">
        <v>225.97991999999999</v>
      </c>
      <c r="H13" s="122">
        <v>118.1241744819298</v>
      </c>
      <c r="I13" s="122">
        <v>537.22367890710268</v>
      </c>
      <c r="J13" s="122">
        <v>96.700262203278484</v>
      </c>
      <c r="K13" s="46">
        <v>833.31462370219981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30" t="str">
        <f>+asset_level_drivers!$B$1</f>
        <v>Farmar</v>
      </c>
      <c r="C14" s="118">
        <v>113</v>
      </c>
      <c r="D14" s="119">
        <v>155.02391649999998</v>
      </c>
      <c r="E14" s="119">
        <v>981.73775999999998</v>
      </c>
      <c r="F14" s="119">
        <v>132.53459760000001</v>
      </c>
      <c r="G14" s="119">
        <v>217.29329099999998</v>
      </c>
      <c r="H14" s="119">
        <v>116.17705995236784</v>
      </c>
      <c r="I14" s="119">
        <v>551.7958575815461</v>
      </c>
      <c r="J14" s="119">
        <v>99.323254364678306</v>
      </c>
      <c r="K14" s="120">
        <v>820.71150442023031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9" t="str">
        <f>+asset_level_drivers!$B$1</f>
        <v>Farmar</v>
      </c>
      <c r="C15" s="121">
        <v>113</v>
      </c>
      <c r="D15" s="122">
        <v>143.24100000000001</v>
      </c>
      <c r="E15" s="122">
        <v>933.66930000000002</v>
      </c>
      <c r="F15" s="122">
        <v>126.04535550000001</v>
      </c>
      <c r="G15" s="122">
        <v>197.609025</v>
      </c>
      <c r="H15" s="122">
        <v>107.34677990564845</v>
      </c>
      <c r="I15" s="122">
        <v>524.77848268875982</v>
      </c>
      <c r="J15" s="122">
        <v>94.46012688397677</v>
      </c>
      <c r="K15" s="46">
        <v>789.07205392937919</v>
      </c>
      <c r="L15" s="125">
        <f t="shared" si="0"/>
        <v>187.5</v>
      </c>
      <c r="M15" s="94">
        <v>0</v>
      </c>
      <c r="N15" s="94">
        <v>0</v>
      </c>
      <c r="O15" s="716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30" t="str">
        <f>+asset_level_drivers!$B$1</f>
        <v>Farmar</v>
      </c>
      <c r="C16" s="118">
        <v>113</v>
      </c>
      <c r="D16" s="119">
        <v>142.04942449999999</v>
      </c>
      <c r="E16" s="119">
        <v>948.87466000000006</v>
      </c>
      <c r="F16" s="119">
        <v>128.09807910000001</v>
      </c>
      <c r="G16" s="119">
        <v>193.16578949999999</v>
      </c>
      <c r="H16" s="119">
        <v>106.45379680067526</v>
      </c>
      <c r="I16" s="119">
        <v>533.32481247548014</v>
      </c>
      <c r="J16" s="119">
        <v>95.998466245586428</v>
      </c>
      <c r="K16" s="120">
        <v>810.84910984240082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9" t="str">
        <f>+asset_level_drivers!$B$1</f>
        <v>Farmar</v>
      </c>
      <c r="C17" s="121">
        <v>113</v>
      </c>
      <c r="D17" s="122">
        <v>136.77080649999996</v>
      </c>
      <c r="E17" s="122">
        <v>932.78101000000004</v>
      </c>
      <c r="F17" s="122">
        <v>125.92543635</v>
      </c>
      <c r="G17" s="122">
        <v>183.5927725</v>
      </c>
      <c r="H17" s="122">
        <v>102.49792770836233</v>
      </c>
      <c r="I17" s="122">
        <v>524.27921011078422</v>
      </c>
      <c r="J17" s="122">
        <v>94.370257819941159</v>
      </c>
      <c r="K17" s="46">
        <v>806.9590029987537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30" t="str">
        <f>+asset_level_drivers!$B$1</f>
        <v>Farmar</v>
      </c>
      <c r="C18" s="118">
        <v>113</v>
      </c>
      <c r="D18" s="119">
        <v>119.51060799999999</v>
      </c>
      <c r="E18" s="119">
        <v>828.81736000000001</v>
      </c>
      <c r="F18" s="119">
        <v>111.89034360000001</v>
      </c>
      <c r="G18" s="119">
        <v>158.62750399999999</v>
      </c>
      <c r="H18" s="119">
        <v>89.562897029246017</v>
      </c>
      <c r="I18" s="119">
        <v>465.84536581303848</v>
      </c>
      <c r="J18" s="119">
        <v>83.852165846346935</v>
      </c>
      <c r="K18" s="120">
        <v>725.78622931229449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9" t="str">
        <f>+asset_level_drivers!$B$1</f>
        <v>Farmar</v>
      </c>
      <c r="C19" s="121">
        <v>113</v>
      </c>
      <c r="D19" s="122">
        <v>128.3133555</v>
      </c>
      <c r="E19" s="122">
        <v>903.26032999999995</v>
      </c>
      <c r="F19" s="122">
        <v>121.94014455</v>
      </c>
      <c r="G19" s="122">
        <v>168.53557650000002</v>
      </c>
      <c r="H19" s="122">
        <v>96.159797347224085</v>
      </c>
      <c r="I19" s="122">
        <v>507.68680672091114</v>
      </c>
      <c r="J19" s="122">
        <v>91.383625209764006</v>
      </c>
      <c r="K19" s="46">
        <v>800.51312119333375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30" t="str">
        <f>+asset_level_drivers!$B$1</f>
        <v>Farmar</v>
      </c>
      <c r="C20" s="118">
        <v>113</v>
      </c>
      <c r="D20" s="119">
        <v>120.53789999999998</v>
      </c>
      <c r="E20" s="119">
        <v>860.29169999999999</v>
      </c>
      <c r="F20" s="119">
        <v>116.13937949999999</v>
      </c>
      <c r="G20" s="119">
        <v>156.87340499999996</v>
      </c>
      <c r="H20" s="119">
        <v>90.332763814753164</v>
      </c>
      <c r="I20" s="119">
        <v>483.53584400358204</v>
      </c>
      <c r="J20" s="119">
        <v>87.03645192064478</v>
      </c>
      <c r="K20" s="120">
        <v>772.10179571854439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9" t="str">
        <f>+asset_level_drivers!$B$1</f>
        <v>Farmar</v>
      </c>
      <c r="C21" s="121">
        <v>113</v>
      </c>
      <c r="D21" s="122">
        <v>121.12637749999999</v>
      </c>
      <c r="E21" s="122">
        <v>875.19292999999993</v>
      </c>
      <c r="F21" s="122">
        <v>118.15104554999999</v>
      </c>
      <c r="G21" s="122">
        <v>156.44929649999997</v>
      </c>
      <c r="H21" s="122">
        <v>90.773776965121627</v>
      </c>
      <c r="I21" s="122">
        <v>491.91123437959237</v>
      </c>
      <c r="J21" s="122">
        <v>88.544022188326622</v>
      </c>
      <c r="K21" s="46">
        <v>795.46533195897155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30" t="str">
        <f>+asset_level_drivers!$B$1</f>
        <v>Farmar</v>
      </c>
      <c r="C22" s="118">
        <v>113</v>
      </c>
      <c r="D22" s="119">
        <v>114.16643999999999</v>
      </c>
      <c r="E22" s="119">
        <v>834.26160000000004</v>
      </c>
      <c r="F22" s="119">
        <v>112.62531600000003</v>
      </c>
      <c r="G22" s="119">
        <v>146.41789499999999</v>
      </c>
      <c r="H22" s="119">
        <v>85.557903863359087</v>
      </c>
      <c r="I22" s="119">
        <v>468.90535718963565</v>
      </c>
      <c r="J22" s="119">
        <v>84.402964294134421</v>
      </c>
      <c r="K22" s="120">
        <v>767.70861294395058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9" t="str">
        <f>+asset_level_drivers!$B$1</f>
        <v>Farmar</v>
      </c>
      <c r="C23" s="121">
        <v>113</v>
      </c>
      <c r="D23" s="122">
        <v>115.05555449999999</v>
      </c>
      <c r="E23" s="122">
        <v>849.32219000000009</v>
      </c>
      <c r="F23" s="122">
        <v>114.65849565000001</v>
      </c>
      <c r="G23" s="122">
        <v>146.57206099999999</v>
      </c>
      <c r="H23" s="122">
        <v>86.224218525658415</v>
      </c>
      <c r="I23" s="122">
        <v>477.37031750116938</v>
      </c>
      <c r="J23" s="122">
        <v>85.926657150210488</v>
      </c>
      <c r="K23" s="46">
        <v>791.30623989707544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30" t="str">
        <f>+asset_level_drivers!$B$1</f>
        <v>Farmar</v>
      </c>
      <c r="C24" s="118">
        <v>113</v>
      </c>
      <c r="D24" s="119">
        <v>112.30168500000001</v>
      </c>
      <c r="E24" s="119">
        <v>836.69588999999996</v>
      </c>
      <c r="F24" s="119">
        <v>112.95394515000001</v>
      </c>
      <c r="G24" s="119">
        <v>142.13777450000001</v>
      </c>
      <c r="H24" s="119">
        <v>84.160430761642715</v>
      </c>
      <c r="I24" s="119">
        <v>470.27357505073951</v>
      </c>
      <c r="J24" s="119">
        <v>84.649243509133129</v>
      </c>
      <c r="K24" s="120">
        <v>789.46352762322681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9" t="str">
        <f>+asset_level_drivers!$B$1</f>
        <v>Farmar</v>
      </c>
      <c r="C25" s="121">
        <v>113</v>
      </c>
      <c r="D25" s="122">
        <v>106.23175499999999</v>
      </c>
      <c r="E25" s="122">
        <v>798.19560000000001</v>
      </c>
      <c r="F25" s="122">
        <v>107.756406</v>
      </c>
      <c r="G25" s="122">
        <v>133.64590499999997</v>
      </c>
      <c r="H25" s="122">
        <v>79.611541548689047</v>
      </c>
      <c r="I25" s="122">
        <v>448.63408902578698</v>
      </c>
      <c r="J25" s="122">
        <v>80.754136024641653</v>
      </c>
      <c r="K25" s="46">
        <v>762.34319024336969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30" t="str">
        <f>+asset_level_drivers!$B$1</f>
        <v>Farmar</v>
      </c>
      <c r="C26" s="118">
        <v>113</v>
      </c>
      <c r="D26" s="119">
        <v>107.40414999999999</v>
      </c>
      <c r="E26" s="119">
        <v>813.31538</v>
      </c>
      <c r="F26" s="119">
        <v>109.7975763</v>
      </c>
      <c r="G26" s="119">
        <v>134.42334700000001</v>
      </c>
      <c r="H26" s="119">
        <v>80.490150522568612</v>
      </c>
      <c r="I26" s="119">
        <v>457.13231768874925</v>
      </c>
      <c r="J26" s="119">
        <v>82.283817183974847</v>
      </c>
      <c r="K26" s="120">
        <v>786.18780201962124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9" t="str">
        <f>+asset_level_drivers!$B$1</f>
        <v>Farmar</v>
      </c>
      <c r="C27" s="121">
        <v>113</v>
      </c>
      <c r="D27" s="122">
        <v>101.783475</v>
      </c>
      <c r="E27" s="122">
        <v>776.32379999999989</v>
      </c>
      <c r="F27" s="122">
        <v>104.803713</v>
      </c>
      <c r="G27" s="122">
        <v>126.83126999999999</v>
      </c>
      <c r="H27" s="122">
        <v>76.277939199370778</v>
      </c>
      <c r="I27" s="122">
        <v>436.340817716907</v>
      </c>
      <c r="J27" s="122">
        <v>78.541347189043265</v>
      </c>
      <c r="K27" s="46">
        <v>759.4326714766654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30" t="str">
        <f>+asset_level_drivers!$B$1</f>
        <v>Farmar</v>
      </c>
      <c r="C28" s="118">
        <v>113</v>
      </c>
      <c r="D28" s="119">
        <v>103.0758835</v>
      </c>
      <c r="E28" s="119">
        <v>791.51555999999994</v>
      </c>
      <c r="F28" s="119">
        <v>106.85460060000001</v>
      </c>
      <c r="G28" s="119">
        <v>127.91018500000001</v>
      </c>
      <c r="H28" s="119">
        <v>77.246487944476513</v>
      </c>
      <c r="I28" s="119">
        <v>444.87950348302547</v>
      </c>
      <c r="J28" s="119">
        <v>80.078310626944599</v>
      </c>
      <c r="K28" s="120">
        <v>783.39636627197262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9" t="str">
        <f>+asset_level_drivers!$B$1</f>
        <v>Farmar</v>
      </c>
      <c r="C29" s="121">
        <v>113</v>
      </c>
      <c r="D29" s="122">
        <v>101.05767499999999</v>
      </c>
      <c r="E29" s="122">
        <v>780.78304999999989</v>
      </c>
      <c r="F29" s="122">
        <v>105.40571175000001</v>
      </c>
      <c r="G29" s="122">
        <v>124.928078</v>
      </c>
      <c r="H29" s="122">
        <v>75.734014674580251</v>
      </c>
      <c r="I29" s="122">
        <v>438.84718528080771</v>
      </c>
      <c r="J29" s="122">
        <v>78.992493350545402</v>
      </c>
      <c r="K29" s="46">
        <v>690.10223841616994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30" t="str">
        <f>+asset_level_drivers!$B$1</f>
        <v>Farmar</v>
      </c>
      <c r="C30" s="118">
        <v>113</v>
      </c>
      <c r="D30" s="119">
        <v>89.632689999999997</v>
      </c>
      <c r="E30" s="119">
        <v>696.10576000000003</v>
      </c>
      <c r="F30" s="119">
        <v>93.974277600000008</v>
      </c>
      <c r="G30" s="119">
        <v>110.44000800000001</v>
      </c>
      <c r="H30" s="119">
        <v>67.17197342786784</v>
      </c>
      <c r="I30" s="119">
        <v>391.25343901069255</v>
      </c>
      <c r="J30" s="119">
        <v>70.425619021924646</v>
      </c>
      <c r="K30" s="120">
        <v>620.6371647242496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9" t="str">
        <f>+asset_level_drivers!$B$1</f>
        <v>Farmar</v>
      </c>
      <c r="C31" s="121">
        <v>113</v>
      </c>
      <c r="D31" s="122">
        <v>97.504238000000001</v>
      </c>
      <c r="E31" s="122">
        <v>760.95048999999995</v>
      </c>
      <c r="F31" s="122">
        <v>102.72831615</v>
      </c>
      <c r="G31" s="122">
        <v>119.76402049999999</v>
      </c>
      <c r="H31" s="122">
        <v>73.071020004425847</v>
      </c>
      <c r="I31" s="122">
        <v>427.70008989635647</v>
      </c>
      <c r="J31" s="122">
        <v>76.986016181344169</v>
      </c>
      <c r="K31" s="46">
        <v>686.01525041279046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30" t="str">
        <f>+asset_level_drivers!$B$1</f>
        <v>Farmar</v>
      </c>
      <c r="C32" s="118">
        <v>113</v>
      </c>
      <c r="D32" s="119">
        <v>92.707650000000015</v>
      </c>
      <c r="E32" s="119">
        <v>726.86249999999995</v>
      </c>
      <c r="F32" s="119">
        <v>98.126437499999994</v>
      </c>
      <c r="G32" s="119">
        <v>113.548845</v>
      </c>
      <c r="H32" s="119">
        <v>69.47639083865576</v>
      </c>
      <c r="I32" s="119">
        <v>408.54058270241791</v>
      </c>
      <c r="J32" s="119">
        <v>73.537304886435237</v>
      </c>
      <c r="K32" s="120">
        <v>583.42886593467313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9" t="str">
        <f>+asset_level_drivers!$B$1</f>
        <v>Farmar</v>
      </c>
      <c r="C33" s="121">
        <v>113</v>
      </c>
      <c r="D33" s="122">
        <v>94.171381499999995</v>
      </c>
      <c r="E33" s="122">
        <v>741.39073000000008</v>
      </c>
      <c r="F33" s="122">
        <v>100.08774855000001</v>
      </c>
      <c r="G33" s="122">
        <v>115.059383</v>
      </c>
      <c r="H33" s="122">
        <v>70.573331401563465</v>
      </c>
      <c r="I33" s="122">
        <v>416.70632457221421</v>
      </c>
      <c r="J33" s="122">
        <v>75.007138422998551</v>
      </c>
      <c r="K33" s="46">
        <v>601.88925086573556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30" t="str">
        <f>+asset_level_drivers!$B$1</f>
        <v>Farmar</v>
      </c>
      <c r="C34" s="118">
        <v>113</v>
      </c>
      <c r="D34" s="119">
        <v>89.630219999999994</v>
      </c>
      <c r="E34" s="119">
        <v>708.40109999999993</v>
      </c>
      <c r="F34" s="119">
        <v>95.634148500000009</v>
      </c>
      <c r="G34" s="119">
        <v>109.25560500000002</v>
      </c>
      <c r="H34" s="119">
        <v>67.170122375820128</v>
      </c>
      <c r="I34" s="119">
        <v>398.16416197153353</v>
      </c>
      <c r="J34" s="119">
        <v>71.669549154876051</v>
      </c>
      <c r="K34" s="120">
        <v>581.56466530247747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9" t="str">
        <f>+asset_level_drivers!$B$1</f>
        <v>Farmar</v>
      </c>
      <c r="C35" s="121">
        <v>113</v>
      </c>
      <c r="D35" s="122">
        <v>91.132141500000003</v>
      </c>
      <c r="E35" s="122">
        <v>722.94821000000002</v>
      </c>
      <c r="F35" s="122">
        <v>97.598008350000001</v>
      </c>
      <c r="G35" s="122">
        <v>110.8400815</v>
      </c>
      <c r="H35" s="122">
        <v>68.295683051157923</v>
      </c>
      <c r="I35" s="122">
        <v>406.34051554051825</v>
      </c>
      <c r="J35" s="122">
        <v>73.141292797293289</v>
      </c>
      <c r="K35" s="46">
        <v>600.05528602198558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30" t="str">
        <f>+asset_level_drivers!$B$1</f>
        <v>Farmar</v>
      </c>
      <c r="C36" s="118">
        <v>113</v>
      </c>
      <c r="D36" s="119">
        <v>89.685851999999997</v>
      </c>
      <c r="E36" s="119">
        <v>714.03075000000001</v>
      </c>
      <c r="F36" s="119">
        <v>96.394151250000007</v>
      </c>
      <c r="G36" s="119">
        <v>108.84631649999999</v>
      </c>
      <c r="H36" s="119">
        <v>67.211813763479455</v>
      </c>
      <c r="I36" s="119">
        <v>401.32836495546889</v>
      </c>
      <c r="J36" s="119">
        <v>72.239105691984392</v>
      </c>
      <c r="K36" s="120">
        <v>599.20118994461859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9" t="str">
        <f>+asset_level_drivers!$B$1</f>
        <v>Farmar</v>
      </c>
      <c r="C37" s="121">
        <v>112</v>
      </c>
      <c r="D37" s="122">
        <v>85.472354999999993</v>
      </c>
      <c r="E37" s="122">
        <v>682.77509999999995</v>
      </c>
      <c r="F37" s="122">
        <v>92.1746385</v>
      </c>
      <c r="G37" s="122">
        <v>103.52254499999999</v>
      </c>
      <c r="H37" s="122">
        <v>64.054161030727585</v>
      </c>
      <c r="I37" s="122">
        <v>383.76080374032449</v>
      </c>
      <c r="J37" s="122">
        <v>69.076944673258424</v>
      </c>
      <c r="K37" s="46">
        <v>575.20072920949838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30" t="str">
        <f>+asset_level_drivers!$B$1</f>
        <v>Farmar</v>
      </c>
      <c r="C38" s="118">
        <v>112</v>
      </c>
      <c r="D38" s="119">
        <v>87.011497500000019</v>
      </c>
      <c r="E38" s="119">
        <v>697.27710999999999</v>
      </c>
      <c r="F38" s="119">
        <v>94.132409850000016</v>
      </c>
      <c r="G38" s="119">
        <v>105.18185299999999</v>
      </c>
      <c r="H38" s="119">
        <v>65.207615636538293</v>
      </c>
      <c r="I38" s="119">
        <v>391.9118083880486</v>
      </c>
      <c r="J38" s="119">
        <v>70.54412550984874</v>
      </c>
      <c r="K38" s="120">
        <v>593.59286735133128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9" t="str">
        <f>+asset_level_drivers!$B$1</f>
        <v>Farmar</v>
      </c>
      <c r="C39" s="121">
        <v>112</v>
      </c>
      <c r="D39" s="122">
        <v>82.985444999999999</v>
      </c>
      <c r="E39" s="122">
        <v>667.01129999999989</v>
      </c>
      <c r="F39" s="122">
        <v>90.046525500000001</v>
      </c>
      <c r="G39" s="122">
        <v>100.12848</v>
      </c>
      <c r="H39" s="122">
        <v>62.190436395915235</v>
      </c>
      <c r="I39" s="122">
        <v>374.90059697824182</v>
      </c>
      <c r="J39" s="122">
        <v>67.482107456083526</v>
      </c>
      <c r="K39" s="46">
        <v>573.72008369847356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30" t="str">
        <f>+asset_level_drivers!$B$1</f>
        <v>Farmar</v>
      </c>
      <c r="C40" s="118">
        <v>112</v>
      </c>
      <c r="D40" s="119">
        <v>84.539169999999984</v>
      </c>
      <c r="E40" s="119">
        <v>681.45099000000005</v>
      </c>
      <c r="F40" s="119">
        <v>91.99588365000001</v>
      </c>
      <c r="G40" s="119">
        <v>101.8207245</v>
      </c>
      <c r="H40" s="119">
        <v>63.354819328238392</v>
      </c>
      <c r="I40" s="119">
        <v>383.01657402567827</v>
      </c>
      <c r="J40" s="119">
        <v>68.942983324622091</v>
      </c>
      <c r="K40" s="120">
        <v>592.12551333778799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9" t="str">
        <f>+asset_level_drivers!$B$1</f>
        <v>Farmar</v>
      </c>
      <c r="C41" s="121">
        <v>112</v>
      </c>
      <c r="D41" s="122">
        <v>83.352334999999997</v>
      </c>
      <c r="E41" s="122">
        <v>673.74811</v>
      </c>
      <c r="F41" s="122">
        <v>90.955994849999996</v>
      </c>
      <c r="G41" s="122">
        <v>100.215405</v>
      </c>
      <c r="H41" s="122">
        <v>62.465388819310647</v>
      </c>
      <c r="I41" s="122">
        <v>378.68709068641289</v>
      </c>
      <c r="J41" s="122">
        <v>68.163676323554313</v>
      </c>
      <c r="K41" s="46">
        <v>566.96144886217621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30" t="str">
        <f>+asset_level_drivers!$B$1</f>
        <v>Farmar</v>
      </c>
      <c r="C42" s="118">
        <v>112</v>
      </c>
      <c r="D42" s="119">
        <v>76.938058499999997</v>
      </c>
      <c r="E42" s="119">
        <v>623.49419999999998</v>
      </c>
      <c r="F42" s="119">
        <v>84.171717000000001</v>
      </c>
      <c r="G42" s="119">
        <v>92.352558999999999</v>
      </c>
      <c r="H42" s="119">
        <v>57.658441592612476</v>
      </c>
      <c r="I42" s="119">
        <v>350.44136102712395</v>
      </c>
      <c r="J42" s="119">
        <v>63.079444984882322</v>
      </c>
      <c r="K42" s="120">
        <v>526.90027461804846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9" t="str">
        <f>+asset_level_drivers!$B$1</f>
        <v>Farmar</v>
      </c>
      <c r="C43" s="121">
        <v>112</v>
      </c>
      <c r="D43" s="122">
        <v>81.174213000000009</v>
      </c>
      <c r="E43" s="122">
        <v>659.4400599999999</v>
      </c>
      <c r="F43" s="122">
        <v>89.024408100000002</v>
      </c>
      <c r="G43" s="122">
        <v>97.284246499999995</v>
      </c>
      <c r="H43" s="122">
        <v>60.83307416818667</v>
      </c>
      <c r="I43" s="122">
        <v>370.6451032619201</v>
      </c>
      <c r="J43" s="122">
        <v>66.71611858714563</v>
      </c>
      <c r="K43" s="46">
        <v>562.59891407213706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30" t="str">
        <f>+asset_level_drivers!$B$1</f>
        <v>Farmar</v>
      </c>
      <c r="C44" s="118">
        <v>112</v>
      </c>
      <c r="D44" s="119">
        <v>77.538239999999988</v>
      </c>
      <c r="E44" s="119">
        <v>631.38480000000004</v>
      </c>
      <c r="F44" s="119">
        <v>85.236948000000012</v>
      </c>
      <c r="G44" s="119">
        <v>92.782889999999995</v>
      </c>
      <c r="H44" s="119">
        <v>58.10822588191472</v>
      </c>
      <c r="I44" s="119">
        <v>354.87635433310925</v>
      </c>
      <c r="J44" s="119">
        <v>63.877743779959673</v>
      </c>
      <c r="K44" s="120">
        <v>345.49904479980466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9" t="str">
        <f>+asset_level_drivers!$B$1</f>
        <v>Farmar</v>
      </c>
      <c r="C45" s="121">
        <v>112</v>
      </c>
      <c r="D45" s="122">
        <v>79.106234000000001</v>
      </c>
      <c r="E45" s="122">
        <v>645.58057999999994</v>
      </c>
      <c r="F45" s="122">
        <v>87.1533783</v>
      </c>
      <c r="G45" s="122">
        <v>94.518007999999995</v>
      </c>
      <c r="H45" s="122">
        <v>59.283302199528933</v>
      </c>
      <c r="I45" s="122">
        <v>362.85523924341243</v>
      </c>
      <c r="J45" s="122">
        <v>65.31394306381425</v>
      </c>
      <c r="K45" s="46">
        <v>356.42135180021592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30" t="str">
        <f>+asset_level_drivers!$B$1</f>
        <v>Farmar</v>
      </c>
      <c r="C46" s="118">
        <v>112</v>
      </c>
      <c r="D46" s="119">
        <v>75.602234999999979</v>
      </c>
      <c r="E46" s="119">
        <v>618.29939999999999</v>
      </c>
      <c r="F46" s="119">
        <v>83.470419000000007</v>
      </c>
      <c r="G46" s="119">
        <v>90.200789999999998</v>
      </c>
      <c r="H46" s="119">
        <v>56.657357048052653</v>
      </c>
      <c r="I46" s="119">
        <v>347.52156998133131</v>
      </c>
      <c r="J46" s="119">
        <v>62.553882596639632</v>
      </c>
      <c r="K46" s="120">
        <v>344.36860415810031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9" t="str">
        <f>+asset_level_drivers!$B$1</f>
        <v>Farmar</v>
      </c>
      <c r="C47" s="121">
        <v>112</v>
      </c>
      <c r="D47" s="122">
        <v>77.169601999999998</v>
      </c>
      <c r="E47" s="122">
        <v>632.41178000000002</v>
      </c>
      <c r="F47" s="122">
        <v>85.375590300000013</v>
      </c>
      <c r="G47" s="122">
        <v>91.942016499999994</v>
      </c>
      <c r="H47" s="122">
        <v>57.831963483223987</v>
      </c>
      <c r="I47" s="122">
        <v>355.45357905941404</v>
      </c>
      <c r="J47" s="122">
        <v>63.981644230694535</v>
      </c>
      <c r="K47" s="46">
        <v>355.29312875044974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30" t="str">
        <f>+asset_level_drivers!$B$1</f>
        <v>Farmar</v>
      </c>
      <c r="C48" s="118">
        <v>112</v>
      </c>
      <c r="D48" s="119">
        <v>76.231324999999998</v>
      </c>
      <c r="E48" s="119">
        <v>625.97617999999989</v>
      </c>
      <c r="F48" s="119">
        <v>84.506784299999993</v>
      </c>
      <c r="G48" s="119">
        <v>90.699226500000009</v>
      </c>
      <c r="H48" s="119">
        <v>57.12880576574414</v>
      </c>
      <c r="I48" s="119">
        <v>351.83638354576499</v>
      </c>
      <c r="J48" s="119">
        <v>63.330549038237713</v>
      </c>
      <c r="K48" s="120">
        <v>354.7569923963045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9" t="str">
        <f>+asset_level_drivers!$B$1</f>
        <v>Farmar</v>
      </c>
      <c r="C49" s="121">
        <v>112</v>
      </c>
      <c r="D49" s="122">
        <v>72.906419999999997</v>
      </c>
      <c r="E49" s="122">
        <v>599.80949999999996</v>
      </c>
      <c r="F49" s="122">
        <v>80.974282500000001</v>
      </c>
      <c r="G49" s="122">
        <v>86.629169999999988</v>
      </c>
      <c r="H49" s="122">
        <v>54.637076126589214</v>
      </c>
      <c r="I49" s="122">
        <v>337.1291305308032</v>
      </c>
      <c r="J49" s="122">
        <v>60.683243495544581</v>
      </c>
      <c r="K49" s="46">
        <v>342.81112373753598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30" t="str">
        <f>+asset_level_drivers!$B$1</f>
        <v>Farmar</v>
      </c>
      <c r="C50" s="118">
        <v>112</v>
      </c>
      <c r="D50" s="119">
        <v>74.4681535</v>
      </c>
      <c r="E50" s="119">
        <v>613.78233</v>
      </c>
      <c r="F50" s="119">
        <v>82.860614549999994</v>
      </c>
      <c r="G50" s="119">
        <v>88.372382000000016</v>
      </c>
      <c r="H50" s="119">
        <v>55.80746073920556</v>
      </c>
      <c r="I50" s="119">
        <v>344.98270408866568</v>
      </c>
      <c r="J50" s="119">
        <v>62.096886735959821</v>
      </c>
      <c r="K50" s="120">
        <v>353.73571897807875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9" t="str">
        <f>+asset_level_drivers!$B$1</f>
        <v>Farmar</v>
      </c>
      <c r="C51" s="121">
        <v>112</v>
      </c>
      <c r="D51" s="122">
        <v>71.25</v>
      </c>
      <c r="E51" s="122">
        <v>588.29640000000006</v>
      </c>
      <c r="F51" s="122">
        <v>79.420014000000009</v>
      </c>
      <c r="G51" s="122">
        <v>84.448349999999991</v>
      </c>
      <c r="H51" s="122">
        <v>53.395732145666756</v>
      </c>
      <c r="I51" s="122">
        <v>330.65807364905294</v>
      </c>
      <c r="J51" s="122">
        <v>59.518453256829531</v>
      </c>
      <c r="K51" s="46">
        <v>341.85369680304279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30" t="str">
        <f>+asset_level_drivers!$B$1</f>
        <v>Farmar</v>
      </c>
      <c r="C52" s="118">
        <v>112</v>
      </c>
      <c r="D52" s="119">
        <v>72.805995500000009</v>
      </c>
      <c r="E52" s="119">
        <v>602.17066</v>
      </c>
      <c r="F52" s="119">
        <v>81.293039100000016</v>
      </c>
      <c r="G52" s="119">
        <v>86.188664500000002</v>
      </c>
      <c r="H52" s="119">
        <v>54.561816621987646</v>
      </c>
      <c r="I52" s="119">
        <v>338.45624491936172</v>
      </c>
      <c r="J52" s="119">
        <v>60.922124085485123</v>
      </c>
      <c r="K52" s="120">
        <v>352.77667614585476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9" t="str">
        <f>+asset_level_drivers!$B$1</f>
        <v>Farmar</v>
      </c>
      <c r="C53" s="121">
        <v>112</v>
      </c>
      <c r="D53" s="122">
        <v>71.997004000000004</v>
      </c>
      <c r="E53" s="122">
        <v>596.47812999999996</v>
      </c>
      <c r="F53" s="122">
        <v>80.524547550000008</v>
      </c>
      <c r="G53" s="122">
        <v>85.129347999999993</v>
      </c>
      <c r="H53" s="122">
        <v>53.955547240343833</v>
      </c>
      <c r="I53" s="122">
        <v>335.25669958134944</v>
      </c>
      <c r="J53" s="122">
        <v>60.346205924642895</v>
      </c>
      <c r="K53" s="46">
        <v>352.3185568799471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30" t="str">
        <f>+asset_level_drivers!$B$1</f>
        <v>Farmar</v>
      </c>
      <c r="C54" s="118">
        <v>112</v>
      </c>
      <c r="D54" s="119">
        <v>64.352848000000009</v>
      </c>
      <c r="E54" s="119">
        <v>533.97231999999997</v>
      </c>
      <c r="F54" s="119">
        <v>72.086263200000005</v>
      </c>
      <c r="G54" s="119">
        <v>76.007105999999993</v>
      </c>
      <c r="H54" s="119">
        <v>48.226911363070975</v>
      </c>
      <c r="I54" s="119">
        <v>300.12466286231847</v>
      </c>
      <c r="J54" s="119">
        <v>54.022439315217326</v>
      </c>
      <c r="K54" s="120">
        <v>317.8214776611328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9" t="str">
        <f>+asset_level_drivers!$B$1</f>
        <v>Farmar</v>
      </c>
      <c r="C55" s="121">
        <v>112</v>
      </c>
      <c r="D55" s="122">
        <v>70.518613999999999</v>
      </c>
      <c r="E55" s="122">
        <v>586.00695000000007</v>
      </c>
      <c r="F55" s="122">
        <v>79.110938250000018</v>
      </c>
      <c r="G55" s="122">
        <v>83.19978399999998</v>
      </c>
      <c r="H55" s="122">
        <v>52.847621395476011</v>
      </c>
      <c r="I55" s="122">
        <v>329.37126460735931</v>
      </c>
      <c r="J55" s="122">
        <v>59.286827629324691</v>
      </c>
      <c r="K55" s="46">
        <v>351.44169846384153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30" t="str">
        <f>+asset_level_drivers!$B$1</f>
        <v>Farmar</v>
      </c>
      <c r="C56" s="118">
        <v>112</v>
      </c>
      <c r="D56" s="119">
        <v>67.533029999999982</v>
      </c>
      <c r="E56" s="119">
        <v>562.03620000000012</v>
      </c>
      <c r="F56" s="119">
        <v>75.874887000000015</v>
      </c>
      <c r="G56" s="119">
        <v>79.590809999999976</v>
      </c>
      <c r="H56" s="119">
        <v>50.610183591091598</v>
      </c>
      <c r="I56" s="119">
        <v>315.89825675124621</v>
      </c>
      <c r="J56" s="119">
        <v>56.861686215224331</v>
      </c>
      <c r="K56" s="120">
        <v>339.69843990928251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9" t="str">
        <f>+asset_level_drivers!$B$1</f>
        <v>Farmar</v>
      </c>
      <c r="C57" s="121">
        <v>112</v>
      </c>
      <c r="D57" s="122">
        <v>69.068495999999996</v>
      </c>
      <c r="E57" s="122">
        <v>575.65016000000003</v>
      </c>
      <c r="F57" s="122">
        <v>77.712771600000011</v>
      </c>
      <c r="G57" s="122">
        <v>81.31439499999999</v>
      </c>
      <c r="H57" s="122">
        <v>51.760882977123593</v>
      </c>
      <c r="I57" s="122">
        <v>323.55012371547588</v>
      </c>
      <c r="J57" s="122">
        <v>58.239022268785668</v>
      </c>
      <c r="K57" s="46">
        <v>350.61329323216495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30" t="str">
        <f>+asset_level_drivers!$B$1</f>
        <v>Farmar</v>
      </c>
      <c r="C58" s="118">
        <v>112</v>
      </c>
      <c r="D58" s="119">
        <v>66.165600000000012</v>
      </c>
      <c r="E58" s="119">
        <v>552.23220000000003</v>
      </c>
      <c r="F58" s="119">
        <v>74.551347000000007</v>
      </c>
      <c r="G58" s="119">
        <v>77.816684999999993</v>
      </c>
      <c r="H58" s="119">
        <v>49.585412699751977</v>
      </c>
      <c r="I58" s="119">
        <v>310.38781719381336</v>
      </c>
      <c r="J58" s="119">
        <v>55.869807094886418</v>
      </c>
      <c r="K58" s="120">
        <v>338.91860841449937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9" t="str">
        <f>+asset_level_drivers!$B$1</f>
        <v>Farmar</v>
      </c>
      <c r="C59" s="121">
        <v>112</v>
      </c>
      <c r="D59" s="122">
        <v>67.691414000000009</v>
      </c>
      <c r="E59" s="122">
        <v>565.73667</v>
      </c>
      <c r="F59" s="122">
        <v>76.374450449999998</v>
      </c>
      <c r="G59" s="122">
        <v>79.530902999999995</v>
      </c>
      <c r="H59" s="122">
        <v>50.728878743935958</v>
      </c>
      <c r="I59" s="122">
        <v>317.97814417159441</v>
      </c>
      <c r="J59" s="122">
        <v>57.236065950886989</v>
      </c>
      <c r="K59" s="46">
        <v>349.82902323672647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30" t="str">
        <f>+asset_level_drivers!$B$1</f>
        <v>Farmar</v>
      </c>
      <c r="C60" s="118">
        <v>112</v>
      </c>
      <c r="D60" s="119">
        <v>67.017597999999992</v>
      </c>
      <c r="E60" s="119">
        <v>560.85882000000004</v>
      </c>
      <c r="F60" s="119">
        <v>75.715940700000019</v>
      </c>
      <c r="G60" s="119">
        <v>78.660361000000009</v>
      </c>
      <c r="H60" s="119">
        <v>50.223911745318901</v>
      </c>
      <c r="I60" s="119">
        <v>315.23649815004978</v>
      </c>
      <c r="J60" s="119">
        <v>56.742569667008965</v>
      </c>
      <c r="K60" s="120">
        <v>349.45221304642524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9" t="str">
        <f>+asset_level_drivers!$B$1</f>
        <v>Farmar</v>
      </c>
      <c r="C61" s="121">
        <v>112</v>
      </c>
      <c r="D61" s="122">
        <v>64.229879999999994</v>
      </c>
      <c r="E61" s="122">
        <v>538.21859999999992</v>
      </c>
      <c r="F61" s="122">
        <v>72.659510999999995</v>
      </c>
      <c r="G61" s="122">
        <v>75.315809999999985</v>
      </c>
      <c r="H61" s="122">
        <v>48.13475744881849</v>
      </c>
      <c r="I61" s="122">
        <v>302.51132843595531</v>
      </c>
      <c r="J61" s="122">
        <v>54.452039118471966</v>
      </c>
      <c r="K61" s="46">
        <v>337.82423087672186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30" t="str">
        <f>+asset_level_drivers!$B$1</f>
        <v>Farmar</v>
      </c>
      <c r="C62" s="118">
        <v>112</v>
      </c>
      <c r="D62" s="119">
        <v>65.739467999999988</v>
      </c>
      <c r="E62" s="119">
        <v>551.55633999999998</v>
      </c>
      <c r="F62" s="119">
        <v>74.460105900000002</v>
      </c>
      <c r="G62" s="119">
        <v>77.013516999999993</v>
      </c>
      <c r="H62" s="119">
        <v>49.266063504935168</v>
      </c>
      <c r="I62" s="119">
        <v>310.00794309351897</v>
      </c>
      <c r="J62" s="119">
        <v>55.801429756833414</v>
      </c>
      <c r="K62" s="120">
        <v>348.72708529823706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9" t="str">
        <f>+asset_level_drivers!$B$1</f>
        <v>Farmar</v>
      </c>
      <c r="C63" s="121">
        <v>112</v>
      </c>
      <c r="D63" s="122">
        <v>63.02205</v>
      </c>
      <c r="E63" s="122">
        <v>529.39859999999999</v>
      </c>
      <c r="F63" s="122">
        <v>71.468811000000002</v>
      </c>
      <c r="G63" s="122">
        <v>73.762274999999988</v>
      </c>
      <c r="H63" s="122">
        <v>47.229592997485163</v>
      </c>
      <c r="I63" s="122">
        <v>297.55395625148395</v>
      </c>
      <c r="J63" s="122">
        <v>53.559712125267112</v>
      </c>
      <c r="K63" s="46">
        <v>337.13997658177425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30" t="str">
        <f>+asset_level_drivers!$B$1</f>
        <v>Farmar</v>
      </c>
      <c r="C64" s="118">
        <v>112</v>
      </c>
      <c r="D64" s="119">
        <v>64.520532499999987</v>
      </c>
      <c r="E64" s="119">
        <v>542.62430999999992</v>
      </c>
      <c r="F64" s="119">
        <v>73.254281849999998</v>
      </c>
      <c r="G64" s="119">
        <v>75.447955000000007</v>
      </c>
      <c r="H64" s="119">
        <v>48.352576438818055</v>
      </c>
      <c r="I64" s="119">
        <v>304.98760328933935</v>
      </c>
      <c r="J64" s="119">
        <v>54.897768592081093</v>
      </c>
      <c r="K64" s="120">
        <v>348.03734560514749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9" t="str">
        <f>+asset_level_drivers!$B$1</f>
        <v>Farmar</v>
      </c>
      <c r="C65" s="121">
        <v>112</v>
      </c>
      <c r="D65" s="122">
        <v>63.922402999999996</v>
      </c>
      <c r="E65" s="122">
        <v>538.21951999999987</v>
      </c>
      <c r="F65" s="122">
        <v>72.659635199999997</v>
      </c>
      <c r="G65" s="122">
        <v>74.681371499999997</v>
      </c>
      <c r="H65" s="122">
        <v>47.904329946601614</v>
      </c>
      <c r="I65" s="122">
        <v>302.51184553146658</v>
      </c>
      <c r="J65" s="122">
        <v>54.452132195663985</v>
      </c>
      <c r="K65" s="46">
        <v>347.70485239129317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30" t="str">
        <f>+asset_level_drivers!$B$1</f>
        <v>Farmar</v>
      </c>
      <c r="C66" s="118">
        <v>112</v>
      </c>
      <c r="D66" s="119">
        <v>57.233358000000003</v>
      </c>
      <c r="E66" s="119">
        <v>482.41927999999996</v>
      </c>
      <c r="F66" s="119">
        <v>65.126602800000001</v>
      </c>
      <c r="G66" s="119">
        <v>66.810687999999999</v>
      </c>
      <c r="H66" s="119">
        <v>42.891467418456891</v>
      </c>
      <c r="I66" s="119">
        <v>271.14874375563585</v>
      </c>
      <c r="J66" s="119">
        <v>48.806773876014461</v>
      </c>
      <c r="K66" s="120">
        <v>313.76273668791123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9" t="str">
        <f>+asset_level_drivers!$B$1</f>
        <v>Farmar</v>
      </c>
      <c r="C67" s="121">
        <v>112</v>
      </c>
      <c r="D67" s="122">
        <v>62.8206785</v>
      </c>
      <c r="E67" s="122">
        <v>530.07148000000007</v>
      </c>
      <c r="F67" s="122">
        <v>71.559649800000017</v>
      </c>
      <c r="G67" s="122">
        <v>73.272777999999988</v>
      </c>
      <c r="H67" s="122">
        <v>47.0786824195796</v>
      </c>
      <c r="I67" s="122">
        <v>297.93215541197009</v>
      </c>
      <c r="J67" s="122">
        <v>53.627787974154614</v>
      </c>
      <c r="K67" s="46">
        <v>347.06298979106703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30" t="str">
        <f>+asset_level_drivers!$B$1</f>
        <v>Farmar</v>
      </c>
      <c r="C68" s="118">
        <v>112</v>
      </c>
      <c r="D68" s="119">
        <v>60.260400000000004</v>
      </c>
      <c r="E68" s="119">
        <v>509.00759999999997</v>
      </c>
      <c r="F68" s="119">
        <v>68.716025999999999</v>
      </c>
      <c r="G68" s="119">
        <v>70.228275000000011</v>
      </c>
      <c r="H68" s="119">
        <v>45.159974419519116</v>
      </c>
      <c r="I68" s="119">
        <v>286.09298389167037</v>
      </c>
      <c r="J68" s="119">
        <v>51.496737100500667</v>
      </c>
      <c r="K68" s="120">
        <v>335.56741838957134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9" t="str">
        <f>+asset_level_drivers!$B$1</f>
        <v>Farmar</v>
      </c>
      <c r="C69" s="121">
        <v>112</v>
      </c>
      <c r="D69" s="122">
        <v>61.7292615</v>
      </c>
      <c r="E69" s="122">
        <v>521.95288999999991</v>
      </c>
      <c r="F69" s="122">
        <v>70.463640149999989</v>
      </c>
      <c r="G69" s="122">
        <v>71.881560000000007</v>
      </c>
      <c r="H69" s="122">
        <v>46.26075947514132</v>
      </c>
      <c r="I69" s="122">
        <v>293.36901796943857</v>
      </c>
      <c r="J69" s="122">
        <v>52.806423234498936</v>
      </c>
      <c r="K69" s="46">
        <v>346.44992703889551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30" t="str">
        <f>+asset_level_drivers!$B$1</f>
        <v>Farmar</v>
      </c>
      <c r="C70" s="118">
        <v>112</v>
      </c>
      <c r="D70" s="119">
        <v>59.22641999999999</v>
      </c>
      <c r="E70" s="119">
        <v>501.2937</v>
      </c>
      <c r="F70" s="119">
        <v>67.674649500000001</v>
      </c>
      <c r="G70" s="119">
        <v>68.912144999999995</v>
      </c>
      <c r="H70" s="119">
        <v>44.385095554621195</v>
      </c>
      <c r="I70" s="119">
        <v>281.75730664747613</v>
      </c>
      <c r="J70" s="119">
        <v>50.716315196545693</v>
      </c>
      <c r="K70" s="120">
        <v>334.98726870888157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9" t="str">
        <f>+asset_level_drivers!$B$1</f>
        <v>Farmar</v>
      </c>
      <c r="C71" s="121">
        <v>112</v>
      </c>
      <c r="D71" s="122">
        <v>60.682902999999996</v>
      </c>
      <c r="E71" s="122">
        <v>514.12446</v>
      </c>
      <c r="F71" s="122">
        <v>69.406802100000007</v>
      </c>
      <c r="G71" s="122">
        <v>70.551597999999998</v>
      </c>
      <c r="H71" s="122">
        <v>45.476603991711961</v>
      </c>
      <c r="I71" s="122">
        <v>288.96896795469019</v>
      </c>
      <c r="J71" s="122">
        <v>52.014414231844228</v>
      </c>
      <c r="K71" s="46">
        <v>345.86351063778528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30" t="str">
        <f>+asset_level_drivers!$B$1</f>
        <v>Farmar</v>
      </c>
      <c r="C72" s="118">
        <v>112</v>
      </c>
      <c r="D72" s="119">
        <v>60.167233499999995</v>
      </c>
      <c r="E72" s="119">
        <v>510.25100999999995</v>
      </c>
      <c r="F72" s="119">
        <v>68.883886349999997</v>
      </c>
      <c r="G72" s="119">
        <v>69.897513500000002</v>
      </c>
      <c r="H72" s="119">
        <v>45.09015416016544</v>
      </c>
      <c r="I72" s="119">
        <v>286.79185533700979</v>
      </c>
      <c r="J72" s="119">
        <v>51.622533960661762</v>
      </c>
      <c r="K72" s="120">
        <v>345.579696165386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9" t="str">
        <f>+asset_level_drivers!$B$1</f>
        <v>Farmar</v>
      </c>
      <c r="C73" s="121">
        <v>112</v>
      </c>
      <c r="D73" s="122">
        <v>57.745560000000005</v>
      </c>
      <c r="E73" s="122">
        <v>490.16759999999999</v>
      </c>
      <c r="F73" s="122">
        <v>66.172626000000008</v>
      </c>
      <c r="G73" s="122">
        <v>67.033425000000008</v>
      </c>
      <c r="H73" s="122">
        <v>43.275318657705661</v>
      </c>
      <c r="I73" s="122">
        <v>275.50376711667707</v>
      </c>
      <c r="J73" s="122">
        <v>49.590678081001883</v>
      </c>
      <c r="K73" s="46">
        <v>334.16308280543279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30" t="str">
        <f>+asset_level_drivers!$B$1</f>
        <v>Farmar</v>
      </c>
      <c r="C74" s="118">
        <v>112</v>
      </c>
      <c r="D74" s="119">
        <v>59.183308999999994</v>
      </c>
      <c r="E74" s="119">
        <v>502.82620000000003</v>
      </c>
      <c r="F74" s="119">
        <v>67.881537000000009</v>
      </c>
      <c r="G74" s="119">
        <v>68.651483999999996</v>
      </c>
      <c r="H74" s="119">
        <v>44.352787576957589</v>
      </c>
      <c r="I74" s="119">
        <v>282.61866411603643</v>
      </c>
      <c r="J74" s="119">
        <v>50.871359540886566</v>
      </c>
      <c r="K74" s="120">
        <v>345.02976672523897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9" t="str">
        <f>+asset_level_drivers!$B$1</f>
        <v>Farmar</v>
      </c>
      <c r="C75" s="121">
        <v>112</v>
      </c>
      <c r="D75" s="122">
        <v>56.811614999999996</v>
      </c>
      <c r="E75" s="122">
        <v>483.10409999999996</v>
      </c>
      <c r="F75" s="122">
        <v>65.219053500000001</v>
      </c>
      <c r="G75" s="122">
        <v>65.852955000000009</v>
      </c>
      <c r="H75" s="122">
        <v>42.575407400740261</v>
      </c>
      <c r="I75" s="122">
        <v>271.53365391656217</v>
      </c>
      <c r="J75" s="122">
        <v>48.876057704981193</v>
      </c>
      <c r="K75" s="46">
        <v>333.64184730931333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30" t="str">
        <f>+asset_level_drivers!$B$1</f>
        <v>Farmar</v>
      </c>
      <c r="C76" s="118">
        <v>112</v>
      </c>
      <c r="D76" s="119">
        <v>58.236786000000002</v>
      </c>
      <c r="E76" s="119">
        <v>495.64939000000004</v>
      </c>
      <c r="F76" s="119">
        <v>66.912667650000003</v>
      </c>
      <c r="G76" s="119">
        <v>67.45669749999999</v>
      </c>
      <c r="H76" s="119">
        <v>43.643450193410743</v>
      </c>
      <c r="I76" s="119">
        <v>278.58486385898016</v>
      </c>
      <c r="J76" s="119">
        <v>50.145275494616435</v>
      </c>
      <c r="K76" s="120">
        <v>344.50208776373614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9" t="str">
        <f>+asset_level_drivers!$B$1</f>
        <v>Farmar</v>
      </c>
      <c r="C77" s="121">
        <v>112</v>
      </c>
      <c r="D77" s="122">
        <v>57.769414499999996</v>
      </c>
      <c r="E77" s="122">
        <v>492.09275999999994</v>
      </c>
      <c r="F77" s="122">
        <v>66.432522599999999</v>
      </c>
      <c r="G77" s="122">
        <v>66.867697499999991</v>
      </c>
      <c r="H77" s="122">
        <v>43.293195548828031</v>
      </c>
      <c r="I77" s="122">
        <v>276.58582319770392</v>
      </c>
      <c r="J77" s="122">
        <v>49.785448175586708</v>
      </c>
      <c r="K77" s="46">
        <v>344.2461153933877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30" t="str">
        <f>+asset_level_drivers!$B$1</f>
        <v>Farmar</v>
      </c>
      <c r="C78" s="118">
        <v>112</v>
      </c>
      <c r="D78" s="119">
        <v>51.784614000000005</v>
      </c>
      <c r="E78" s="119">
        <v>441.46256</v>
      </c>
      <c r="F78" s="119">
        <v>59.597445600000007</v>
      </c>
      <c r="G78" s="119">
        <v>59.900539999999992</v>
      </c>
      <c r="H78" s="119">
        <v>38.808103556642031</v>
      </c>
      <c r="I78" s="119">
        <v>248.12859585368776</v>
      </c>
      <c r="J78" s="119">
        <v>44.663147253663801</v>
      </c>
      <c r="K78" s="120">
        <v>310.70530247738486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9" t="str">
        <f>+asset_level_drivers!$B$1</f>
        <v>Farmar</v>
      </c>
      <c r="C79" s="121">
        <v>112</v>
      </c>
      <c r="D79" s="122">
        <v>56.904468000000001</v>
      </c>
      <c r="E79" s="122">
        <v>485.48356000000001</v>
      </c>
      <c r="F79" s="122">
        <v>65.540280600000003</v>
      </c>
      <c r="G79" s="122">
        <v>65.779519999999991</v>
      </c>
      <c r="H79" s="122">
        <v>42.644992718872501</v>
      </c>
      <c r="I79" s="122">
        <v>272.87105400931301</v>
      </c>
      <c r="J79" s="122">
        <v>49.116789721676341</v>
      </c>
      <c r="K79" s="46">
        <v>343.74903525904608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30" t="str">
        <f>+asset_level_drivers!$B$1</f>
        <v>Farmar</v>
      </c>
      <c r="C80" s="118">
        <v>112</v>
      </c>
      <c r="D80" s="119">
        <v>54.647324999999995</v>
      </c>
      <c r="E80" s="119">
        <v>466.59300000000002</v>
      </c>
      <c r="F80" s="119">
        <v>62.990055000000005</v>
      </c>
      <c r="G80" s="119">
        <v>63.128354999999999</v>
      </c>
      <c r="H80" s="119">
        <v>40.953458641083486</v>
      </c>
      <c r="I80" s="119">
        <v>262.25341946361146</v>
      </c>
      <c r="J80" s="119">
        <v>47.205615503450069</v>
      </c>
      <c r="K80" s="120">
        <v>332.426697981985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9" t="str">
        <f>+asset_level_drivers!$B$1</f>
        <v>Farmar</v>
      </c>
      <c r="C81" s="121">
        <v>112</v>
      </c>
      <c r="D81" s="122">
        <v>56.0412885</v>
      </c>
      <c r="E81" s="122">
        <v>478.86102999999997</v>
      </c>
      <c r="F81" s="122">
        <v>64.646239050000005</v>
      </c>
      <c r="G81" s="122">
        <v>64.696349000000012</v>
      </c>
      <c r="H81" s="122">
        <v>41.998114103074172</v>
      </c>
      <c r="I81" s="122">
        <v>269.14879255661145</v>
      </c>
      <c r="J81" s="122">
        <v>48.446782660190074</v>
      </c>
      <c r="K81" s="46">
        <v>343.2706619182386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30" t="str">
        <f>+asset_level_drivers!$B$1</f>
        <v>Farmar</v>
      </c>
      <c r="C82" s="118">
        <v>112</v>
      </c>
      <c r="D82" s="119">
        <v>53.826810000000002</v>
      </c>
      <c r="E82" s="119">
        <v>460.28340000000003</v>
      </c>
      <c r="F82" s="119">
        <v>62.138259000000005</v>
      </c>
      <c r="G82" s="119">
        <v>62.10007499999999</v>
      </c>
      <c r="H82" s="119">
        <v>40.338553389693999</v>
      </c>
      <c r="I82" s="119">
        <v>258.70704355259784</v>
      </c>
      <c r="J82" s="119">
        <v>46.567267839467604</v>
      </c>
      <c r="K82" s="120">
        <v>331.97237211528579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9" t="str">
        <f>+asset_level_drivers!$B$1</f>
        <v>Farmar</v>
      </c>
      <c r="C83" s="121">
        <v>112</v>
      </c>
      <c r="D83" s="122">
        <v>55.208147999999994</v>
      </c>
      <c r="E83" s="122">
        <v>472.44031000000001</v>
      </c>
      <c r="F83" s="122">
        <v>63.779441850000005</v>
      </c>
      <c r="G83" s="122">
        <v>63.653524499999982</v>
      </c>
      <c r="H83" s="122">
        <v>41.373747127948455</v>
      </c>
      <c r="I83" s="122">
        <v>265.53996050079752</v>
      </c>
      <c r="J83" s="122">
        <v>47.797192890143563</v>
      </c>
      <c r="K83" s="46">
        <v>342.80981679815994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30" t="str">
        <f>+asset_level_drivers!$B$1</f>
        <v>Farmar</v>
      </c>
      <c r="C84" s="118">
        <v>112</v>
      </c>
      <c r="D84" s="119">
        <v>54.795847999999999</v>
      </c>
      <c r="E84" s="119">
        <v>469.25133999999997</v>
      </c>
      <c r="F84" s="119">
        <v>63.348930899999999</v>
      </c>
      <c r="G84" s="119">
        <v>63.137854999999995</v>
      </c>
      <c r="H84" s="119">
        <v>41.06476382459887</v>
      </c>
      <c r="I84" s="119">
        <v>263.7475669435284</v>
      </c>
      <c r="J84" s="119">
        <v>47.474562049835114</v>
      </c>
      <c r="K84" s="120">
        <v>342.58562332153321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9" t="str">
        <f>+asset_level_drivers!$B$1</f>
        <v>Farmar</v>
      </c>
      <c r="C85" s="121">
        <v>112</v>
      </c>
      <c r="D85" s="122">
        <v>52.64235</v>
      </c>
      <c r="E85" s="122">
        <v>451.1232</v>
      </c>
      <c r="F85" s="122">
        <v>60.901632000000006</v>
      </c>
      <c r="G85" s="122">
        <v>60.61921499999999</v>
      </c>
      <c r="H85" s="122">
        <v>39.450902738504425</v>
      </c>
      <c r="I85" s="122">
        <v>253.55845844101111</v>
      </c>
      <c r="J85" s="122">
        <v>45.640522519382003</v>
      </c>
      <c r="K85" s="46">
        <v>331.32136350932876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30" t="str">
        <f>+asset_level_drivers!$B$1</f>
        <v>Farmar</v>
      </c>
      <c r="C86" s="118">
        <v>112</v>
      </c>
      <c r="D86" s="119">
        <v>54.004821</v>
      </c>
      <c r="E86" s="119">
        <v>463.11520000000002</v>
      </c>
      <c r="F86" s="119">
        <v>62.520552000000002</v>
      </c>
      <c r="G86" s="119">
        <v>62.150985499999997</v>
      </c>
      <c r="H86" s="119">
        <v>40.47195728688672</v>
      </c>
      <c r="I86" s="119">
        <v>260.29868601880941</v>
      </c>
      <c r="J86" s="119">
        <v>46.853763483385684</v>
      </c>
      <c r="K86" s="120">
        <v>342.14906068500727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9" t="str">
        <f>+asset_level_drivers!$B$1</f>
        <v>Farmar</v>
      </c>
      <c r="C87" s="121">
        <v>112</v>
      </c>
      <c r="D87" s="122">
        <v>51.889379999999996</v>
      </c>
      <c r="E87" s="122">
        <v>445.27050000000003</v>
      </c>
      <c r="F87" s="122">
        <v>60.111517500000005</v>
      </c>
      <c r="G87" s="122">
        <v>59.680995000000003</v>
      </c>
      <c r="H87" s="122">
        <v>38.886616641189015</v>
      </c>
      <c r="I87" s="122">
        <v>250.26888789860115</v>
      </c>
      <c r="J87" s="122">
        <v>45.048399821748205</v>
      </c>
      <c r="K87" s="46">
        <v>330.90623835513469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30" t="str">
        <f>+asset_level_drivers!$B$1</f>
        <v>Farmar</v>
      </c>
      <c r="C88" s="118">
        <v>112</v>
      </c>
      <c r="D88" s="119">
        <v>53.239415499999993</v>
      </c>
      <c r="E88" s="119">
        <v>457.15328</v>
      </c>
      <c r="F88" s="119">
        <v>61.715692799999999</v>
      </c>
      <c r="G88" s="119">
        <v>61.197983499999999</v>
      </c>
      <c r="H88" s="119">
        <v>39.898351854454155</v>
      </c>
      <c r="I88" s="119">
        <v>256.94772724624204</v>
      </c>
      <c r="J88" s="119">
        <v>46.250590904323566</v>
      </c>
      <c r="K88" s="120">
        <v>341.72744779887955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9" t="str">
        <f>+asset_level_drivers!$B$1</f>
        <v>Farmar</v>
      </c>
      <c r="C89" s="121">
        <v>112</v>
      </c>
      <c r="D89" s="122">
        <v>52.859805000000001</v>
      </c>
      <c r="E89" s="122">
        <v>454.18657999999999</v>
      </c>
      <c r="F89" s="122">
        <v>61.31518830000001</v>
      </c>
      <c r="G89" s="122">
        <v>60.726194500000005</v>
      </c>
      <c r="H89" s="122">
        <v>39.613866513013001</v>
      </c>
      <c r="I89" s="122">
        <v>255.28026284038361</v>
      </c>
      <c r="J89" s="122">
        <v>45.950447311269059</v>
      </c>
      <c r="K89" s="46">
        <v>360.88746133101614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30" t="str">
        <f>+asset_level_drivers!$B$1</f>
        <v>Farmar</v>
      </c>
      <c r="C90" s="118">
        <v>112</v>
      </c>
      <c r="D90" s="119">
        <v>49.111180999999995</v>
      </c>
      <c r="E90" s="119">
        <v>422.23507000000001</v>
      </c>
      <c r="F90" s="119">
        <v>57.001734450000001</v>
      </c>
      <c r="G90" s="119">
        <v>56.388513500000002</v>
      </c>
      <c r="H90" s="119">
        <v>36.804596014503275</v>
      </c>
      <c r="I90" s="119">
        <v>237.3215863181774</v>
      </c>
      <c r="J90" s="119">
        <v>42.717885537271933</v>
      </c>
      <c r="K90" s="120">
        <v>337.27883798699634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9" t="str">
        <f>+asset_level_drivers!$B$1</f>
        <v>Farmar</v>
      </c>
      <c r="C91" s="121">
        <v>112</v>
      </c>
      <c r="D91" s="122">
        <v>52.141813999999997</v>
      </c>
      <c r="E91" s="122">
        <v>448.5607</v>
      </c>
      <c r="F91" s="122">
        <v>60.555694500000008</v>
      </c>
      <c r="G91" s="122">
        <v>59.835920999999992</v>
      </c>
      <c r="H91" s="122">
        <v>39.075794160465634</v>
      </c>
      <c r="I91" s="122">
        <v>252.11817882392404</v>
      </c>
      <c r="J91" s="122">
        <v>45.381272188306326</v>
      </c>
      <c r="K91" s="46">
        <v>360.19717143811681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30" t="str">
        <f>+asset_level_drivers!$B$1</f>
        <v>Farmar</v>
      </c>
      <c r="C92" s="118">
        <v>112</v>
      </c>
      <c r="D92" s="119">
        <v>50.11497</v>
      </c>
      <c r="E92" s="119">
        <v>431.3784</v>
      </c>
      <c r="F92" s="119">
        <v>58.236084000000012</v>
      </c>
      <c r="G92" s="119">
        <v>57.478229999999996</v>
      </c>
      <c r="H92" s="119">
        <v>37.556849327833334</v>
      </c>
      <c r="I92" s="119">
        <v>242.46068947185574</v>
      </c>
      <c r="J92" s="119">
        <v>43.642924104934032</v>
      </c>
      <c r="K92" s="120">
        <v>348.25206250642481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9" t="str">
        <f>+asset_level_drivers!$B$1</f>
        <v>Farmar</v>
      </c>
      <c r="C93" s="121">
        <v>112</v>
      </c>
      <c r="D93" s="122">
        <v>51.434130499999995</v>
      </c>
      <c r="E93" s="122">
        <v>442.99154999999996</v>
      </c>
      <c r="F93" s="122">
        <v>59.803859250000002</v>
      </c>
      <c r="G93" s="122">
        <v>58.959488999999991</v>
      </c>
      <c r="H93" s="122">
        <v>38.545446390502015</v>
      </c>
      <c r="I93" s="122">
        <v>248.98798049046042</v>
      </c>
      <c r="J93" s="122">
        <v>44.817836488282886</v>
      </c>
      <c r="K93" s="46">
        <v>359.52916886982172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30" t="str">
        <f>+asset_level_drivers!$B$1</f>
        <v>Farmar</v>
      </c>
      <c r="C94" s="118">
        <v>112</v>
      </c>
      <c r="D94" s="119">
        <v>49.440374999999996</v>
      </c>
      <c r="E94" s="119">
        <v>426.05939999999998</v>
      </c>
      <c r="F94" s="119">
        <v>57.518019000000002</v>
      </c>
      <c r="G94" s="119">
        <v>56.643749999999997</v>
      </c>
      <c r="H94" s="119">
        <v>37.051298535878161</v>
      </c>
      <c r="I94" s="119">
        <v>239.47109053203673</v>
      </c>
      <c r="J94" s="119">
        <v>43.104796295766619</v>
      </c>
      <c r="K94" s="120">
        <v>347.61593049701889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9" t="str">
        <f>+asset_level_drivers!$B$1</f>
        <v>Farmar</v>
      </c>
      <c r="C95" s="121">
        <v>112</v>
      </c>
      <c r="D95" s="122">
        <v>50.747650999999998</v>
      </c>
      <c r="E95" s="122">
        <v>437.56561999999997</v>
      </c>
      <c r="F95" s="122">
        <v>59.071358700000005</v>
      </c>
      <c r="G95" s="122">
        <v>58.111034499999995</v>
      </c>
      <c r="H95" s="122">
        <v>38.030989190424947</v>
      </c>
      <c r="I95" s="122">
        <v>245.93828043865895</v>
      </c>
      <c r="J95" s="122">
        <v>44.268890478958625</v>
      </c>
      <c r="K95" s="46">
        <v>358.88218966032332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30" t="str">
        <f>+asset_level_drivers!$B$1</f>
        <v>Farmar</v>
      </c>
      <c r="C96" s="118">
        <v>112</v>
      </c>
      <c r="D96" s="119">
        <v>50.406325500000001</v>
      </c>
      <c r="E96" s="119">
        <v>434.85993999999999</v>
      </c>
      <c r="F96" s="119">
        <v>58.706091900000004</v>
      </c>
      <c r="G96" s="119">
        <v>57.690193999999998</v>
      </c>
      <c r="H96" s="119">
        <v>37.775195155723388</v>
      </c>
      <c r="I96" s="119">
        <v>244.41752502232333</v>
      </c>
      <c r="J96" s="119">
        <v>43.995154504018203</v>
      </c>
      <c r="K96" s="120">
        <v>358.5662133949682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9" t="str">
        <f>+asset_level_drivers!$B$1</f>
        <v>Farmar</v>
      </c>
      <c r="C97" s="121">
        <v>112</v>
      </c>
      <c r="D97" s="122">
        <v>48.459974999999993</v>
      </c>
      <c r="E97" s="122">
        <v>418.28790000000004</v>
      </c>
      <c r="F97" s="122">
        <v>56.468866500000004</v>
      </c>
      <c r="G97" s="122">
        <v>55.434494999999998</v>
      </c>
      <c r="H97" s="122">
        <v>36.316573261553778</v>
      </c>
      <c r="I97" s="122">
        <v>235.10303861235204</v>
      </c>
      <c r="J97" s="122">
        <v>42.318546950223372</v>
      </c>
      <c r="K97" s="46">
        <v>346.69844850239002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30" t="str">
        <f>+asset_level_drivers!$B$1</f>
        <v>Farmar</v>
      </c>
      <c r="C98" s="118">
        <v>112</v>
      </c>
      <c r="D98" s="119">
        <v>49.749001499999999</v>
      </c>
      <c r="E98" s="119">
        <v>429.63333999999998</v>
      </c>
      <c r="F98" s="119">
        <v>58.000500899999999</v>
      </c>
      <c r="G98" s="119">
        <v>56.880613500000003</v>
      </c>
      <c r="H98" s="119">
        <v>37.282587489240328</v>
      </c>
      <c r="I98" s="119">
        <v>241.47986045777026</v>
      </c>
      <c r="J98" s="119">
        <v>43.466374882398647</v>
      </c>
      <c r="K98" s="120">
        <v>357.94860888029405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9" t="str">
        <f>+asset_level_drivers!$B$1</f>
        <v>Farmar</v>
      </c>
      <c r="C99" s="121">
        <v>112</v>
      </c>
      <c r="D99" s="122">
        <v>47.832974999999998</v>
      </c>
      <c r="E99" s="122">
        <v>413.29050000000001</v>
      </c>
      <c r="F99" s="122">
        <v>55.794217500000009</v>
      </c>
      <c r="G99" s="122">
        <v>54.662715000000006</v>
      </c>
      <c r="H99" s="122">
        <v>35.846690818671917</v>
      </c>
      <c r="I99" s="122">
        <v>232.29419827735458</v>
      </c>
      <c r="J99" s="122">
        <v>41.812955689923832</v>
      </c>
      <c r="K99" s="46">
        <v>346.10973695453845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30" t="str">
        <f>+asset_level_drivers!$B$1</f>
        <v>Farmar</v>
      </c>
      <c r="C100" s="118">
        <v>112</v>
      </c>
      <c r="D100" s="119">
        <v>49.109936499999996</v>
      </c>
      <c r="E100" s="119">
        <v>424.52981</v>
      </c>
      <c r="F100" s="119">
        <v>57.311524350000006</v>
      </c>
      <c r="G100" s="119">
        <v>56.095182000000001</v>
      </c>
      <c r="H100" s="119">
        <v>36.803663369048458</v>
      </c>
      <c r="I100" s="119">
        <v>238.61136865906104</v>
      </c>
      <c r="J100" s="119">
        <v>42.950046358630992</v>
      </c>
      <c r="K100" s="120">
        <v>357.34928145559212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9" t="str">
        <f>+asset_level_drivers!$B$1</f>
        <v>Farmar</v>
      </c>
      <c r="C101" s="121">
        <v>112</v>
      </c>
      <c r="D101" s="122">
        <v>48.791876500000001</v>
      </c>
      <c r="E101" s="122">
        <v>421.98099000000008</v>
      </c>
      <c r="F101" s="122">
        <v>56.967433650000011</v>
      </c>
      <c r="G101" s="122">
        <v>55.704674999999995</v>
      </c>
      <c r="H101" s="122">
        <v>36.565304820750207</v>
      </c>
      <c r="I101" s="122">
        <v>237.17877802740298</v>
      </c>
      <c r="J101" s="122">
        <v>42.692180044932549</v>
      </c>
      <c r="K101" s="46">
        <v>357.05614171881427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30" t="str">
        <f>+asset_level_drivers!$B$1</f>
        <v>Farmar</v>
      </c>
      <c r="C102" s="118">
        <v>112</v>
      </c>
      <c r="D102" s="119">
        <v>43.800358000000003</v>
      </c>
      <c r="E102" s="119">
        <v>378.97720000000004</v>
      </c>
      <c r="F102" s="119">
        <v>51.161922000000004</v>
      </c>
      <c r="G102" s="119">
        <v>49.983261999999996</v>
      </c>
      <c r="H102" s="119">
        <v>32.824592051260524</v>
      </c>
      <c r="I102" s="119">
        <v>213.00805326857665</v>
      </c>
      <c r="J102" s="119">
        <v>38.341449588343799</v>
      </c>
      <c r="K102" s="120">
        <v>322.24133332905018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9" t="str">
        <f>+asset_level_drivers!$B$1</f>
        <v>Farmar</v>
      </c>
      <c r="C103" s="121">
        <v>112</v>
      </c>
      <c r="D103" s="122">
        <v>48.198458999999993</v>
      </c>
      <c r="E103" s="122">
        <v>417.20916000000005</v>
      </c>
      <c r="F103" s="122">
        <v>56.323236600000008</v>
      </c>
      <c r="G103" s="122">
        <v>54.977259999999994</v>
      </c>
      <c r="H103" s="122">
        <v>36.120589566286327</v>
      </c>
      <c r="I103" s="122">
        <v>234.4967216429329</v>
      </c>
      <c r="J103" s="122">
        <v>42.20940989572793</v>
      </c>
      <c r="K103" s="46">
        <v>356.48232240375722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30" t="str">
        <f>+asset_level_drivers!$B$1</f>
        <v>Farmar</v>
      </c>
      <c r="C104" s="118">
        <v>112</v>
      </c>
      <c r="D104" s="119">
        <v>46.352399999999996</v>
      </c>
      <c r="E104" s="119">
        <v>401.40209999999996</v>
      </c>
      <c r="F104" s="119">
        <v>54.189283499999995</v>
      </c>
      <c r="G104" s="119">
        <v>52.847549999999998</v>
      </c>
      <c r="H104" s="119">
        <v>34.737127504684963</v>
      </c>
      <c r="I104" s="119">
        <v>225.61220015061198</v>
      </c>
      <c r="J104" s="119">
        <v>40.610196027110163</v>
      </c>
      <c r="K104" s="120">
        <v>344.71104993318261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9" t="str">
        <f>+asset_level_drivers!$B$1</f>
        <v>Farmar</v>
      </c>
      <c r="C105" s="121">
        <v>112</v>
      </c>
      <c r="D105" s="122">
        <v>47.600623999999996</v>
      </c>
      <c r="E105" s="122">
        <v>412.38153</v>
      </c>
      <c r="F105" s="122">
        <v>55.671506549999997</v>
      </c>
      <c r="G105" s="122">
        <v>54.246016499999996</v>
      </c>
      <c r="H105" s="122">
        <v>35.672563776429421</v>
      </c>
      <c r="I105" s="122">
        <v>231.78330229158144</v>
      </c>
      <c r="J105" s="122">
        <v>41.720994412484664</v>
      </c>
      <c r="K105" s="46">
        <v>355.92437996312196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30" t="str">
        <f>+asset_level_drivers!$B$1</f>
        <v>Farmar</v>
      </c>
      <c r="C106" s="118">
        <v>112</v>
      </c>
      <c r="D106" s="119">
        <v>45.781259999999996</v>
      </c>
      <c r="E106" s="119">
        <v>396.78030000000001</v>
      </c>
      <c r="F106" s="119">
        <v>53.565340499999998</v>
      </c>
      <c r="G106" s="119">
        <v>52.149584999999995</v>
      </c>
      <c r="H106" s="119">
        <v>34.309107315805299</v>
      </c>
      <c r="I106" s="119">
        <v>223.01446967870839</v>
      </c>
      <c r="J106" s="119">
        <v>40.142604542167518</v>
      </c>
      <c r="K106" s="120">
        <v>344.17847370348483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9" t="str">
        <f>+asset_level_drivers!$B$1</f>
        <v>Farmar</v>
      </c>
      <c r="C107" s="121">
        <v>112</v>
      </c>
      <c r="D107" s="122">
        <v>47.017513999999998</v>
      </c>
      <c r="E107" s="122">
        <v>407.65620000000001</v>
      </c>
      <c r="F107" s="122">
        <v>55.033587000000004</v>
      </c>
      <c r="G107" s="122">
        <v>53.534504499999997</v>
      </c>
      <c r="H107" s="122">
        <v>35.235573104549289</v>
      </c>
      <c r="I107" s="122">
        <v>229.12738171284587</v>
      </c>
      <c r="J107" s="122">
        <v>41.242928708312263</v>
      </c>
      <c r="K107" s="46">
        <v>355.38141988653888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30" t="str">
        <f>+asset_level_drivers!$B$1</f>
        <v>Farmar</v>
      </c>
      <c r="C108" s="118">
        <v>112</v>
      </c>
      <c r="D108" s="119">
        <v>46.726548000000001</v>
      </c>
      <c r="E108" s="119">
        <v>405.29214000000002</v>
      </c>
      <c r="F108" s="119">
        <v>54.714438900000012</v>
      </c>
      <c r="G108" s="119">
        <v>53.179926499999993</v>
      </c>
      <c r="H108" s="119">
        <v>35.017519173328289</v>
      </c>
      <c r="I108" s="119">
        <v>227.79863734930601</v>
      </c>
      <c r="J108" s="119">
        <v>41.003754722875094</v>
      </c>
      <c r="K108" s="120">
        <v>355.11524392378959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9" t="str">
        <f>+asset_level_drivers!$B$1</f>
        <v>Farmar</v>
      </c>
      <c r="C109" s="121">
        <v>112</v>
      </c>
      <c r="D109" s="122">
        <v>44.945639999999997</v>
      </c>
      <c r="E109" s="122">
        <v>389.99009999999998</v>
      </c>
      <c r="F109" s="122">
        <v>52.648663500000005</v>
      </c>
      <c r="G109" s="122">
        <v>51.13127999999999</v>
      </c>
      <c r="H109" s="122">
        <v>33.682882169200923</v>
      </c>
      <c r="I109" s="122">
        <v>219.19796756907147</v>
      </c>
      <c r="J109" s="122">
        <v>39.455634162432872</v>
      </c>
      <c r="K109" s="46">
        <v>343.40560334858139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30" t="str">
        <f>+asset_level_drivers!$B$1</f>
        <v>Farmar</v>
      </c>
      <c r="C110" s="118">
        <v>112</v>
      </c>
      <c r="D110" s="119">
        <v>46.164347499999998</v>
      </c>
      <c r="E110" s="119">
        <v>400.71033999999997</v>
      </c>
      <c r="F110" s="119">
        <v>54.095895899999995</v>
      </c>
      <c r="G110" s="119">
        <v>52.495802999999995</v>
      </c>
      <c r="H110" s="119">
        <v>34.596198368975166</v>
      </c>
      <c r="I110" s="119">
        <v>225.22338929093743</v>
      </c>
      <c r="J110" s="119">
        <v>40.54021007236873</v>
      </c>
      <c r="K110" s="120">
        <v>354.5929867955258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9" t="str">
        <f>+asset_level_drivers!$B$1</f>
        <v>Farmar</v>
      </c>
      <c r="C111" s="121">
        <v>112</v>
      </c>
      <c r="D111" s="122">
        <v>44.407845000000002</v>
      </c>
      <c r="E111" s="122">
        <v>385.59990000000005</v>
      </c>
      <c r="F111" s="122">
        <v>52.055986500000003</v>
      </c>
      <c r="G111" s="122">
        <v>50.477490000000003</v>
      </c>
      <c r="H111" s="122">
        <v>33.27985118296543</v>
      </c>
      <c r="I111" s="122">
        <v>216.73041027153567</v>
      </c>
      <c r="J111" s="122">
        <v>39.01147384887642</v>
      </c>
      <c r="K111" s="46">
        <v>342.90653180574117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30" t="str">
        <f>+asset_level_drivers!$B$1</f>
        <v>Farmar</v>
      </c>
      <c r="C112" s="118">
        <v>112</v>
      </c>
      <c r="D112" s="119">
        <v>45.615104999999993</v>
      </c>
      <c r="E112" s="119">
        <v>396.21782000000002</v>
      </c>
      <c r="F112" s="119">
        <v>53.489405700000006</v>
      </c>
      <c r="G112" s="119">
        <v>51.828760500000001</v>
      </c>
      <c r="H112" s="119">
        <v>34.184588468441603</v>
      </c>
      <c r="I112" s="119">
        <v>222.69832197957899</v>
      </c>
      <c r="J112" s="119">
        <v>40.085697956324218</v>
      </c>
      <c r="K112" s="120">
        <v>354.08368002640572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9" t="str">
        <f>+asset_level_drivers!$B$1</f>
        <v>Farmar</v>
      </c>
      <c r="C113" s="121">
        <v>112</v>
      </c>
      <c r="D113" s="122">
        <v>45.34092549999999</v>
      </c>
      <c r="E113" s="122">
        <v>393.96783999999997</v>
      </c>
      <c r="F113" s="122">
        <v>53.185658400000001</v>
      </c>
      <c r="G113" s="122">
        <v>51.4959755</v>
      </c>
      <c r="H113" s="122">
        <v>33.979114571714121</v>
      </c>
      <c r="I113" s="122">
        <v>221.43369745944102</v>
      </c>
      <c r="J113" s="122">
        <v>39.858065542699386</v>
      </c>
      <c r="K113" s="46">
        <v>353.83370782149467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30" t="str">
        <f>+asset_level_drivers!$B$1</f>
        <v>Farmar</v>
      </c>
      <c r="C114" s="118">
        <v>112</v>
      </c>
      <c r="D114" s="119">
        <v>40.71981199999999</v>
      </c>
      <c r="E114" s="119">
        <v>353.92615999999998</v>
      </c>
      <c r="F114" s="119">
        <v>47.780031600000001</v>
      </c>
      <c r="G114" s="119">
        <v>46.230001999999999</v>
      </c>
      <c r="H114" s="119">
        <v>30.515988415072371</v>
      </c>
      <c r="I114" s="119">
        <v>198.92785724951997</v>
      </c>
      <c r="J114" s="119">
        <v>35.807014304913594</v>
      </c>
      <c r="K114" s="120">
        <v>319.36869114925986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9" t="str">
        <f>+asset_level_drivers!$B$1</f>
        <v>Farmar</v>
      </c>
      <c r="C115" s="121">
        <v>112</v>
      </c>
      <c r="D115" s="122">
        <v>44.827317499999999</v>
      </c>
      <c r="E115" s="122">
        <v>389.74564000000004</v>
      </c>
      <c r="F115" s="122">
        <v>52.615661400000008</v>
      </c>
      <c r="G115" s="122">
        <v>50.873991499999995</v>
      </c>
      <c r="H115" s="122">
        <v>33.594209656684349</v>
      </c>
      <c r="I115" s="122">
        <v>219.06056629875224</v>
      </c>
      <c r="J115" s="122">
        <v>39.430901933775409</v>
      </c>
      <c r="K115" s="46">
        <v>353.3427879333496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30" t="str">
        <f>+asset_level_drivers!$B$1</f>
        <v>Farmar</v>
      </c>
      <c r="C116" s="118">
        <v>112</v>
      </c>
      <c r="D116" s="119">
        <v>43.128765000000001</v>
      </c>
      <c r="E116" s="119">
        <v>375.08939999999996</v>
      </c>
      <c r="F116" s="119">
        <v>50.637068999999997</v>
      </c>
      <c r="G116" s="119">
        <v>48.927374999999998</v>
      </c>
      <c r="H116" s="119">
        <v>32.321290999486415</v>
      </c>
      <c r="I116" s="119">
        <v>210.82287508504058</v>
      </c>
      <c r="J116" s="119">
        <v>37.948117515307302</v>
      </c>
      <c r="K116" s="120">
        <v>341.71132796438116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9" t="str">
        <f>+asset_level_drivers!$B$1</f>
        <v>Farmar</v>
      </c>
      <c r="C117" s="121">
        <v>112</v>
      </c>
      <c r="D117" s="122">
        <v>44.307819500000001</v>
      </c>
      <c r="E117" s="122">
        <v>385.45927</v>
      </c>
      <c r="F117" s="122">
        <v>52.037001450000005</v>
      </c>
      <c r="G117" s="122">
        <v>50.246117499999997</v>
      </c>
      <c r="H117" s="122">
        <v>33.204890694463863</v>
      </c>
      <c r="I117" s="122">
        <v>216.65136772614991</v>
      </c>
      <c r="J117" s="122">
        <v>38.997246190706989</v>
      </c>
      <c r="K117" s="46">
        <v>352.86344290482367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30" t="str">
        <f>+asset_level_drivers!$B$1</f>
        <v>Farmar</v>
      </c>
      <c r="C118" s="118">
        <v>112</v>
      </c>
      <c r="D118" s="119">
        <v>42.631439999999998</v>
      </c>
      <c r="E118" s="119">
        <v>370.97909999999996</v>
      </c>
      <c r="F118" s="119">
        <v>50.082178500000005</v>
      </c>
      <c r="G118" s="119">
        <v>48.326595000000005</v>
      </c>
      <c r="H118" s="119">
        <v>31.94858878910966</v>
      </c>
      <c r="I118" s="119">
        <v>208.51263847621598</v>
      </c>
      <c r="J118" s="119">
        <v>37.532274925718887</v>
      </c>
      <c r="K118" s="120">
        <v>341.25285018117802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9" t="str">
        <f>+asset_level_drivers!$B$1</f>
        <v>Farmar</v>
      </c>
      <c r="C119" s="121">
        <v>112</v>
      </c>
      <c r="D119" s="122">
        <v>43.799512500000006</v>
      </c>
      <c r="E119" s="122">
        <v>381.24977999999999</v>
      </c>
      <c r="F119" s="122">
        <v>51.468720300000001</v>
      </c>
      <c r="G119" s="122">
        <v>49.632674000000002</v>
      </c>
      <c r="H119" s="122">
        <v>32.823958421905729</v>
      </c>
      <c r="I119" s="122">
        <v>214.28538035236187</v>
      </c>
      <c r="J119" s="122">
        <v>38.571368463425138</v>
      </c>
      <c r="K119" s="46">
        <v>352.39515191329156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30" t="str">
        <f>+asset_level_drivers!$B$1</f>
        <v>Farmar</v>
      </c>
      <c r="C120" s="118">
        <v>112</v>
      </c>
      <c r="D120" s="119">
        <v>43.545358999999998</v>
      </c>
      <c r="E120" s="119">
        <v>379.13961</v>
      </c>
      <c r="F120" s="119">
        <v>51.183847350000001</v>
      </c>
      <c r="G120" s="119">
        <v>49.326394000000001</v>
      </c>
      <c r="H120" s="119">
        <v>32.633492285626652</v>
      </c>
      <c r="I120" s="119">
        <v>213.09933748813219</v>
      </c>
      <c r="J120" s="119">
        <v>38.357880747863796</v>
      </c>
      <c r="K120" s="120">
        <v>352.16500756514699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9" t="str">
        <f>+asset_level_drivers!$B$1</f>
        <v>Farmar</v>
      </c>
      <c r="C121" s="121">
        <v>112</v>
      </c>
      <c r="D121" s="122">
        <v>41.901270000000004</v>
      </c>
      <c r="E121" s="122">
        <v>364.91790000000003</v>
      </c>
      <c r="F121" s="122">
        <v>49.263916500000008</v>
      </c>
      <c r="G121" s="122">
        <v>47.447084999999994</v>
      </c>
      <c r="H121" s="122">
        <v>31.401389326080874</v>
      </c>
      <c r="I121" s="122">
        <v>205.10587835325484</v>
      </c>
      <c r="J121" s="122">
        <v>36.919058103585868</v>
      </c>
      <c r="K121" s="46">
        <v>340.58464411685344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30" t="str">
        <f>+asset_level_drivers!$B$1</f>
        <v>Farmar</v>
      </c>
      <c r="C122" s="118">
        <v>112</v>
      </c>
      <c r="D122" s="119">
        <v>43.052955000000004</v>
      </c>
      <c r="E122" s="119">
        <v>375.04202999999995</v>
      </c>
      <c r="F122" s="119">
        <v>50.630674050000003</v>
      </c>
      <c r="G122" s="119">
        <v>48.73386</v>
      </c>
      <c r="H122" s="119">
        <v>32.264477940483431</v>
      </c>
      <c r="I122" s="119">
        <v>210.79625028681173</v>
      </c>
      <c r="J122" s="119">
        <v>37.943325051626118</v>
      </c>
      <c r="K122" s="120">
        <v>351.7124724538703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9" t="str">
        <f>+asset_level_drivers!$B$1</f>
        <v>Farmar</v>
      </c>
      <c r="C123" s="121">
        <v>112</v>
      </c>
      <c r="D123" s="122">
        <v>41.40822</v>
      </c>
      <c r="E123" s="122">
        <v>360.68009999999998</v>
      </c>
      <c r="F123" s="122">
        <v>48.691813499999995</v>
      </c>
      <c r="G123" s="122">
        <v>46.838324999999998</v>
      </c>
      <c r="H123" s="122">
        <v>31.03189085963286</v>
      </c>
      <c r="I123" s="122">
        <v>202.72397905128736</v>
      </c>
      <c r="J123" s="122">
        <v>36.490316229231723</v>
      </c>
      <c r="K123" s="46">
        <v>340.15157221743937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30" t="str">
        <f>+asset_level_drivers!$B$1</f>
        <v>Farmar</v>
      </c>
      <c r="C124" s="118">
        <v>111</v>
      </c>
      <c r="D124" s="119">
        <v>42.105843</v>
      </c>
      <c r="E124" s="119">
        <v>367.58963</v>
      </c>
      <c r="F124" s="119">
        <v>49.624600049999998</v>
      </c>
      <c r="G124" s="119">
        <v>47.689562999999993</v>
      </c>
      <c r="H124" s="119">
        <v>31.554699152217509</v>
      </c>
      <c r="I124" s="119">
        <v>206.60755182110265</v>
      </c>
      <c r="J124" s="119">
        <v>37.189359327798471</v>
      </c>
      <c r="K124" s="120">
        <v>348.35809143066405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9" t="str">
        <f>+asset_level_drivers!$B$1</f>
        <v>Farmar</v>
      </c>
      <c r="C125" s="121">
        <v>111</v>
      </c>
      <c r="D125" s="122">
        <v>41.866708999999993</v>
      </c>
      <c r="E125" s="122">
        <v>365.58547999999996</v>
      </c>
      <c r="F125" s="122">
        <v>49.354039799999995</v>
      </c>
      <c r="G125" s="122">
        <v>47.402425499999993</v>
      </c>
      <c r="H125" s="122">
        <v>31.375488836274744</v>
      </c>
      <c r="I125" s="122">
        <v>205.48109859394748</v>
      </c>
      <c r="J125" s="122">
        <v>36.986597746910547</v>
      </c>
      <c r="K125" s="46">
        <v>348.14206904361123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30" t="str">
        <f>+asset_level_drivers!$B$1</f>
        <v>Farmar</v>
      </c>
      <c r="C126" s="118">
        <v>111</v>
      </c>
      <c r="D126" s="119">
        <v>37.611601999999998</v>
      </c>
      <c r="E126" s="119">
        <v>328.49684000000002</v>
      </c>
      <c r="F126" s="119">
        <v>44.347073400000006</v>
      </c>
      <c r="G126" s="119">
        <v>42.570373999999994</v>
      </c>
      <c r="H126" s="119">
        <v>28.18665299594981</v>
      </c>
      <c r="I126" s="119">
        <v>184.63504504566262</v>
      </c>
      <c r="J126" s="119">
        <v>33.234308108219281</v>
      </c>
      <c r="K126" s="120">
        <v>314.25778876053664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9" t="str">
        <f>+asset_level_drivers!$B$1</f>
        <v>Farmar</v>
      </c>
      <c r="C127" s="121">
        <v>111</v>
      </c>
      <c r="D127" s="122">
        <v>41.4181855</v>
      </c>
      <c r="E127" s="122">
        <v>361.81464</v>
      </c>
      <c r="F127" s="122">
        <v>48.844976400000007</v>
      </c>
      <c r="G127" s="122">
        <v>46.86349049999999</v>
      </c>
      <c r="H127" s="122">
        <v>31.039359142702299</v>
      </c>
      <c r="I127" s="122">
        <v>203.36165898758782</v>
      </c>
      <c r="J127" s="122">
        <v>36.605098617765819</v>
      </c>
      <c r="K127" s="46">
        <v>347.71662816097864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30" t="str">
        <f>+asset_level_drivers!$B$1</f>
        <v>Farmar</v>
      </c>
      <c r="C128" s="118">
        <v>111</v>
      </c>
      <c r="D128" s="119">
        <v>39.699359999999999</v>
      </c>
      <c r="E128" s="119">
        <v>345.90929999999997</v>
      </c>
      <c r="F128" s="119">
        <v>46.6977555</v>
      </c>
      <c r="G128" s="119">
        <v>44.836199999999998</v>
      </c>
      <c r="H128" s="119">
        <v>29.751247619851188</v>
      </c>
      <c r="I128" s="119">
        <v>194.42189820521142</v>
      </c>
      <c r="J128" s="119">
        <v>34.995941676938052</v>
      </c>
      <c r="K128" s="120">
        <v>336.29720643696032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9" t="str">
        <f>+asset_level_drivers!$B$1</f>
        <v>Farmar</v>
      </c>
      <c r="C129" s="121">
        <v>110</v>
      </c>
      <c r="D129" s="122">
        <v>40.597414000000001</v>
      </c>
      <c r="E129" s="122">
        <v>354.50855999999999</v>
      </c>
      <c r="F129" s="122">
        <v>47.858655600000006</v>
      </c>
      <c r="G129" s="122">
        <v>45.951423999999996</v>
      </c>
      <c r="H129" s="122">
        <v>30.424261666677072</v>
      </c>
      <c r="I129" s="122">
        <v>199.25520119058979</v>
      </c>
      <c r="J129" s="122">
        <v>35.865936214306167</v>
      </c>
      <c r="K129" s="46">
        <v>344.46511757298526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30" t="str">
        <f>+asset_level_drivers!$B$1</f>
        <v>Farmar</v>
      </c>
      <c r="C130" s="118">
        <v>110</v>
      </c>
      <c r="D130" s="119">
        <v>39.072644999999994</v>
      </c>
      <c r="E130" s="119">
        <v>341.25209999999998</v>
      </c>
      <c r="F130" s="119">
        <v>46.069033499999996</v>
      </c>
      <c r="G130" s="119">
        <v>44.210625</v>
      </c>
      <c r="H130" s="119">
        <v>29.281578759897897</v>
      </c>
      <c r="I130" s="119">
        <v>191.80427079732931</v>
      </c>
      <c r="J130" s="119">
        <v>34.524768743519282</v>
      </c>
      <c r="K130" s="120">
        <v>333.15595960115132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9" t="str">
        <f>+asset_level_drivers!$B$1</f>
        <v>Farmar</v>
      </c>
      <c r="C131" s="121">
        <v>110</v>
      </c>
      <c r="D131" s="122">
        <v>40.154486000000006</v>
      </c>
      <c r="E131" s="122">
        <v>350.75941999999998</v>
      </c>
      <c r="F131" s="122">
        <v>47.352521699999997</v>
      </c>
      <c r="G131" s="122">
        <v>45.4198515</v>
      </c>
      <c r="H131" s="122">
        <v>30.092325317935803</v>
      </c>
      <c r="I131" s="122">
        <v>197.14795829357291</v>
      </c>
      <c r="J131" s="122">
        <v>35.486632492843121</v>
      </c>
      <c r="K131" s="46">
        <v>344.05915550633483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30" t="str">
        <f>+asset_level_drivers!$B$1</f>
        <v>Farmar</v>
      </c>
      <c r="C132" s="118">
        <v>110</v>
      </c>
      <c r="D132" s="119">
        <v>39.932727499999999</v>
      </c>
      <c r="E132" s="119">
        <v>348.87461999999999</v>
      </c>
      <c r="F132" s="119">
        <v>47.0980737</v>
      </c>
      <c r="G132" s="119">
        <v>45.153328999999999</v>
      </c>
      <c r="H132" s="119">
        <v>29.926136441205628</v>
      </c>
      <c r="I132" s="119">
        <v>196.08858696780288</v>
      </c>
      <c r="J132" s="119">
        <v>35.295945654204523</v>
      </c>
      <c r="K132" s="120">
        <v>343.85906526264398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9" t="str">
        <f>+asset_level_drivers!$B$1</f>
        <v>Farmar</v>
      </c>
      <c r="C133" s="121">
        <v>110</v>
      </c>
      <c r="D133" s="122">
        <v>38.435099999999998</v>
      </c>
      <c r="E133" s="122">
        <v>335.83860000000004</v>
      </c>
      <c r="F133" s="122">
        <v>45.338211000000008</v>
      </c>
      <c r="G133" s="122">
        <v>43.445684999999997</v>
      </c>
      <c r="H133" s="122">
        <v>28.803793748658475</v>
      </c>
      <c r="I133" s="122">
        <v>188.76155715553389</v>
      </c>
      <c r="J133" s="122">
        <v>33.977080287996102</v>
      </c>
      <c r="K133" s="46">
        <v>332.5749965466951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30" t="str">
        <f>+asset_level_drivers!$B$1</f>
        <v>Farmar</v>
      </c>
      <c r="C134" s="118">
        <v>110</v>
      </c>
      <c r="D134" s="119">
        <v>39.501579499999991</v>
      </c>
      <c r="E134" s="119">
        <v>345.20452999999998</v>
      </c>
      <c r="F134" s="119">
        <v>46.602611549999999</v>
      </c>
      <c r="G134" s="119">
        <v>44.636481500000002</v>
      </c>
      <c r="H134" s="119">
        <v>29.603028186845762</v>
      </c>
      <c r="I134" s="119">
        <v>194.02577494053455</v>
      </c>
      <c r="J134" s="119">
        <v>34.924639489296219</v>
      </c>
      <c r="K134" s="120">
        <v>343.46437731291115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9" t="str">
        <f>+asset_level_drivers!$B$1</f>
        <v>Farmar</v>
      </c>
      <c r="C135" s="121">
        <v>110</v>
      </c>
      <c r="D135" s="122">
        <v>38.021279999999997</v>
      </c>
      <c r="E135" s="122">
        <v>332.3109</v>
      </c>
      <c r="F135" s="122">
        <v>44.86197150000001</v>
      </c>
      <c r="G135" s="122">
        <v>42.949784999999999</v>
      </c>
      <c r="H135" s="122">
        <v>28.493671336356442</v>
      </c>
      <c r="I135" s="122">
        <v>186.77877689984686</v>
      </c>
      <c r="J135" s="122">
        <v>33.620179841972437</v>
      </c>
      <c r="K135" s="46">
        <v>332.19644405967313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30" t="str">
        <f>+asset_level_drivers!$B$1</f>
        <v>Farmar</v>
      </c>
      <c r="C136" s="118">
        <v>110</v>
      </c>
      <c r="D136" s="119">
        <v>39.077794000000004</v>
      </c>
      <c r="E136" s="119">
        <v>341.58341999999999</v>
      </c>
      <c r="F136" s="119">
        <v>46.113761700000005</v>
      </c>
      <c r="G136" s="119">
        <v>44.128763499999998</v>
      </c>
      <c r="H136" s="119">
        <v>29.285437491474294</v>
      </c>
      <c r="I136" s="119">
        <v>191.99049262863988</v>
      </c>
      <c r="J136" s="119">
        <v>34.558288673155175</v>
      </c>
      <c r="K136" s="120">
        <v>343.07663930792557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9" t="str">
        <f>+asset_level_drivers!$B$1</f>
        <v>Farmar</v>
      </c>
      <c r="C137" s="121">
        <v>110</v>
      </c>
      <c r="D137" s="122">
        <v>38.864870500000002</v>
      </c>
      <c r="E137" s="122">
        <v>339.76155</v>
      </c>
      <c r="F137" s="122">
        <v>45.867809250000001</v>
      </c>
      <c r="G137" s="122">
        <v>43.874020999999999</v>
      </c>
      <c r="H137" s="122">
        <v>29.125869685530187</v>
      </c>
      <c r="I137" s="122">
        <v>190.96649175996379</v>
      </c>
      <c r="J137" s="122">
        <v>34.373968516793489</v>
      </c>
      <c r="K137" s="46">
        <v>342.88528628700658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30" t="str">
        <f>+asset_level_drivers!$B$1</f>
        <v>Farmar</v>
      </c>
      <c r="C138" s="118">
        <v>110</v>
      </c>
      <c r="D138" s="119">
        <v>36.166537999999996</v>
      </c>
      <c r="E138" s="119">
        <v>316.20266000000004</v>
      </c>
      <c r="F138" s="119">
        <v>42.687359100000009</v>
      </c>
      <c r="G138" s="119">
        <v>40.815049499999994</v>
      </c>
      <c r="H138" s="119">
        <v>27.103702114864252</v>
      </c>
      <c r="I138" s="119">
        <v>177.7249740748141</v>
      </c>
      <c r="J138" s="119">
        <v>31.990495333466537</v>
      </c>
      <c r="K138" s="120">
        <v>320.58617785002059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9" t="str">
        <f>+asset_level_drivers!$B$1</f>
        <v>Farmar</v>
      </c>
      <c r="C139" s="121">
        <v>110</v>
      </c>
      <c r="D139" s="122">
        <v>38.457871499999996</v>
      </c>
      <c r="E139" s="122">
        <v>336.26908999999995</v>
      </c>
      <c r="F139" s="122">
        <v>45.396327149999998</v>
      </c>
      <c r="G139" s="122">
        <v>43.387506999999999</v>
      </c>
      <c r="H139" s="122">
        <v>28.820859024652226</v>
      </c>
      <c r="I139" s="122">
        <v>189.00351851060111</v>
      </c>
      <c r="J139" s="122">
        <v>34.020633331908201</v>
      </c>
      <c r="K139" s="46">
        <v>342.50746233488383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30" t="str">
        <f>+asset_level_drivers!$B$1</f>
        <v>Farmar</v>
      </c>
      <c r="C140" s="118">
        <v>110</v>
      </c>
      <c r="D140" s="119">
        <v>37.019505000000002</v>
      </c>
      <c r="E140" s="119">
        <v>323.72040000000004</v>
      </c>
      <c r="F140" s="119">
        <v>43.702254000000011</v>
      </c>
      <c r="G140" s="119">
        <v>41.751644999999996</v>
      </c>
      <c r="H140" s="119">
        <v>27.74292734238837</v>
      </c>
      <c r="I140" s="119">
        <v>181.95039756303265</v>
      </c>
      <c r="J140" s="119">
        <v>32.751071561345881</v>
      </c>
      <c r="K140" s="120">
        <v>331.27832384611435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9" t="str">
        <f>+asset_level_drivers!$B$1</f>
        <v>Farmar</v>
      </c>
      <c r="C141" s="121">
        <v>110</v>
      </c>
      <c r="D141" s="122">
        <v>38.050872499999997</v>
      </c>
      <c r="E141" s="122">
        <v>332.76391999999998</v>
      </c>
      <c r="F141" s="122">
        <v>44.923129200000005</v>
      </c>
      <c r="G141" s="122">
        <v>42.900993</v>
      </c>
      <c r="H141" s="122">
        <v>28.515848363774275</v>
      </c>
      <c r="I141" s="122">
        <v>187.03340147433769</v>
      </c>
      <c r="J141" s="122">
        <v>33.666012265380786</v>
      </c>
      <c r="K141" s="46">
        <v>342.13593978881835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30" t="str">
        <f>+asset_level_drivers!$B$1</f>
        <v>Farmar</v>
      </c>
      <c r="C142" s="118">
        <v>110</v>
      </c>
      <c r="D142" s="119">
        <v>36.628484999999998</v>
      </c>
      <c r="E142" s="119">
        <v>320.34929999999997</v>
      </c>
      <c r="F142" s="119">
        <v>43.247155499999998</v>
      </c>
      <c r="G142" s="119">
        <v>41.284529999999997</v>
      </c>
      <c r="H142" s="119">
        <v>27.449891564372948</v>
      </c>
      <c r="I142" s="119">
        <v>180.05563595633518</v>
      </c>
      <c r="J142" s="119">
        <v>32.410014472140332</v>
      </c>
      <c r="K142" s="120">
        <v>330.92171124910055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9" t="str">
        <f>+asset_level_drivers!$B$1</f>
        <v>Farmar</v>
      </c>
      <c r="C143" s="121">
        <v>110</v>
      </c>
      <c r="D143" s="122">
        <v>37.649763499999999</v>
      </c>
      <c r="E143" s="122">
        <v>329.30246</v>
      </c>
      <c r="F143" s="122">
        <v>44.455832100000009</v>
      </c>
      <c r="G143" s="122">
        <v>42.422430500000004</v>
      </c>
      <c r="H143" s="122">
        <v>28.215251750087031</v>
      </c>
      <c r="I143" s="122">
        <v>185.08785209546465</v>
      </c>
      <c r="J143" s="122">
        <v>33.315813377183645</v>
      </c>
      <c r="K143" s="46">
        <v>341.77039599769995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30" t="str">
        <f>+asset_level_drivers!$B$1</f>
        <v>Farmar</v>
      </c>
      <c r="C144" s="118">
        <v>110</v>
      </c>
      <c r="D144" s="119">
        <v>37.448031</v>
      </c>
      <c r="E144" s="119">
        <v>327.55995000000001</v>
      </c>
      <c r="F144" s="119">
        <v>44.220593250000007</v>
      </c>
      <c r="G144" s="119">
        <v>42.181823999999999</v>
      </c>
      <c r="H144" s="119">
        <v>28.064070633805265</v>
      </c>
      <c r="I144" s="119">
        <v>184.10845633524207</v>
      </c>
      <c r="J144" s="119">
        <v>33.139522140343573</v>
      </c>
      <c r="K144" s="120">
        <v>341.58980224609377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9" t="str">
        <f>+asset_level_drivers!$B$1</f>
        <v>Farmar</v>
      </c>
      <c r="C145" s="121">
        <v>110</v>
      </c>
      <c r="D145" s="122">
        <v>36.04965</v>
      </c>
      <c r="E145" s="122">
        <v>315.34439999999995</v>
      </c>
      <c r="F145" s="122">
        <v>42.571494000000001</v>
      </c>
      <c r="G145" s="122">
        <v>40.594259999999991</v>
      </c>
      <c r="H145" s="122">
        <v>27.016104636421556</v>
      </c>
      <c r="I145" s="122">
        <v>177.24258016879995</v>
      </c>
      <c r="J145" s="122">
        <v>31.903664430383991</v>
      </c>
      <c r="K145" s="46">
        <v>330.39737982498968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30" t="str">
        <f>+asset_level_drivers!$B$1</f>
        <v>Farmar</v>
      </c>
      <c r="C146" s="118">
        <v>110</v>
      </c>
      <c r="D146" s="119">
        <v>37.056051499999995</v>
      </c>
      <c r="E146" s="119">
        <v>324.16203999999999</v>
      </c>
      <c r="F146" s="119">
        <v>43.761875399999994</v>
      </c>
      <c r="G146" s="119">
        <v>41.714746999999996</v>
      </c>
      <c r="H146" s="119">
        <v>27.770315793263613</v>
      </c>
      <c r="I146" s="119">
        <v>182.19862589087273</v>
      </c>
      <c r="J146" s="119">
        <v>32.795752660357095</v>
      </c>
      <c r="K146" s="120">
        <v>341.23284630223327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9" t="str">
        <f>+asset_level_drivers!$B$1</f>
        <v>Farmar</v>
      </c>
      <c r="C147" s="121">
        <v>110</v>
      </c>
      <c r="D147" s="122">
        <v>35.672879999999999</v>
      </c>
      <c r="E147" s="122">
        <v>312.07560000000001</v>
      </c>
      <c r="F147" s="122">
        <v>42.130206000000008</v>
      </c>
      <c r="G147" s="122">
        <v>40.145669999999996</v>
      </c>
      <c r="H147" s="122">
        <v>26.733748004835263</v>
      </c>
      <c r="I147" s="122">
        <v>175.40531733471832</v>
      </c>
      <c r="J147" s="122">
        <v>31.572957120249303</v>
      </c>
      <c r="K147" s="46">
        <v>330.05462012039987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30" t="str">
        <f>+asset_level_drivers!$B$1</f>
        <v>Farmar</v>
      </c>
      <c r="C148" s="118">
        <v>110</v>
      </c>
      <c r="D148" s="119">
        <v>36.669078500000005</v>
      </c>
      <c r="E148" s="119">
        <v>320.80412000000001</v>
      </c>
      <c r="F148" s="119">
        <v>43.308556199999998</v>
      </c>
      <c r="G148" s="119">
        <v>41.254737999999989</v>
      </c>
      <c r="H148" s="119">
        <v>27.480312892834075</v>
      </c>
      <c r="I148" s="119">
        <v>180.31127223943511</v>
      </c>
      <c r="J148" s="119">
        <v>32.456029003098323</v>
      </c>
      <c r="K148" s="120">
        <v>340.88138737728724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9" t="str">
        <f>+asset_level_drivers!$B$1</f>
        <v>Farmar</v>
      </c>
      <c r="C149" s="121">
        <v>110</v>
      </c>
      <c r="D149" s="122">
        <v>36.474413999999996</v>
      </c>
      <c r="E149" s="122">
        <v>319.11275999999992</v>
      </c>
      <c r="F149" s="122">
        <v>43.080222599999992</v>
      </c>
      <c r="G149" s="122">
        <v>41.023555500000001</v>
      </c>
      <c r="H149" s="122">
        <v>27.334428633181155</v>
      </c>
      <c r="I149" s="122">
        <v>179.36062586552038</v>
      </c>
      <c r="J149" s="122">
        <v>32.284912655793676</v>
      </c>
      <c r="K149" s="46">
        <v>340.70766365452823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30" t="str">
        <f>+asset_level_drivers!$B$1</f>
        <v>Farmar</v>
      </c>
      <c r="C150" s="118">
        <v>110</v>
      </c>
      <c r="D150" s="119">
        <v>32.778648000000004</v>
      </c>
      <c r="E150" s="119">
        <v>286.78552000000002</v>
      </c>
      <c r="F150" s="119">
        <v>38.716045200000011</v>
      </c>
      <c r="G150" s="119">
        <v>36.856428000000001</v>
      </c>
      <c r="H150" s="119">
        <v>24.564770648492566</v>
      </c>
      <c r="I150" s="119">
        <v>161.19076641237641</v>
      </c>
      <c r="J150" s="119">
        <v>29.014337954227756</v>
      </c>
      <c r="K150" s="120">
        <v>307.58022419176604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9" t="str">
        <f>+asset_level_drivers!$B$1</f>
        <v>Farmar</v>
      </c>
      <c r="C151" s="121">
        <v>110</v>
      </c>
      <c r="D151" s="122">
        <v>36.108055999999998</v>
      </c>
      <c r="E151" s="122">
        <v>315.92099999999999</v>
      </c>
      <c r="F151" s="122">
        <v>42.649335000000008</v>
      </c>
      <c r="G151" s="122">
        <v>40.588578999999996</v>
      </c>
      <c r="H151" s="122">
        <v>27.059874897919091</v>
      </c>
      <c r="I151" s="122">
        <v>177.56666415990722</v>
      </c>
      <c r="J151" s="122">
        <v>31.961999548783307</v>
      </c>
      <c r="K151" s="46">
        <v>340.36411316721063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30" t="str">
        <f>+asset_level_drivers!$B$1</f>
        <v>Farmar</v>
      </c>
      <c r="C152" s="118">
        <v>110</v>
      </c>
      <c r="D152" s="119">
        <v>34.762304999999998</v>
      </c>
      <c r="E152" s="119">
        <v>304.14659999999998</v>
      </c>
      <c r="F152" s="119">
        <v>41.059790999999997</v>
      </c>
      <c r="G152" s="119">
        <v>39.064095000000002</v>
      </c>
      <c r="H152" s="119">
        <v>26.051350548013644</v>
      </c>
      <c r="I152" s="119">
        <v>170.94874091173943</v>
      </c>
      <c r="J152" s="119">
        <v>30.770773364113101</v>
      </c>
      <c r="K152" s="120">
        <v>329.22023403770044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9" t="str">
        <f>+asset_level_drivers!$B$1</f>
        <v>Farmar</v>
      </c>
      <c r="C153" s="121">
        <v>110</v>
      </c>
      <c r="D153" s="122">
        <v>35.735219000000001</v>
      </c>
      <c r="E153" s="122">
        <v>312.65762999999998</v>
      </c>
      <c r="F153" s="122">
        <v>42.208780050000001</v>
      </c>
      <c r="G153" s="122">
        <v>40.145651000000001</v>
      </c>
      <c r="H153" s="122">
        <v>26.780465710747244</v>
      </c>
      <c r="I153" s="122">
        <v>175.732453313463</v>
      </c>
      <c r="J153" s="122">
        <v>31.631841596423335</v>
      </c>
      <c r="K153" s="46">
        <v>340.02561729832706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30" t="str">
        <f>+asset_level_drivers!$B$1</f>
        <v>Farmar</v>
      </c>
      <c r="C154" s="118">
        <v>110</v>
      </c>
      <c r="D154" s="119">
        <v>34.403490000000005</v>
      </c>
      <c r="E154" s="119">
        <v>301.00620000000004</v>
      </c>
      <c r="F154" s="119">
        <v>40.635837000000009</v>
      </c>
      <c r="G154" s="119">
        <v>38.638589999999994</v>
      </c>
      <c r="H154" s="119">
        <v>25.782449640928068</v>
      </c>
      <c r="I154" s="119">
        <v>169.18364662510524</v>
      </c>
      <c r="J154" s="119">
        <v>30.453056392518945</v>
      </c>
      <c r="K154" s="120">
        <v>328.89505318089533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9" t="str">
        <f>+asset_level_drivers!$B$1</f>
        <v>Farmar</v>
      </c>
      <c r="C155" s="121">
        <v>110</v>
      </c>
      <c r="D155" s="122">
        <v>35.366504999999997</v>
      </c>
      <c r="E155" s="122">
        <v>309.43052999999998</v>
      </c>
      <c r="F155" s="122">
        <v>41.773121549999999</v>
      </c>
      <c r="G155" s="122">
        <v>39.709201999999991</v>
      </c>
      <c r="H155" s="122">
        <v>26.504146356608896</v>
      </c>
      <c r="I155" s="122">
        <v>173.91862839549157</v>
      </c>
      <c r="J155" s="122">
        <v>31.305353111188484</v>
      </c>
      <c r="K155" s="46">
        <v>339.69203165154704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30" t="str">
        <f>+asset_level_drivers!$B$1</f>
        <v>Farmar</v>
      </c>
      <c r="C156" s="118">
        <v>110</v>
      </c>
      <c r="D156" s="119">
        <v>35.180969999999995</v>
      </c>
      <c r="E156" s="119">
        <v>307.80427000000003</v>
      </c>
      <c r="F156" s="119">
        <v>41.553576450000008</v>
      </c>
      <c r="G156" s="119">
        <v>39.489799499999997</v>
      </c>
      <c r="H156" s="119">
        <v>26.365103870101578</v>
      </c>
      <c r="I156" s="119">
        <v>173.00457214960517</v>
      </c>
      <c r="J156" s="119">
        <v>31.140822986928931</v>
      </c>
      <c r="K156" s="120">
        <v>339.52703444631481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9" t="str">
        <f>+asset_level_drivers!$B$1</f>
        <v>Farmar</v>
      </c>
      <c r="C157" s="121">
        <v>110</v>
      </c>
      <c r="D157" s="122">
        <v>33.869970000000002</v>
      </c>
      <c r="E157" s="122">
        <v>296.3349</v>
      </c>
      <c r="F157" s="122">
        <v>40.005211500000001</v>
      </c>
      <c r="G157" s="122">
        <v>38.008455000000005</v>
      </c>
      <c r="H157" s="122">
        <v>25.382622398621315</v>
      </c>
      <c r="I157" s="122">
        <v>166.55809416645204</v>
      </c>
      <c r="J157" s="122">
        <v>29.980456949961372</v>
      </c>
      <c r="K157" s="46">
        <v>328.41601361726464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30" t="str">
        <f>+asset_level_drivers!$B$1</f>
        <v>Farmar</v>
      </c>
      <c r="C158" s="118">
        <v>110</v>
      </c>
      <c r="D158" s="119">
        <v>34.818440499999994</v>
      </c>
      <c r="E158" s="119">
        <v>304.63018</v>
      </c>
      <c r="F158" s="119">
        <v>41.125074300000001</v>
      </c>
      <c r="G158" s="119">
        <v>39.062774499999996</v>
      </c>
      <c r="H158" s="119">
        <v>26.093419265513475</v>
      </c>
      <c r="I158" s="119">
        <v>171.22054205017105</v>
      </c>
      <c r="J158" s="119">
        <v>30.819697569030787</v>
      </c>
      <c r="K158" s="120">
        <v>339.20053865934671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9" t="str">
        <f>+asset_level_drivers!$B$1</f>
        <v>Farmar</v>
      </c>
      <c r="C159" s="121">
        <v>110</v>
      </c>
      <c r="D159" s="122">
        <v>33.521130000000007</v>
      </c>
      <c r="E159" s="122">
        <v>293.27999999999997</v>
      </c>
      <c r="F159" s="122">
        <v>39.592800000000004</v>
      </c>
      <c r="G159" s="122">
        <v>37.59834</v>
      </c>
      <c r="H159" s="122">
        <v>25.121196894036132</v>
      </c>
      <c r="I159" s="122">
        <v>164.84105603874892</v>
      </c>
      <c r="J159" s="122">
        <v>29.671390086974807</v>
      </c>
      <c r="K159" s="46">
        <v>328.10225035014906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30" t="str">
        <f>+asset_level_drivers!$B$1</f>
        <v>Farmar</v>
      </c>
      <c r="C160" s="118">
        <v>110</v>
      </c>
      <c r="D160" s="119">
        <v>34.460033999999993</v>
      </c>
      <c r="E160" s="119">
        <v>301.49018999999998</v>
      </c>
      <c r="F160" s="119">
        <v>40.701175650000003</v>
      </c>
      <c r="G160" s="119">
        <v>38.641933999999992</v>
      </c>
      <c r="H160" s="119">
        <v>25.824824493958861</v>
      </c>
      <c r="I160" s="119">
        <v>169.45567820827557</v>
      </c>
      <c r="J160" s="119">
        <v>30.502022077489606</v>
      </c>
      <c r="K160" s="120">
        <v>338.87855600457442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9" t="str">
        <f>+asset_level_drivers!$B$1</f>
        <v>Farmar</v>
      </c>
      <c r="C161" s="121">
        <v>110</v>
      </c>
      <c r="D161" s="122">
        <v>34.279210999999997</v>
      </c>
      <c r="E161" s="122">
        <v>299.90764000000001</v>
      </c>
      <c r="F161" s="122">
        <v>40.487531400000009</v>
      </c>
      <c r="G161" s="122">
        <v>38.430188500000007</v>
      </c>
      <c r="H161" s="122">
        <v>25.689313245204115</v>
      </c>
      <c r="I161" s="122">
        <v>168.56618961977949</v>
      </c>
      <c r="J161" s="122">
        <v>30.341914131560316</v>
      </c>
      <c r="K161" s="46">
        <v>338.71922610634249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30" t="str">
        <f>+asset_level_drivers!$B$1</f>
        <v>Farmar</v>
      </c>
      <c r="C162" s="118">
        <v>110</v>
      </c>
      <c r="D162" s="119">
        <v>30.807321999999999</v>
      </c>
      <c r="E162" s="119">
        <v>269.53136000000006</v>
      </c>
      <c r="F162" s="119">
        <v>36.386733600000007</v>
      </c>
      <c r="G162" s="119">
        <v>34.530524</v>
      </c>
      <c r="H162" s="119">
        <v>23.087431770348164</v>
      </c>
      <c r="I162" s="119">
        <v>151.49288740439241</v>
      </c>
      <c r="J162" s="119">
        <v>27.26871973279064</v>
      </c>
      <c r="K162" s="120">
        <v>305.79701795076068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9" t="str">
        <f>+asset_level_drivers!$B$1</f>
        <v>Farmar</v>
      </c>
      <c r="C163" s="121">
        <v>110</v>
      </c>
      <c r="D163" s="122">
        <v>33.938180000000003</v>
      </c>
      <c r="E163" s="122">
        <v>296.91985999999997</v>
      </c>
      <c r="F163" s="122">
        <v>40.084181100000002</v>
      </c>
      <c r="G163" s="122">
        <v>38.031729999999996</v>
      </c>
      <c r="H163" s="122">
        <v>25.433739912862102</v>
      </c>
      <c r="I163" s="122">
        <v>166.88687698198811</v>
      </c>
      <c r="J163" s="122">
        <v>30.039637856757864</v>
      </c>
      <c r="K163" s="46">
        <v>338.40382020649162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30" t="str">
        <f>+asset_level_drivers!$B$1</f>
        <v>Farmar</v>
      </c>
      <c r="C164" s="118">
        <v>110</v>
      </c>
      <c r="D164" s="119">
        <v>32.674109999999999</v>
      </c>
      <c r="E164" s="119">
        <v>285.85860000000002</v>
      </c>
      <c r="F164" s="119">
        <v>38.590911000000006</v>
      </c>
      <c r="G164" s="119">
        <v>36.607394999999997</v>
      </c>
      <c r="H164" s="119">
        <v>24.486428430288441</v>
      </c>
      <c r="I164" s="119">
        <v>160.66978144352944</v>
      </c>
      <c r="J164" s="119">
        <v>28.920560659835299</v>
      </c>
      <c r="K164" s="120">
        <v>327.33650858025806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9" t="str">
        <f>+asset_level_drivers!$B$1</f>
        <v>Farmar</v>
      </c>
      <c r="C165" s="121">
        <v>110</v>
      </c>
      <c r="D165" s="122">
        <v>33.589197499999997</v>
      </c>
      <c r="E165" s="122">
        <v>293.86325999999997</v>
      </c>
      <c r="F165" s="122">
        <v>39.671540100000001</v>
      </c>
      <c r="G165" s="122">
        <v>37.625319999999995</v>
      </c>
      <c r="H165" s="122">
        <v>25.172207616812617</v>
      </c>
      <c r="I165" s="122">
        <v>165.16888335170972</v>
      </c>
      <c r="J165" s="122">
        <v>29.730399003307756</v>
      </c>
      <c r="K165" s="46">
        <v>338.09268370778938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30" t="str">
        <f>+asset_level_drivers!$B$1</f>
        <v>Farmar</v>
      </c>
      <c r="C166" s="118">
        <v>110</v>
      </c>
      <c r="D166" s="119">
        <v>32.338380000000001</v>
      </c>
      <c r="E166" s="119">
        <v>282.91679999999997</v>
      </c>
      <c r="F166" s="119">
        <v>38.193768000000006</v>
      </c>
      <c r="G166" s="119">
        <v>36.216944999999996</v>
      </c>
      <c r="H166" s="119">
        <v>24.234827740418059</v>
      </c>
      <c r="I166" s="119">
        <v>159.01631234009653</v>
      </c>
      <c r="J166" s="119">
        <v>28.622936221217383</v>
      </c>
      <c r="K166" s="120">
        <v>327.03744073165092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9" t="str">
        <f>+asset_level_drivers!$B$1</f>
        <v>Farmar</v>
      </c>
      <c r="C167" s="121">
        <v>110</v>
      </c>
      <c r="D167" s="122">
        <v>33.244043499999989</v>
      </c>
      <c r="E167" s="122">
        <v>290.83983000000001</v>
      </c>
      <c r="F167" s="122">
        <v>39.263377050000003</v>
      </c>
      <c r="G167" s="122">
        <v>37.224210999999997</v>
      </c>
      <c r="H167" s="122">
        <v>24.913544451437101</v>
      </c>
      <c r="I167" s="122">
        <v>163.46953326285532</v>
      </c>
      <c r="J167" s="122">
        <v>29.424515987313956</v>
      </c>
      <c r="K167" s="46">
        <v>337.78572449533567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30" t="str">
        <f>+asset_level_drivers!$B$1</f>
        <v>Farmar</v>
      </c>
      <c r="C168" s="118">
        <v>110</v>
      </c>
      <c r="D168" s="119">
        <v>33.070288500000004</v>
      </c>
      <c r="E168" s="119">
        <v>289.31556</v>
      </c>
      <c r="F168" s="119">
        <v>39.057600600000008</v>
      </c>
      <c r="G168" s="119">
        <v>37.022773000000001</v>
      </c>
      <c r="H168" s="119">
        <v>24.783330059311211</v>
      </c>
      <c r="I168" s="119">
        <v>162.61280155087977</v>
      </c>
      <c r="J168" s="119">
        <v>29.270304279158363</v>
      </c>
      <c r="K168" s="120">
        <v>337.63378196314761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9" t="str">
        <f>+asset_level_drivers!$B$1</f>
        <v>Farmar</v>
      </c>
      <c r="C169" s="121">
        <v>110</v>
      </c>
      <c r="D169" s="122">
        <v>31.838490000000004</v>
      </c>
      <c r="E169" s="122">
        <v>278.53889999999996</v>
      </c>
      <c r="F169" s="122">
        <v>37.602751499999997</v>
      </c>
      <c r="G169" s="122">
        <v>35.637824999999999</v>
      </c>
      <c r="H169" s="122">
        <v>23.860203283684065</v>
      </c>
      <c r="I169" s="122">
        <v>156.55566838472271</v>
      </c>
      <c r="J169" s="122">
        <v>28.180020309250089</v>
      </c>
      <c r="K169" s="46">
        <v>326.59629412199325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30" t="str">
        <f>+asset_level_drivers!$B$1</f>
        <v>Farmar</v>
      </c>
      <c r="C170" s="118">
        <v>110</v>
      </c>
      <c r="D170" s="119">
        <v>32.730435499999999</v>
      </c>
      <c r="E170" s="119">
        <v>286.33924999999999</v>
      </c>
      <c r="F170" s="119">
        <v>38.655798750000002</v>
      </c>
      <c r="G170" s="119">
        <v>36.629909999999995</v>
      </c>
      <c r="H170" s="119">
        <v>24.528639536407333</v>
      </c>
      <c r="I170" s="119">
        <v>160.93993574516958</v>
      </c>
      <c r="J170" s="119">
        <v>28.969188434130523</v>
      </c>
      <c r="K170" s="120">
        <v>337.33288316425529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9" t="str">
        <f>+asset_level_drivers!$B$1</f>
        <v>Farmar</v>
      </c>
      <c r="C171" s="121">
        <v>110</v>
      </c>
      <c r="D171" s="122">
        <v>31.511595</v>
      </c>
      <c r="E171" s="122">
        <v>275.67360000000002</v>
      </c>
      <c r="F171" s="122">
        <v>37.215936000000006</v>
      </c>
      <c r="G171" s="122">
        <v>35.260485000000003</v>
      </c>
      <c r="H171" s="122">
        <v>23.615223664599746</v>
      </c>
      <c r="I171" s="122">
        <v>154.94519689717558</v>
      </c>
      <c r="J171" s="122">
        <v>27.890135441491609</v>
      </c>
      <c r="K171" s="46">
        <v>326.30701181512131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30" t="str">
        <f>+asset_level_drivers!$B$1</f>
        <v>Farmar</v>
      </c>
      <c r="C172" s="118">
        <v>110</v>
      </c>
      <c r="D172" s="119">
        <v>32.394410999999998</v>
      </c>
      <c r="E172" s="119">
        <v>283.39393999999999</v>
      </c>
      <c r="F172" s="119">
        <v>38.258181900000004</v>
      </c>
      <c r="G172" s="119">
        <v>36.242642500000002</v>
      </c>
      <c r="H172" s="119">
        <v>24.276818144177415</v>
      </c>
      <c r="I172" s="119">
        <v>159.28449380994903</v>
      </c>
      <c r="J172" s="119">
        <v>28.671208885790826</v>
      </c>
      <c r="K172" s="120">
        <v>337.03590870907436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9" t="str">
        <f>+asset_level_drivers!$B$1</f>
        <v>Farmar</v>
      </c>
      <c r="C173" s="121">
        <v>110</v>
      </c>
      <c r="D173" s="122">
        <v>32.224779000000005</v>
      </c>
      <c r="E173" s="122">
        <v>281.90841999999998</v>
      </c>
      <c r="F173" s="122">
        <v>38.057636700000003</v>
      </c>
      <c r="G173" s="122">
        <v>36.047683499999991</v>
      </c>
      <c r="H173" s="122">
        <v>24.149693585085014</v>
      </c>
      <c r="I173" s="122">
        <v>158.44954193608552</v>
      </c>
      <c r="J173" s="122">
        <v>28.520917548495397</v>
      </c>
      <c r="K173" s="46">
        <v>336.88887017501031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30" t="str">
        <f>+asset_level_drivers!$B$1</f>
        <v>Farmar</v>
      </c>
      <c r="C174" s="118">
        <v>110</v>
      </c>
      <c r="D174" s="119">
        <v>28.961282000000001</v>
      </c>
      <c r="E174" s="119">
        <v>253.35687999999999</v>
      </c>
      <c r="F174" s="119">
        <v>34.203178800000003</v>
      </c>
      <c r="G174" s="119">
        <v>32.392947999999997</v>
      </c>
      <c r="H174" s="119">
        <v>21.703983947608698</v>
      </c>
      <c r="I174" s="119">
        <v>142.40185370254559</v>
      </c>
      <c r="J174" s="119">
        <v>25.632333666458212</v>
      </c>
      <c r="K174" s="120">
        <v>304.15477098966903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9" t="str">
        <f>+asset_level_drivers!$B$1</f>
        <v>Farmar</v>
      </c>
      <c r="C175" s="121">
        <v>110</v>
      </c>
      <c r="D175" s="122">
        <v>31.904657499999999</v>
      </c>
      <c r="E175" s="122">
        <v>279.10323</v>
      </c>
      <c r="F175" s="122">
        <v>37.678936049999997</v>
      </c>
      <c r="G175" s="122">
        <v>35.680441999999992</v>
      </c>
      <c r="H175" s="122">
        <v>23.909790120270006</v>
      </c>
      <c r="I175" s="122">
        <v>156.8728558954781</v>
      </c>
      <c r="J175" s="122">
        <v>28.237114061186062</v>
      </c>
      <c r="K175" s="46">
        <v>336.59763671874998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30" t="str">
        <f>+asset_level_drivers!$B$1</f>
        <v>Farmar</v>
      </c>
      <c r="C176" s="118">
        <v>110</v>
      </c>
      <c r="D176" s="119">
        <v>30.716445</v>
      </c>
      <c r="E176" s="119">
        <v>268.70699999999999</v>
      </c>
      <c r="F176" s="119">
        <v>36.275444999999998</v>
      </c>
      <c r="G176" s="119">
        <v>34.347630000000002</v>
      </c>
      <c r="H176" s="119">
        <v>23.019327293854104</v>
      </c>
      <c r="I176" s="119">
        <v>151.02954734384923</v>
      </c>
      <c r="J176" s="119">
        <v>27.185318521892864</v>
      </c>
      <c r="K176" s="120">
        <v>325.60008930407076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9" t="str">
        <f>+asset_level_drivers!$B$1</f>
        <v>Farmar</v>
      </c>
      <c r="C177" s="121">
        <v>110</v>
      </c>
      <c r="D177" s="122">
        <v>31.576878999999998</v>
      </c>
      <c r="E177" s="122">
        <v>276.23232000000002</v>
      </c>
      <c r="F177" s="122">
        <v>37.291363199999999</v>
      </c>
      <c r="G177" s="122">
        <v>35.305837999999994</v>
      </c>
      <c r="H177" s="122">
        <v>23.66414839410708</v>
      </c>
      <c r="I177" s="122">
        <v>155.2592312494327</v>
      </c>
      <c r="J177" s="122">
        <v>27.946661624897885</v>
      </c>
      <c r="K177" s="46">
        <v>336.31013690346163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30" t="str">
        <f>+asset_level_drivers!$B$1</f>
        <v>Farmar</v>
      </c>
      <c r="C178" s="118">
        <v>110</v>
      </c>
      <c r="D178" s="119">
        <v>30.400950000000002</v>
      </c>
      <c r="E178" s="119">
        <v>265.94310000000002</v>
      </c>
      <c r="F178" s="119">
        <v>35.902318500000007</v>
      </c>
      <c r="G178" s="119">
        <v>33.987104999999993</v>
      </c>
      <c r="H178" s="119">
        <v>22.782890991913092</v>
      </c>
      <c r="I178" s="119">
        <v>149.47606877461334</v>
      </c>
      <c r="J178" s="119">
        <v>26.905692379430409</v>
      </c>
      <c r="K178" s="120">
        <v>325.32364052220396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9" t="str">
        <f>+asset_level_drivers!$B$1</f>
        <v>Farmar</v>
      </c>
      <c r="C179" s="121">
        <v>110</v>
      </c>
      <c r="D179" s="122">
        <v>31.252634499999999</v>
      </c>
      <c r="E179" s="122">
        <v>273.39085999999998</v>
      </c>
      <c r="F179" s="122">
        <v>36.907766100000003</v>
      </c>
      <c r="G179" s="122">
        <v>34.935945999999994</v>
      </c>
      <c r="H179" s="122">
        <v>23.421155096258584</v>
      </c>
      <c r="I179" s="122">
        <v>153.6621592803524</v>
      </c>
      <c r="J179" s="122">
        <v>27.659188670463433</v>
      </c>
      <c r="K179" s="46">
        <v>336.02629180908201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30" t="str">
        <f>+asset_level_drivers!$B$1</f>
        <v>Farmar</v>
      </c>
      <c r="C180" s="118">
        <v>110</v>
      </c>
      <c r="D180" s="119">
        <v>31.089187000000003</v>
      </c>
      <c r="E180" s="119">
        <v>271.95772999999997</v>
      </c>
      <c r="F180" s="119">
        <v>36.714293550000001</v>
      </c>
      <c r="G180" s="119">
        <v>34.749822000000002</v>
      </c>
      <c r="H180" s="119">
        <v>23.298665286716425</v>
      </c>
      <c r="I180" s="119">
        <v>152.85665374761643</v>
      </c>
      <c r="J180" s="119">
        <v>27.514197674570958</v>
      </c>
      <c r="K180" s="120">
        <v>335.88571874518146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9" t="str">
        <f>+asset_level_drivers!$B$1</f>
        <v>Farmar</v>
      </c>
      <c r="C181" s="121">
        <v>110</v>
      </c>
      <c r="D181" s="122">
        <v>29.931269999999998</v>
      </c>
      <c r="E181" s="122">
        <v>261.82799999999997</v>
      </c>
      <c r="F181" s="122">
        <v>35.346779999999995</v>
      </c>
      <c r="G181" s="122">
        <v>33.452729999999995</v>
      </c>
      <c r="H181" s="122">
        <v>22.430906325608852</v>
      </c>
      <c r="I181" s="122">
        <v>147.16313427616458</v>
      </c>
      <c r="J181" s="122">
        <v>26.489364169709624</v>
      </c>
      <c r="K181" s="46">
        <v>324.91551216527034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30" t="str">
        <f>+asset_level_drivers!$B$1</f>
        <v>Farmar</v>
      </c>
      <c r="C182" s="118">
        <v>110</v>
      </c>
      <c r="D182" s="119">
        <v>30.769654499999998</v>
      </c>
      <c r="E182" s="119">
        <v>269.16028999999997</v>
      </c>
      <c r="F182" s="119">
        <v>36.336639150000003</v>
      </c>
      <c r="G182" s="119">
        <v>34.386997999999998</v>
      </c>
      <c r="H182" s="119">
        <v>23.059203226620482</v>
      </c>
      <c r="I182" s="119">
        <v>151.28432367463142</v>
      </c>
      <c r="J182" s="119">
        <v>27.231178261433659</v>
      </c>
      <c r="K182" s="120">
        <v>335.60721556814099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9" t="str">
        <f>+asset_level_drivers!$B$1</f>
        <v>Farmar</v>
      </c>
      <c r="C183" s="121">
        <v>110</v>
      </c>
      <c r="D183" s="122">
        <v>29.624039999999997</v>
      </c>
      <c r="E183" s="122">
        <v>259.13459999999998</v>
      </c>
      <c r="F183" s="122">
        <v>34.983170999999999</v>
      </c>
      <c r="G183" s="122">
        <v>33.10389</v>
      </c>
      <c r="H183" s="122">
        <v>22.20066392859674</v>
      </c>
      <c r="I183" s="122">
        <v>145.64928096078415</v>
      </c>
      <c r="J183" s="122">
        <v>26.216870572941151</v>
      </c>
      <c r="K183" s="46">
        <v>324.64767873663652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30" t="str">
        <f>+asset_level_drivers!$B$1</f>
        <v>Farmar</v>
      </c>
      <c r="C184" s="118">
        <v>110</v>
      </c>
      <c r="D184" s="119">
        <v>30.453655999999995</v>
      </c>
      <c r="E184" s="119">
        <v>266.39168000000001</v>
      </c>
      <c r="F184" s="119">
        <v>35.962876799999997</v>
      </c>
      <c r="G184" s="119">
        <v>34.028886</v>
      </c>
      <c r="H184" s="119">
        <v>22.822389594838977</v>
      </c>
      <c r="I184" s="119">
        <v>149.72819780120182</v>
      </c>
      <c r="J184" s="119">
        <v>26.951075604216324</v>
      </c>
      <c r="K184" s="120">
        <v>335.33217591135127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9" t="str">
        <f>+asset_level_drivers!$B$1</f>
        <v>Farmar</v>
      </c>
      <c r="C185" s="121">
        <v>110</v>
      </c>
      <c r="D185" s="122">
        <v>30.294331500000002</v>
      </c>
      <c r="E185" s="122">
        <v>264.99544000000003</v>
      </c>
      <c r="F185" s="122">
        <v>35.774384400000002</v>
      </c>
      <c r="G185" s="122">
        <v>33.848651999999994</v>
      </c>
      <c r="H185" s="122">
        <v>22.702989618330317</v>
      </c>
      <c r="I185" s="122">
        <v>148.9434266743485</v>
      </c>
      <c r="J185" s="122">
        <v>26.80981680138273</v>
      </c>
      <c r="K185" s="46">
        <v>335.19591656333523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30" t="str">
        <f>+asset_level_drivers!$B$1</f>
        <v>Farmar</v>
      </c>
      <c r="C186" s="118">
        <v>110</v>
      </c>
      <c r="D186" s="119">
        <v>28.196323</v>
      </c>
      <c r="E186" s="119">
        <v>246.64151999999999</v>
      </c>
      <c r="F186" s="119">
        <v>33.296605199999995</v>
      </c>
      <c r="G186" s="119">
        <v>31.502598499999998</v>
      </c>
      <c r="H186" s="119">
        <v>21.130713128430919</v>
      </c>
      <c r="I186" s="119">
        <v>138.62741618863271</v>
      </c>
      <c r="J186" s="119">
        <v>24.952934913953889</v>
      </c>
      <c r="K186" s="120">
        <v>313.44367532830489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9" t="str">
        <f>+asset_level_drivers!$B$1</f>
        <v>Farmar</v>
      </c>
      <c r="C187" s="121">
        <v>110</v>
      </c>
      <c r="D187" s="122">
        <v>29.988345999999996</v>
      </c>
      <c r="E187" s="122">
        <v>262.31394</v>
      </c>
      <c r="F187" s="122">
        <v>35.4123819</v>
      </c>
      <c r="G187" s="122">
        <v>33.502908999999995</v>
      </c>
      <c r="H187" s="122">
        <v>22.473679866773011</v>
      </c>
      <c r="I187" s="122">
        <v>147.43626187699473</v>
      </c>
      <c r="J187" s="122">
        <v>26.538527137859056</v>
      </c>
      <c r="K187" s="46">
        <v>334.92586131848793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30" t="str">
        <f>+asset_level_drivers!$B$1</f>
        <v>Farmar</v>
      </c>
      <c r="C188" s="118">
        <v>110</v>
      </c>
      <c r="D188" s="119">
        <v>28.871639999999999</v>
      </c>
      <c r="E188" s="119">
        <v>252.54330000000002</v>
      </c>
      <c r="F188" s="119">
        <v>34.093345500000005</v>
      </c>
      <c r="G188" s="119">
        <v>32.253734999999999</v>
      </c>
      <c r="H188" s="119">
        <v>21.636804997138501</v>
      </c>
      <c r="I188" s="119">
        <v>141.94457265245015</v>
      </c>
      <c r="J188" s="119">
        <v>25.550023077441026</v>
      </c>
      <c r="K188" s="120">
        <v>323.9923088475278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9" t="str">
        <f>+asset_level_drivers!$B$1</f>
        <v>Farmar</v>
      </c>
      <c r="C189" s="121">
        <v>110</v>
      </c>
      <c r="D189" s="122">
        <v>29.680298999999998</v>
      </c>
      <c r="E189" s="122">
        <v>259.6157</v>
      </c>
      <c r="F189" s="122">
        <v>35.048119499999999</v>
      </c>
      <c r="G189" s="122">
        <v>33.155693499999991</v>
      </c>
      <c r="H189" s="122">
        <v>22.242825198698959</v>
      </c>
      <c r="I189" s="122">
        <v>145.91968818957662</v>
      </c>
      <c r="J189" s="122">
        <v>26.265543874123789</v>
      </c>
      <c r="K189" s="46">
        <v>334.65904478374279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30" t="str">
        <f>+asset_level_drivers!$B$1</f>
        <v>Farmar</v>
      </c>
      <c r="C190" s="118">
        <v>110</v>
      </c>
      <c r="D190" s="119">
        <v>28.574954999999999</v>
      </c>
      <c r="E190" s="119">
        <v>249.94530000000003</v>
      </c>
      <c r="F190" s="119">
        <v>33.742615500000007</v>
      </c>
      <c r="G190" s="119">
        <v>31.919714999999997</v>
      </c>
      <c r="H190" s="119">
        <v>21.41446516848394</v>
      </c>
      <c r="I190" s="119">
        <v>140.48433989335075</v>
      </c>
      <c r="J190" s="119">
        <v>25.287181180803138</v>
      </c>
      <c r="K190" s="120">
        <v>323.73564147949219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9" t="str">
        <f>+asset_level_drivers!$B$1</f>
        <v>Farmar</v>
      </c>
      <c r="C191" s="121">
        <v>110</v>
      </c>
      <c r="D191" s="122">
        <v>29.375491499999999</v>
      </c>
      <c r="E191" s="122">
        <v>256.94504999999998</v>
      </c>
      <c r="F191" s="122">
        <v>34.68758175</v>
      </c>
      <c r="G191" s="122">
        <v>32.812895499999996</v>
      </c>
      <c r="H191" s="122">
        <v>22.014398256579796</v>
      </c>
      <c r="I191" s="122">
        <v>144.41862174689422</v>
      </c>
      <c r="J191" s="122">
        <v>25.99535191444096</v>
      </c>
      <c r="K191" s="46">
        <v>334.39539401405733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30" t="str">
        <f>+asset_level_drivers!$B$1</f>
        <v>Farmar</v>
      </c>
      <c r="C192" s="118">
        <v>110</v>
      </c>
      <c r="D192" s="119">
        <v>29.221762499999997</v>
      </c>
      <c r="E192" s="119">
        <v>255.59841000000003</v>
      </c>
      <c r="F192" s="119">
        <v>34.505785350000004</v>
      </c>
      <c r="G192" s="119">
        <v>32.640024000000004</v>
      </c>
      <c r="H192" s="119">
        <v>21.899191624902304</v>
      </c>
      <c r="I192" s="119">
        <v>143.66172881282435</v>
      </c>
      <c r="J192" s="119">
        <v>25.859111186308382</v>
      </c>
      <c r="K192" s="120">
        <v>334.26473077071341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9" t="str">
        <f>+asset_level_drivers!$B$1</f>
        <v>Farmar</v>
      </c>
      <c r="C193" s="121">
        <v>110</v>
      </c>
      <c r="D193" s="122">
        <v>28.133489999999998</v>
      </c>
      <c r="E193" s="122">
        <v>246.07770000000002</v>
      </c>
      <c r="F193" s="122">
        <v>33.220489500000006</v>
      </c>
      <c r="G193" s="122">
        <v>31.423529999999996</v>
      </c>
      <c r="H193" s="122">
        <v>21.083625212109389</v>
      </c>
      <c r="I193" s="122">
        <v>138.31051532864993</v>
      </c>
      <c r="J193" s="122">
        <v>24.895892759156986</v>
      </c>
      <c r="K193" s="46">
        <v>323.35628621954669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30" t="str">
        <f>+asset_level_drivers!$B$1</f>
        <v>Farmar</v>
      </c>
      <c r="C194" s="118">
        <v>110</v>
      </c>
      <c r="D194" s="119">
        <v>28.921666999999999</v>
      </c>
      <c r="E194" s="119">
        <v>252.96898999999999</v>
      </c>
      <c r="F194" s="119">
        <v>34.150813650000003</v>
      </c>
      <c r="G194" s="119">
        <v>32.303116000000003</v>
      </c>
      <c r="H194" s="119">
        <v>21.674295920535709</v>
      </c>
      <c r="I194" s="119">
        <v>142.18383611789318</v>
      </c>
      <c r="J194" s="119">
        <v>25.593090501220775</v>
      </c>
      <c r="K194" s="120">
        <v>334.00567304912369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9" t="str">
        <f>+asset_level_drivers!$B$1</f>
        <v>Farmar</v>
      </c>
      <c r="C195" s="121">
        <v>110</v>
      </c>
      <c r="D195" s="122">
        <v>27.8445</v>
      </c>
      <c r="E195" s="122">
        <v>243.5463</v>
      </c>
      <c r="F195" s="122">
        <v>32.878750500000002</v>
      </c>
      <c r="G195" s="122">
        <v>31.099769999999996</v>
      </c>
      <c r="H195" s="122">
        <v>20.867052122526569</v>
      </c>
      <c r="I195" s="122">
        <v>136.8877157880863</v>
      </c>
      <c r="J195" s="122">
        <v>24.639788841855538</v>
      </c>
      <c r="K195" s="46">
        <v>323.10700715717519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30" t="str">
        <f>+asset_level_drivers!$B$1</f>
        <v>Farmar</v>
      </c>
      <c r="C196" s="118">
        <v>110</v>
      </c>
      <c r="D196" s="119">
        <v>28.624516499999999</v>
      </c>
      <c r="E196" s="119">
        <v>250.36685</v>
      </c>
      <c r="F196" s="119">
        <v>33.799524750000003</v>
      </c>
      <c r="G196" s="119">
        <v>31.970625499999993</v>
      </c>
      <c r="H196" s="119">
        <v>21.451607239764467</v>
      </c>
      <c r="I196" s="119">
        <v>140.72127642899292</v>
      </c>
      <c r="J196" s="119">
        <v>25.329829757218725</v>
      </c>
      <c r="K196" s="120">
        <v>333.74951819168894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9" t="str">
        <f>+asset_level_drivers!$B$1</f>
        <v>Farmar</v>
      </c>
      <c r="C197" s="121">
        <v>110</v>
      </c>
      <c r="D197" s="122">
        <v>28.474910499999996</v>
      </c>
      <c r="E197" s="122">
        <v>249.05462000000003</v>
      </c>
      <c r="F197" s="122">
        <v>33.622373700000004</v>
      </c>
      <c r="G197" s="122">
        <v>31.803055000000001</v>
      </c>
      <c r="H197" s="122">
        <v>21.339490441120475</v>
      </c>
      <c r="I197" s="122">
        <v>139.98372399116653</v>
      </c>
      <c r="J197" s="122">
        <v>25.197070318409974</v>
      </c>
      <c r="K197" s="46">
        <v>333.62249846609018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30" t="str">
        <f>+asset_level_drivers!$B$1</f>
        <v>Farmar</v>
      </c>
      <c r="C198" s="118">
        <v>110</v>
      </c>
      <c r="D198" s="119">
        <v>25.591061999999997</v>
      </c>
      <c r="E198" s="119">
        <v>223.8306</v>
      </c>
      <c r="F198" s="119">
        <v>30.217131000000002</v>
      </c>
      <c r="G198" s="119">
        <v>28.581966000000001</v>
      </c>
      <c r="H198" s="119">
        <v>19.178294622809133</v>
      </c>
      <c r="I198" s="119">
        <v>125.80630277477766</v>
      </c>
      <c r="J198" s="119">
        <v>22.645134499459978</v>
      </c>
      <c r="K198" s="120">
        <v>301.22235213430309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9" t="str">
        <f>+asset_level_drivers!$B$1</f>
        <v>Farmar</v>
      </c>
      <c r="C199" s="121">
        <v>110</v>
      </c>
      <c r="D199" s="122">
        <v>28.191895999999996</v>
      </c>
      <c r="E199" s="122">
        <v>246.57648</v>
      </c>
      <c r="F199" s="122">
        <v>33.287824800000003</v>
      </c>
      <c r="G199" s="122">
        <v>31.4864675</v>
      </c>
      <c r="H199" s="122">
        <v>21.127395473606931</v>
      </c>
      <c r="I199" s="122">
        <v>138.59085978422479</v>
      </c>
      <c r="J199" s="122">
        <v>24.946354761160467</v>
      </c>
      <c r="K199" s="46">
        <v>333.37054653770048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30" t="str">
        <f>+asset_level_drivers!$B$1</f>
        <v>Farmar</v>
      </c>
      <c r="C200" s="118">
        <v>110</v>
      </c>
      <c r="D200" s="119">
        <v>27.141974999999999</v>
      </c>
      <c r="E200" s="119">
        <v>237.39180000000002</v>
      </c>
      <c r="F200" s="119">
        <v>32.047893000000002</v>
      </c>
      <c r="G200" s="119">
        <v>30.313455000000001</v>
      </c>
      <c r="H200" s="119">
        <v>20.340570203570291</v>
      </c>
      <c r="I200" s="119">
        <v>133.42851543555466</v>
      </c>
      <c r="J200" s="119">
        <v>24.017132778399841</v>
      </c>
      <c r="K200" s="120">
        <v>322.49574641177531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9" t="str">
        <f>+asset_level_drivers!$B$1</f>
        <v>Farmar</v>
      </c>
      <c r="C201" s="121">
        <v>110</v>
      </c>
      <c r="D201" s="122">
        <v>27.902402500000001</v>
      </c>
      <c r="E201" s="122">
        <v>244.04006000000001</v>
      </c>
      <c r="F201" s="122">
        <v>32.945408100000002</v>
      </c>
      <c r="G201" s="122">
        <v>31.162223000000001</v>
      </c>
      <c r="H201" s="122">
        <v>20.910445054183612</v>
      </c>
      <c r="I201" s="122">
        <v>137.16523870076256</v>
      </c>
      <c r="J201" s="122">
        <v>24.689742966137263</v>
      </c>
      <c r="K201" s="46">
        <v>333.12133440519631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30" t="str">
        <f>+asset_level_drivers!$B$1</f>
        <v>Farmar</v>
      </c>
      <c r="C202" s="118">
        <v>110</v>
      </c>
      <c r="D202" s="119">
        <v>26.863244999999999</v>
      </c>
      <c r="E202" s="119">
        <v>234.94979999999998</v>
      </c>
      <c r="F202" s="119">
        <v>31.718223000000002</v>
      </c>
      <c r="G202" s="119">
        <v>30.001380000000001</v>
      </c>
      <c r="H202" s="119">
        <v>20.131686099416445</v>
      </c>
      <c r="I202" s="119">
        <v>132.05596408924183</v>
      </c>
      <c r="J202" s="119">
        <v>23.770073536063535</v>
      </c>
      <c r="K202" s="120">
        <v>322.25583849455182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9" t="str">
        <f>+asset_level_drivers!$B$1</f>
        <v>Farmar</v>
      </c>
      <c r="C203" s="121">
        <v>110</v>
      </c>
      <c r="D203" s="122">
        <v>27.615853999999999</v>
      </c>
      <c r="E203" s="122">
        <v>241.52967999999998</v>
      </c>
      <c r="F203" s="122">
        <v>32.606506800000005</v>
      </c>
      <c r="G203" s="122">
        <v>30.841512499999997</v>
      </c>
      <c r="H203" s="122">
        <v>20.695701658355645</v>
      </c>
      <c r="I203" s="122">
        <v>135.75425366851164</v>
      </c>
      <c r="J203" s="122">
        <v>24.435765660332095</v>
      </c>
      <c r="K203" s="46">
        <v>332.87470248573703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30" t="str">
        <f>+asset_level_drivers!$B$1</f>
        <v>Farmar</v>
      </c>
      <c r="C204" s="118">
        <v>110</v>
      </c>
      <c r="D204" s="119">
        <v>27.471254499999997</v>
      </c>
      <c r="E204" s="119">
        <v>240.26363999999998</v>
      </c>
      <c r="F204" s="119">
        <v>32.4355914</v>
      </c>
      <c r="G204" s="119">
        <v>30.679831999999998</v>
      </c>
      <c r="H204" s="119">
        <v>20.587336799823753</v>
      </c>
      <c r="I204" s="119">
        <v>135.0426627977148</v>
      </c>
      <c r="J204" s="119">
        <v>24.307679303588664</v>
      </c>
      <c r="K204" s="120">
        <v>332.75233680323549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9" t="str">
        <f>+asset_level_drivers!$B$1</f>
        <v>Farmar</v>
      </c>
      <c r="C205" s="121">
        <v>110</v>
      </c>
      <c r="D205" s="122">
        <v>26.448284999999995</v>
      </c>
      <c r="E205" s="122">
        <v>231.31440000000001</v>
      </c>
      <c r="F205" s="122">
        <v>31.227443999999998</v>
      </c>
      <c r="G205" s="122">
        <v>29.534834999999994</v>
      </c>
      <c r="H205" s="122">
        <v>19.82070935540008</v>
      </c>
      <c r="I205" s="122">
        <v>130.01264993511177</v>
      </c>
      <c r="J205" s="122">
        <v>23.402276988320118</v>
      </c>
      <c r="K205" s="46">
        <v>321.9005828054328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30" t="str">
        <f>+asset_level_drivers!$B$1</f>
        <v>Farmar</v>
      </c>
      <c r="C206" s="118">
        <v>110</v>
      </c>
      <c r="D206" s="119">
        <v>27.189123499999997</v>
      </c>
      <c r="E206" s="119">
        <v>237.79232000000002</v>
      </c>
      <c r="F206" s="119">
        <v>32.1019632</v>
      </c>
      <c r="G206" s="119">
        <v>30.349697499999998</v>
      </c>
      <c r="H206" s="119">
        <v>20.37590393938882</v>
      </c>
      <c r="I206" s="119">
        <v>133.65363184228079</v>
      </c>
      <c r="J206" s="119">
        <v>24.057653731610547</v>
      </c>
      <c r="K206" s="120">
        <v>332.50949205097407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9" t="str">
        <f>+asset_level_drivers!$B$1</f>
        <v>Farmar</v>
      </c>
      <c r="C207" s="121">
        <v>109</v>
      </c>
      <c r="D207" s="122">
        <v>26.176679999999998</v>
      </c>
      <c r="E207" s="122">
        <v>228.9348</v>
      </c>
      <c r="F207" s="122">
        <v>30.906198</v>
      </c>
      <c r="G207" s="122">
        <v>29.219055000000001</v>
      </c>
      <c r="H207" s="122">
        <v>19.617164824460797</v>
      </c>
      <c r="I207" s="122">
        <v>128.67517115391357</v>
      </c>
      <c r="J207" s="122">
        <v>23.161530807704445</v>
      </c>
      <c r="K207" s="46">
        <v>319.01841671592314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30" t="str">
        <f>+asset_level_drivers!$B$1</f>
        <v>Farmar</v>
      </c>
      <c r="C208" s="118">
        <v>109</v>
      </c>
      <c r="D208" s="119">
        <v>26.909937500000002</v>
      </c>
      <c r="E208" s="119">
        <v>235.34611000000001</v>
      </c>
      <c r="F208" s="119">
        <v>31.771724850000002</v>
      </c>
      <c r="G208" s="119">
        <v>30.037527499999999</v>
      </c>
      <c r="H208" s="119">
        <v>20.166678102549238</v>
      </c>
      <c r="I208" s="119">
        <v>132.27871422194343</v>
      </c>
      <c r="J208" s="119">
        <v>23.810168559949815</v>
      </c>
      <c r="K208" s="120">
        <v>329.53346152857733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9" t="str">
        <f>+asset_level_drivers!$B$1</f>
        <v>Farmar</v>
      </c>
      <c r="C209" s="121">
        <v>109</v>
      </c>
      <c r="D209" s="122">
        <v>26.769166500000001</v>
      </c>
      <c r="E209" s="122">
        <v>234.11262000000002</v>
      </c>
      <c r="F209" s="122">
        <v>31.605203700000004</v>
      </c>
      <c r="G209" s="122">
        <v>29.87997</v>
      </c>
      <c r="H209" s="122">
        <v>20.061182374691306</v>
      </c>
      <c r="I209" s="122">
        <v>131.58541841516072</v>
      </c>
      <c r="J209" s="122">
        <v>23.68537531472893</v>
      </c>
      <c r="K209" s="46">
        <v>329.41516607987251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30" t="str">
        <f>+asset_level_drivers!$B$1</f>
        <v>Farmar</v>
      </c>
      <c r="C210" s="118">
        <v>109</v>
      </c>
      <c r="D210" s="119">
        <v>24.058104</v>
      </c>
      <c r="E210" s="119">
        <v>210.40180000000001</v>
      </c>
      <c r="F210" s="119">
        <v>28.404243000000005</v>
      </c>
      <c r="G210" s="119">
        <v>26.853763999999995</v>
      </c>
      <c r="H210" s="119">
        <v>18.029474766548688</v>
      </c>
      <c r="I210" s="119">
        <v>118.25850690280156</v>
      </c>
      <c r="J210" s="119">
        <v>21.286531242504282</v>
      </c>
      <c r="K210" s="120">
        <v>297.4299853836863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9" t="str">
        <f>+asset_level_drivers!$B$1</f>
        <v>Farmar</v>
      </c>
      <c r="C211" s="121">
        <v>109</v>
      </c>
      <c r="D211" s="122">
        <v>26.502938499999996</v>
      </c>
      <c r="E211" s="122">
        <v>231.78297000000001</v>
      </c>
      <c r="F211" s="122">
        <v>31.290700950000002</v>
      </c>
      <c r="G211" s="122">
        <v>29.582524999999997</v>
      </c>
      <c r="H211" s="122">
        <v>19.86166744167128</v>
      </c>
      <c r="I211" s="122">
        <v>130.27601454786435</v>
      </c>
      <c r="J211" s="122">
        <v>23.449682618615586</v>
      </c>
      <c r="K211" s="46">
        <v>329.18040553042766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30" t="str">
        <f>+asset_level_drivers!$B$1</f>
        <v>Farmar</v>
      </c>
      <c r="C212" s="118">
        <v>109</v>
      </c>
      <c r="D212" s="119">
        <v>25.51605</v>
      </c>
      <c r="E212" s="119">
        <v>223.14959999999996</v>
      </c>
      <c r="F212" s="119">
        <v>30.125195999999999</v>
      </c>
      <c r="G212" s="119">
        <v>28.480620000000002</v>
      </c>
      <c r="H212" s="119">
        <v>19.122079596006177</v>
      </c>
      <c r="I212" s="119">
        <v>125.42353968434396</v>
      </c>
      <c r="J212" s="119">
        <v>22.576237143181917</v>
      </c>
      <c r="K212" s="120">
        <v>318.44896400853207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9" t="str">
        <f>+asset_level_drivers!$B$1</f>
        <v>Farmar</v>
      </c>
      <c r="C213" s="121">
        <v>109</v>
      </c>
      <c r="D213" s="122">
        <v>26.230820499999997</v>
      </c>
      <c r="E213" s="122">
        <v>229.39876000000001</v>
      </c>
      <c r="F213" s="122">
        <v>30.968832600000002</v>
      </c>
      <c r="G213" s="122">
        <v>29.278306499999996</v>
      </c>
      <c r="H213" s="122">
        <v>19.657738461460553</v>
      </c>
      <c r="I213" s="122">
        <v>128.93594466850624</v>
      </c>
      <c r="J213" s="122">
        <v>23.208470040331125</v>
      </c>
      <c r="K213" s="46">
        <v>328.94805166947214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30" t="str">
        <f>+asset_level_drivers!$B$1</f>
        <v>Farmar</v>
      </c>
      <c r="C214" s="118">
        <v>109</v>
      </c>
      <c r="D214" s="119">
        <v>25.254134999999998</v>
      </c>
      <c r="E214" s="119">
        <v>220.85400000000001</v>
      </c>
      <c r="F214" s="119">
        <v>29.815290000000001</v>
      </c>
      <c r="G214" s="119">
        <v>28.187639999999998</v>
      </c>
      <c r="H214" s="119">
        <v>18.925796884638704</v>
      </c>
      <c r="I214" s="119">
        <v>124.13327397156932</v>
      </c>
      <c r="J214" s="119">
        <v>22.343989314882478</v>
      </c>
      <c r="K214" s="120">
        <v>318.22526092529296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9" t="str">
        <f>+asset_level_drivers!$B$1</f>
        <v>Farmar</v>
      </c>
      <c r="C215" s="121">
        <v>109</v>
      </c>
      <c r="D215" s="122">
        <v>25.961352999999999</v>
      </c>
      <c r="E215" s="122">
        <v>227.03904</v>
      </c>
      <c r="F215" s="122">
        <v>30.650270400000004</v>
      </c>
      <c r="G215" s="122">
        <v>28.977033000000002</v>
      </c>
      <c r="H215" s="122">
        <v>19.455795802485643</v>
      </c>
      <c r="I215" s="122">
        <v>127.60963964683495</v>
      </c>
      <c r="J215" s="122">
        <v>22.969735136430295</v>
      </c>
      <c r="K215" s="46">
        <v>328.71808009900548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30" t="str">
        <f>+asset_level_drivers!$B$1</f>
        <v>Farmar</v>
      </c>
      <c r="C216" s="118">
        <v>109</v>
      </c>
      <c r="D216" s="119">
        <v>25.825588499999999</v>
      </c>
      <c r="E216" s="119">
        <v>225.84894999999997</v>
      </c>
      <c r="F216" s="119">
        <v>30.48960825</v>
      </c>
      <c r="G216" s="119">
        <v>28.825365499999997</v>
      </c>
      <c r="H216" s="119">
        <v>19.354052014739814</v>
      </c>
      <c r="I216" s="119">
        <v>126.94073725873771</v>
      </c>
      <c r="J216" s="119">
        <v>22.849332706572788</v>
      </c>
      <c r="K216" s="120">
        <v>328.60398359599867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9" t="str">
        <f>+asset_level_drivers!$B$1</f>
        <v>Farmar</v>
      </c>
      <c r="C217" s="121">
        <v>109</v>
      </c>
      <c r="D217" s="122">
        <v>24.863970000000002</v>
      </c>
      <c r="E217" s="122">
        <v>217.4367</v>
      </c>
      <c r="F217" s="122">
        <v>29.353954500000004</v>
      </c>
      <c r="G217" s="122">
        <v>27.75159</v>
      </c>
      <c r="H217" s="122">
        <v>18.633401855409037</v>
      </c>
      <c r="I217" s="122">
        <v>122.21254517723895</v>
      </c>
      <c r="J217" s="122">
        <v>21.998258131903011</v>
      </c>
      <c r="K217" s="46">
        <v>317.89400385806437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30" t="str">
        <f>+asset_level_drivers!$B$1</f>
        <v>Farmar</v>
      </c>
      <c r="C218" s="118">
        <v>109</v>
      </c>
      <c r="D218" s="119">
        <v>25.560243999999994</v>
      </c>
      <c r="E218" s="119">
        <v>223.52581000000001</v>
      </c>
      <c r="F218" s="119">
        <v>30.175984350000004</v>
      </c>
      <c r="G218" s="119">
        <v>28.528804000000001</v>
      </c>
      <c r="H218" s="119">
        <v>19.155199188798392</v>
      </c>
      <c r="I218" s="119">
        <v>125.6349924042442</v>
      </c>
      <c r="J218" s="119">
        <v>22.614298632763958</v>
      </c>
      <c r="K218" s="120">
        <v>328.3775410220498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9" t="str">
        <f>+asset_level_drivers!$B$1</f>
        <v>Farmar</v>
      </c>
      <c r="C219" s="121">
        <v>109</v>
      </c>
      <c r="D219" s="122">
        <v>24.608610000000002</v>
      </c>
      <c r="E219" s="122">
        <v>215.19989999999999</v>
      </c>
      <c r="F219" s="122">
        <v>29.051986500000002</v>
      </c>
      <c r="G219" s="122">
        <v>27.46602</v>
      </c>
      <c r="H219" s="122">
        <v>18.442031551398966</v>
      </c>
      <c r="I219" s="122">
        <v>120.95532861236074</v>
      </c>
      <c r="J219" s="122">
        <v>21.771959150224937</v>
      </c>
      <c r="K219" s="46">
        <v>317.67599511397515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30" t="str">
        <f>+asset_level_drivers!$B$1</f>
        <v>Farmar</v>
      </c>
      <c r="C220" s="118">
        <v>109</v>
      </c>
      <c r="D220" s="119">
        <v>25.2978445</v>
      </c>
      <c r="E220" s="119">
        <v>221.22654</v>
      </c>
      <c r="F220" s="119">
        <v>29.8655829</v>
      </c>
      <c r="G220" s="119">
        <v>28.235187499999999</v>
      </c>
      <c r="H220" s="119">
        <v>18.958553386452333</v>
      </c>
      <c r="I220" s="119">
        <v>124.3426639300277</v>
      </c>
      <c r="J220" s="119">
        <v>22.381679507404989</v>
      </c>
      <c r="K220" s="120">
        <v>328.15342522069034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9" t="str">
        <f>+asset_level_drivers!$B$1</f>
        <v>Farmar</v>
      </c>
      <c r="C221" s="121">
        <v>109</v>
      </c>
      <c r="D221" s="122">
        <v>25.165319499999999</v>
      </c>
      <c r="E221" s="122">
        <v>220.06713999999999</v>
      </c>
      <c r="F221" s="122">
        <v>29.7090639</v>
      </c>
      <c r="G221" s="122">
        <v>28.087348500000001</v>
      </c>
      <c r="H221" s="122">
        <v>18.859237324661393</v>
      </c>
      <c r="I221" s="122">
        <v>123.69101117371521</v>
      </c>
      <c r="J221" s="122">
        <v>22.264382011268744</v>
      </c>
      <c r="K221" s="46">
        <v>328.04223033704261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30" t="str">
        <f>+asset_level_drivers!$B$1</f>
        <v>Farmar</v>
      </c>
      <c r="C222" s="118">
        <v>109</v>
      </c>
      <c r="D222" s="119">
        <v>22.616915999999996</v>
      </c>
      <c r="E222" s="119">
        <v>197.77884</v>
      </c>
      <c r="F222" s="119">
        <v>26.700143400000002</v>
      </c>
      <c r="G222" s="119">
        <v>25.242601999999998</v>
      </c>
      <c r="H222" s="119">
        <v>16.949428613291854</v>
      </c>
      <c r="I222" s="119">
        <v>111.16364173390193</v>
      </c>
      <c r="J222" s="119">
        <v>20.009455512102345</v>
      </c>
      <c r="K222" s="120">
        <v>296.19629115054482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9" t="str">
        <f>+asset_level_drivers!$B$1</f>
        <v>Farmar</v>
      </c>
      <c r="C223" s="121">
        <v>109</v>
      </c>
      <c r="D223" s="122">
        <v>24.915288999999998</v>
      </c>
      <c r="E223" s="122">
        <v>217.87730000000002</v>
      </c>
      <c r="F223" s="122">
        <v>29.413435500000002</v>
      </c>
      <c r="G223" s="122">
        <v>27.807868000000003</v>
      </c>
      <c r="H223" s="122">
        <v>18.671861021415818</v>
      </c>
      <c r="I223" s="122">
        <v>122.46018896232715</v>
      </c>
      <c r="J223" s="122">
        <v>22.04283401321889</v>
      </c>
      <c r="K223" s="46">
        <v>327.82155440481091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30" t="str">
        <f>+asset_level_drivers!$B$1</f>
        <v>Farmar</v>
      </c>
      <c r="C224" s="118">
        <v>109</v>
      </c>
      <c r="D224" s="119">
        <v>23.987594999999999</v>
      </c>
      <c r="E224" s="119">
        <v>209.76150000000001</v>
      </c>
      <c r="F224" s="119">
        <v>28.317802500000003</v>
      </c>
      <c r="G224" s="119">
        <v>26.772044999999999</v>
      </c>
      <c r="H224" s="119">
        <v>17.976634350017335</v>
      </c>
      <c r="I224" s="119">
        <v>117.89861966813976</v>
      </c>
      <c r="J224" s="119">
        <v>21.22175154026516</v>
      </c>
      <c r="K224" s="120">
        <v>317.14070868241157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9" t="str">
        <f>+asset_level_drivers!$B$1</f>
        <v>Farmar</v>
      </c>
      <c r="C225" s="121">
        <v>109</v>
      </c>
      <c r="D225" s="122">
        <v>24.659663000000002</v>
      </c>
      <c r="E225" s="122">
        <v>215.636</v>
      </c>
      <c r="F225" s="122">
        <v>29.110859999999999</v>
      </c>
      <c r="G225" s="122">
        <v>27.521613999999996</v>
      </c>
      <c r="H225" s="122">
        <v>18.480291373339075</v>
      </c>
      <c r="I225" s="122">
        <v>121.20044312592628</v>
      </c>
      <c r="J225" s="122">
        <v>21.816079762666728</v>
      </c>
      <c r="K225" s="46">
        <v>327.60314176057517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30" t="str">
        <f>+asset_level_drivers!$B$1</f>
        <v>Farmar</v>
      </c>
      <c r="C226" s="118">
        <v>109</v>
      </c>
      <c r="D226" s="119">
        <v>23.741069999999997</v>
      </c>
      <c r="E226" s="119">
        <v>207.60389999999998</v>
      </c>
      <c r="F226" s="119">
        <v>28.026526499999999</v>
      </c>
      <c r="G226" s="119">
        <v>26.496449999999999</v>
      </c>
      <c r="H226" s="119">
        <v>17.791885116793324</v>
      </c>
      <c r="I226" s="119">
        <v>116.6859182820609</v>
      </c>
      <c r="J226" s="119">
        <v>21.003465290770965</v>
      </c>
      <c r="K226" s="120">
        <v>316.93042988024263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9" t="str">
        <f>+asset_level_drivers!$B$1</f>
        <v>Farmar</v>
      </c>
      <c r="C227" s="121">
        <v>109</v>
      </c>
      <c r="D227" s="122">
        <v>24.406393000000001</v>
      </c>
      <c r="E227" s="122">
        <v>213.41763999999998</v>
      </c>
      <c r="F227" s="122">
        <v>28.811381399999998</v>
      </c>
      <c r="G227" s="122">
        <v>27.238599499999999</v>
      </c>
      <c r="H227" s="122">
        <v>18.290487344138612</v>
      </c>
      <c r="I227" s="122">
        <v>119.95359095368772</v>
      </c>
      <c r="J227" s="122">
        <v>21.591646371663792</v>
      </c>
      <c r="K227" s="46">
        <v>327.38697099384513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30" t="str">
        <f>+asset_level_drivers!$B$1</f>
        <v>Farmar</v>
      </c>
      <c r="C228" s="118">
        <v>109</v>
      </c>
      <c r="D228" s="119">
        <v>24.278579999999998</v>
      </c>
      <c r="E228" s="119">
        <v>212.29916</v>
      </c>
      <c r="F228" s="119">
        <v>28.660386600000002</v>
      </c>
      <c r="G228" s="119">
        <v>27.095766999999995</v>
      </c>
      <c r="H228" s="119">
        <v>18.194702520100236</v>
      </c>
      <c r="I228" s="119">
        <v>119.32493770642158</v>
      </c>
      <c r="J228" s="119">
        <v>21.478488787155886</v>
      </c>
      <c r="K228" s="120">
        <v>327.27971763209297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9" t="str">
        <f>+asset_level_drivers!$B$1</f>
        <v>Farmar</v>
      </c>
      <c r="C229" s="121">
        <v>109</v>
      </c>
      <c r="D229" s="122">
        <v>23.374274999999997</v>
      </c>
      <c r="E229" s="122">
        <v>204.39150000000001</v>
      </c>
      <c r="F229" s="122">
        <v>27.592852499999999</v>
      </c>
      <c r="G229" s="122">
        <v>26.08662</v>
      </c>
      <c r="H229" s="122">
        <v>17.517003887707432</v>
      </c>
      <c r="I229" s="122">
        <v>114.88035565106365</v>
      </c>
      <c r="J229" s="122">
        <v>20.678464017191459</v>
      </c>
      <c r="K229" s="46">
        <v>316.61904794793384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30" t="str">
        <f>+asset_level_drivers!$B$1</f>
        <v>Farmar</v>
      </c>
      <c r="C230" s="118">
        <v>109</v>
      </c>
      <c r="D230" s="119">
        <v>24.029138499999998</v>
      </c>
      <c r="E230" s="119">
        <v>210.11552</v>
      </c>
      <c r="F230" s="119">
        <v>28.365595200000001</v>
      </c>
      <c r="G230" s="119">
        <v>26.817169999999997</v>
      </c>
      <c r="H230" s="119">
        <v>18.007767621573734</v>
      </c>
      <c r="I230" s="119">
        <v>118.09760026913142</v>
      </c>
      <c r="J230" s="119">
        <v>21.257568048443655</v>
      </c>
      <c r="K230" s="120">
        <v>327.06686449552836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9" t="str">
        <f>+asset_level_drivers!$B$1</f>
        <v>Farmar</v>
      </c>
      <c r="C231" s="121">
        <v>109</v>
      </c>
      <c r="D231" s="122">
        <v>23.134305000000001</v>
      </c>
      <c r="E231" s="122">
        <v>202.28879999999998</v>
      </c>
      <c r="F231" s="122">
        <v>27.308988000000003</v>
      </c>
      <c r="G231" s="122">
        <v>25.818149999999999</v>
      </c>
      <c r="H231" s="122">
        <v>17.33716706184083</v>
      </c>
      <c r="I231" s="122">
        <v>113.69851137756159</v>
      </c>
      <c r="J231" s="122">
        <v>20.46573204796109</v>
      </c>
      <c r="K231" s="46">
        <v>316.41411919844779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30" t="str">
        <f>+asset_level_drivers!$B$1</f>
        <v>Farmar</v>
      </c>
      <c r="C232" s="118">
        <v>109</v>
      </c>
      <c r="D232" s="119">
        <v>23.782347499999997</v>
      </c>
      <c r="E232" s="119">
        <v>207.95388999999997</v>
      </c>
      <c r="F232" s="119">
        <v>28.073775150000003</v>
      </c>
      <c r="G232" s="119">
        <v>26.541223500000001</v>
      </c>
      <c r="H232" s="119">
        <v>17.822819044283047</v>
      </c>
      <c r="I232" s="119">
        <v>116.88263377988892</v>
      </c>
      <c r="J232" s="119">
        <v>21.038874080380012</v>
      </c>
      <c r="K232" s="120">
        <v>326.85619423314148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9" t="str">
        <f>+asset_level_drivers!$B$1</f>
        <v>Farmar</v>
      </c>
      <c r="C233" s="121">
        <v>109</v>
      </c>
      <c r="D233" s="122">
        <v>23.658068500000002</v>
      </c>
      <c r="E233" s="122">
        <v>206.86424</v>
      </c>
      <c r="F233" s="122">
        <v>27.926672400000001</v>
      </c>
      <c r="G233" s="122">
        <v>26.402219499999998</v>
      </c>
      <c r="H233" s="122">
        <v>17.729682648559105</v>
      </c>
      <c r="I233" s="122">
        <v>116.27018473217812</v>
      </c>
      <c r="J233" s="122">
        <v>20.928633251792064</v>
      </c>
      <c r="K233" s="46">
        <v>326.75167021098889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30" t="str">
        <f>+asset_level_drivers!$B$1</f>
        <v>Farmar</v>
      </c>
      <c r="C234" s="118">
        <v>109</v>
      </c>
      <c r="D234" s="119">
        <v>22.019612999999996</v>
      </c>
      <c r="E234" s="119">
        <v>192.53650999999999</v>
      </c>
      <c r="F234" s="119">
        <v>25.99242885</v>
      </c>
      <c r="G234" s="119">
        <v>24.573498000000001</v>
      </c>
      <c r="H234" s="119">
        <v>16.501801511568303</v>
      </c>
      <c r="I234" s="119">
        <v>108.21713596022617</v>
      </c>
      <c r="J234" s="119">
        <v>19.479084472840718</v>
      </c>
      <c r="K234" s="120">
        <v>305.57364237735146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9" t="str">
        <f>+asset_level_drivers!$B$1</f>
        <v>Farmar</v>
      </c>
      <c r="C235" s="121">
        <v>109</v>
      </c>
      <c r="D235" s="122">
        <v>23.418934499999999</v>
      </c>
      <c r="E235" s="122">
        <v>204.77081000000001</v>
      </c>
      <c r="F235" s="122">
        <v>27.644059350000003</v>
      </c>
      <c r="G235" s="122">
        <v>26.134813499999996</v>
      </c>
      <c r="H235" s="122">
        <v>17.550472332616341</v>
      </c>
      <c r="I235" s="122">
        <v>115.09355075801284</v>
      </c>
      <c r="J235" s="122">
        <v>20.71683913644231</v>
      </c>
      <c r="K235" s="46">
        <v>326.54423641807153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30" t="str">
        <f>+asset_level_drivers!$B$1</f>
        <v>Farmar</v>
      </c>
      <c r="C236" s="118">
        <v>109</v>
      </c>
      <c r="D236" s="119">
        <v>22.546919999999997</v>
      </c>
      <c r="E236" s="119">
        <v>197.14349999999999</v>
      </c>
      <c r="F236" s="119">
        <v>26.614372500000002</v>
      </c>
      <c r="G236" s="119">
        <v>25.16151</v>
      </c>
      <c r="H236" s="119">
        <v>16.896972646031951</v>
      </c>
      <c r="I236" s="119">
        <v>110.80654231851847</v>
      </c>
      <c r="J236" s="119">
        <v>19.945177617333325</v>
      </c>
      <c r="K236" s="120">
        <v>315.91095115260077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9" t="str">
        <f>+asset_level_drivers!$B$1</f>
        <v>Farmar</v>
      </c>
      <c r="C237" s="121">
        <v>109</v>
      </c>
      <c r="D237" s="122">
        <v>23.178327999999997</v>
      </c>
      <c r="E237" s="122">
        <v>202.66436000000002</v>
      </c>
      <c r="F237" s="122">
        <v>27.359688600000005</v>
      </c>
      <c r="G237" s="122">
        <v>25.865934999999997</v>
      </c>
      <c r="H237" s="122">
        <v>17.370158504875896</v>
      </c>
      <c r="I237" s="122">
        <v>113.9095987582419</v>
      </c>
      <c r="J237" s="122">
        <v>20.503727776483544</v>
      </c>
      <c r="K237" s="46">
        <v>326.33892674496303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30" t="str">
        <f>+asset_level_drivers!$B$1</f>
        <v>Farmar</v>
      </c>
      <c r="C238" s="118">
        <v>109</v>
      </c>
      <c r="D238" s="119">
        <v>22.315214999999998</v>
      </c>
      <c r="E238" s="119">
        <v>195.1155</v>
      </c>
      <c r="F238" s="119">
        <v>26.340592500000003</v>
      </c>
      <c r="G238" s="119">
        <v>24.902444999999997</v>
      </c>
      <c r="H238" s="119">
        <v>16.723329725094246</v>
      </c>
      <c r="I238" s="119">
        <v>109.66668395229307</v>
      </c>
      <c r="J238" s="119">
        <v>19.740003111412754</v>
      </c>
      <c r="K238" s="120">
        <v>315.7132875944439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9" t="str">
        <f>+asset_level_drivers!$B$1</f>
        <v>Farmar</v>
      </c>
      <c r="C239" s="121">
        <v>109</v>
      </c>
      <c r="D239" s="122">
        <v>22.940372</v>
      </c>
      <c r="E239" s="122">
        <v>200.57991999999999</v>
      </c>
      <c r="F239" s="122">
        <v>27.0782892</v>
      </c>
      <c r="G239" s="122">
        <v>25.600001499999998</v>
      </c>
      <c r="H239" s="122">
        <v>17.19183099837128</v>
      </c>
      <c r="I239" s="122">
        <v>112.7380177065186</v>
      </c>
      <c r="J239" s="122">
        <v>20.292843187173343</v>
      </c>
      <c r="K239" s="46">
        <v>326.13572575619349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30" t="str">
        <f>+asset_level_drivers!$B$1</f>
        <v>Farmar</v>
      </c>
      <c r="C240" s="118">
        <v>109</v>
      </c>
      <c r="D240" s="119">
        <v>22.820216000000002</v>
      </c>
      <c r="E240" s="119">
        <v>199.5284</v>
      </c>
      <c r="F240" s="119">
        <v>26.936334000000002</v>
      </c>
      <c r="G240" s="119">
        <v>25.465709499999999</v>
      </c>
      <c r="H240" s="119">
        <v>17.101784435680827</v>
      </c>
      <c r="I240" s="119">
        <v>112.14700001951005</v>
      </c>
      <c r="J240" s="119">
        <v>20.186460003511808</v>
      </c>
      <c r="K240" s="120">
        <v>326.03490749158362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9" t="str">
        <f>+asset_level_drivers!$B$1</f>
        <v>Farmar</v>
      </c>
      <c r="C241" s="121">
        <v>109</v>
      </c>
      <c r="D241" s="122">
        <v>21.970364999999997</v>
      </c>
      <c r="E241" s="122">
        <v>192.09629999999999</v>
      </c>
      <c r="F241" s="122">
        <v>25.933000500000002</v>
      </c>
      <c r="G241" s="122">
        <v>24.517125</v>
      </c>
      <c r="H241" s="122">
        <v>16.464894381509218</v>
      </c>
      <c r="I241" s="122">
        <v>107.96971137866993</v>
      </c>
      <c r="J241" s="122">
        <v>19.434548048160593</v>
      </c>
      <c r="K241" s="46">
        <v>315.42059061150803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30" t="str">
        <f>+asset_level_drivers!$B$1</f>
        <v>Farmar</v>
      </c>
      <c r="C242" s="118">
        <v>109</v>
      </c>
      <c r="D242" s="119">
        <v>22.586088499999999</v>
      </c>
      <c r="E242" s="119">
        <v>197.47619999999998</v>
      </c>
      <c r="F242" s="119">
        <v>26.659286999999999</v>
      </c>
      <c r="G242" s="119">
        <v>25.203899</v>
      </c>
      <c r="H242" s="119">
        <v>16.926326059850162</v>
      </c>
      <c r="I242" s="119">
        <v>110.99353979309598</v>
      </c>
      <c r="J242" s="119">
        <v>19.978837162757273</v>
      </c>
      <c r="K242" s="120">
        <v>325.83482571250516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9" t="str">
        <f>+asset_level_drivers!$B$1</f>
        <v>Farmar</v>
      </c>
      <c r="C243" s="121">
        <v>109</v>
      </c>
      <c r="D243" s="122">
        <v>21.74493</v>
      </c>
      <c r="E243" s="122">
        <v>190.12049999999999</v>
      </c>
      <c r="F243" s="122">
        <v>25.6662675</v>
      </c>
      <c r="G243" s="122">
        <v>24.264899999999997</v>
      </c>
      <c r="H243" s="122">
        <v>16.295950285000327</v>
      </c>
      <c r="I243" s="122">
        <v>106.85919256210775</v>
      </c>
      <c r="J243" s="122">
        <v>19.234654661179398</v>
      </c>
      <c r="K243" s="46">
        <v>315.22795546682255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30" t="str">
        <f>+asset_level_drivers!$B$1</f>
        <v>Farmar</v>
      </c>
      <c r="C244" s="118">
        <v>109</v>
      </c>
      <c r="D244" s="119">
        <v>22.354022499999999</v>
      </c>
      <c r="E244" s="119">
        <v>195.44476999999998</v>
      </c>
      <c r="F244" s="119">
        <v>26.38504395</v>
      </c>
      <c r="G244" s="119">
        <v>24.944444499999999</v>
      </c>
      <c r="H244" s="119">
        <v>16.752412600536253</v>
      </c>
      <c r="I244" s="119">
        <v>109.85175355990994</v>
      </c>
      <c r="J244" s="119">
        <v>19.773315640783792</v>
      </c>
      <c r="K244" s="120">
        <v>325.63679610402966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9" t="str">
        <f>+asset_level_drivers!$B$1</f>
        <v>Farmar</v>
      </c>
      <c r="C245" s="121">
        <v>109</v>
      </c>
      <c r="D245" s="122">
        <v>22.237106000000001</v>
      </c>
      <c r="E245" s="122">
        <v>194.42052999999999</v>
      </c>
      <c r="F245" s="122">
        <v>26.246771550000002</v>
      </c>
      <c r="G245" s="122">
        <v>24.813686499999999</v>
      </c>
      <c r="H245" s="122">
        <v>16.664793763800688</v>
      </c>
      <c r="I245" s="122">
        <v>109.27606887893229</v>
      </c>
      <c r="J245" s="122">
        <v>19.669692398207815</v>
      </c>
      <c r="K245" s="46">
        <v>325.53854485762747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30" t="str">
        <f>+asset_level_drivers!$B$1</f>
        <v>Farmar</v>
      </c>
      <c r="C246" s="118">
        <v>109</v>
      </c>
      <c r="D246" s="119">
        <v>19.985112000000001</v>
      </c>
      <c r="E246" s="119">
        <v>174.72952000000001</v>
      </c>
      <c r="F246" s="119">
        <v>23.588485200000004</v>
      </c>
      <c r="G246" s="119">
        <v>22.300642</v>
      </c>
      <c r="H246" s="119">
        <v>14.977118417588077</v>
      </c>
      <c r="I246" s="119">
        <v>98.208533135378133</v>
      </c>
      <c r="J246" s="119">
        <v>17.677535964368065</v>
      </c>
      <c r="K246" s="120">
        <v>293.9465272281044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9" t="str">
        <f>+asset_level_drivers!$B$1</f>
        <v>Farmar</v>
      </c>
      <c r="C247" s="121">
        <v>109</v>
      </c>
      <c r="D247" s="122">
        <v>22.015936499999999</v>
      </c>
      <c r="E247" s="122">
        <v>192.48582000000002</v>
      </c>
      <c r="F247" s="122">
        <v>25.985585700000005</v>
      </c>
      <c r="G247" s="122">
        <v>24.566895499999998</v>
      </c>
      <c r="H247" s="122">
        <v>16.499046291789586</v>
      </c>
      <c r="I247" s="122">
        <v>108.18864512167394</v>
      </c>
      <c r="J247" s="122">
        <v>19.473956121901313</v>
      </c>
      <c r="K247" s="46">
        <v>325.34355404502469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30" t="str">
        <f>+asset_level_drivers!$B$1</f>
        <v>Farmar</v>
      </c>
      <c r="C248" s="118">
        <v>109</v>
      </c>
      <c r="D248" s="119">
        <v>21.196304999999999</v>
      </c>
      <c r="E248" s="119">
        <v>185.316</v>
      </c>
      <c r="F248" s="119">
        <v>25.017659999999999</v>
      </c>
      <c r="G248" s="119">
        <v>23.651864999999997</v>
      </c>
      <c r="H248" s="119">
        <v>15.884803147478696</v>
      </c>
      <c r="I248" s="119">
        <v>104.15877366638296</v>
      </c>
      <c r="J248" s="119">
        <v>18.748579259948933</v>
      </c>
      <c r="K248" s="120">
        <v>314.75497813977699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9" t="str">
        <f>+asset_level_drivers!$B$1</f>
        <v>Farmar</v>
      </c>
      <c r="C249" s="121">
        <v>109</v>
      </c>
      <c r="D249" s="122">
        <v>21.788288000000001</v>
      </c>
      <c r="E249" s="122">
        <v>190.43362000000002</v>
      </c>
      <c r="F249" s="122">
        <v>25.708538700000005</v>
      </c>
      <c r="G249" s="122">
        <v>24.314214499999999</v>
      </c>
      <c r="H249" s="122">
        <v>16.328443367868704</v>
      </c>
      <c r="I249" s="122">
        <v>107.0351848952599</v>
      </c>
      <c r="J249" s="122">
        <v>19.266333281146782</v>
      </c>
      <c r="K249" s="46">
        <v>325.15056411743166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30" t="str">
        <f>+asset_level_drivers!$B$1</f>
        <v>Farmar</v>
      </c>
      <c r="C250" s="118">
        <v>109</v>
      </c>
      <c r="D250" s="119">
        <v>20.973719999999997</v>
      </c>
      <c r="E250" s="119">
        <v>183.28680000000003</v>
      </c>
      <c r="F250" s="119">
        <v>24.743718000000005</v>
      </c>
      <c r="G250" s="119">
        <v>23.408475000000003</v>
      </c>
      <c r="H250" s="119">
        <v>15.717994880255629</v>
      </c>
      <c r="I250" s="119">
        <v>103.01824082775153</v>
      </c>
      <c r="J250" s="119">
        <v>18.543283348995274</v>
      </c>
      <c r="K250" s="120">
        <v>314.56917547928657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9" t="str">
        <f>+asset_level_drivers!$B$1</f>
        <v>Farmar</v>
      </c>
      <c r="C251" s="121">
        <v>109</v>
      </c>
      <c r="D251" s="122">
        <v>21.561228500000002</v>
      </c>
      <c r="E251" s="122">
        <v>188.41955000000002</v>
      </c>
      <c r="F251" s="122">
        <v>25.436639250000002</v>
      </c>
      <c r="G251" s="122">
        <v>24.064184000000001</v>
      </c>
      <c r="H251" s="122">
        <v>16.158281848666896</v>
      </c>
      <c r="I251" s="122">
        <v>105.90315602954806</v>
      </c>
      <c r="J251" s="122">
        <v>19.062568085318652</v>
      </c>
      <c r="K251" s="46">
        <v>324.95955565603157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30" t="str">
        <f>+asset_level_drivers!$B$1</f>
        <v>Farmar</v>
      </c>
      <c r="C252" s="118">
        <v>109</v>
      </c>
      <c r="D252" s="119">
        <v>21.448434999999996</v>
      </c>
      <c r="E252" s="119">
        <v>187.43219999999999</v>
      </c>
      <c r="F252" s="119">
        <v>25.303346999999999</v>
      </c>
      <c r="G252" s="119">
        <v>23.9378435</v>
      </c>
      <c r="H252" s="119">
        <v>16.073752844964826</v>
      </c>
      <c r="I252" s="119">
        <v>105.34820575445305</v>
      </c>
      <c r="J252" s="119">
        <v>18.962677035801548</v>
      </c>
      <c r="K252" s="120">
        <v>324.86478685077873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9" t="str">
        <f>+asset_level_drivers!$B$1</f>
        <v>Farmar</v>
      </c>
      <c r="C253" s="121">
        <v>109</v>
      </c>
      <c r="D253" s="122">
        <v>20.649674999999995</v>
      </c>
      <c r="E253" s="122">
        <v>180.45030000000003</v>
      </c>
      <c r="F253" s="122">
        <v>24.360790500000004</v>
      </c>
      <c r="G253" s="122">
        <v>23.046239999999997</v>
      </c>
      <c r="H253" s="122">
        <v>15.475151090457135</v>
      </c>
      <c r="I253" s="122">
        <v>101.42395667794958</v>
      </c>
      <c r="J253" s="122">
        <v>18.256312202030927</v>
      </c>
      <c r="K253" s="46">
        <v>314.29403686523438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30" t="str">
        <f>+asset_level_drivers!$B$1</f>
        <v>Farmar</v>
      </c>
      <c r="C254" s="118">
        <v>109</v>
      </c>
      <c r="D254" s="119">
        <v>21.228149000000002</v>
      </c>
      <c r="E254" s="119">
        <v>185.50399999999999</v>
      </c>
      <c r="F254" s="119">
        <v>25.043040000000001</v>
      </c>
      <c r="G254" s="119">
        <v>23.691641499999999</v>
      </c>
      <c r="H254" s="119">
        <v>15.908667480032333</v>
      </c>
      <c r="I254" s="119">
        <v>104.26444100999754</v>
      </c>
      <c r="J254" s="119">
        <v>18.76759938179956</v>
      </c>
      <c r="K254" s="120">
        <v>324.6767088880037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9" t="str">
        <f>+asset_level_drivers!$B$1</f>
        <v>Farmar</v>
      </c>
      <c r="C255" s="121">
        <v>109</v>
      </c>
      <c r="D255" s="122">
        <v>20.437635000000004</v>
      </c>
      <c r="E255" s="122">
        <v>178.59389999999999</v>
      </c>
      <c r="F255" s="122">
        <v>24.110176500000001</v>
      </c>
      <c r="G255" s="122">
        <v>22.80912</v>
      </c>
      <c r="H255" s="122">
        <v>15.316245391591636</v>
      </c>
      <c r="I255" s="122">
        <v>100.3805478657894</v>
      </c>
      <c r="J255" s="122">
        <v>18.068498615842095</v>
      </c>
      <c r="K255" s="46">
        <v>314.11296193976153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30" t="str">
        <f>+asset_level_drivers!$B$1</f>
        <v>Farmar</v>
      </c>
      <c r="C256" s="118">
        <v>109</v>
      </c>
      <c r="D256" s="119">
        <v>21.010218999999996</v>
      </c>
      <c r="E256" s="119">
        <v>183.59533000000002</v>
      </c>
      <c r="F256" s="119">
        <v>24.785369550000002</v>
      </c>
      <c r="G256" s="119">
        <v>23.448090000000001</v>
      </c>
      <c r="H256" s="119">
        <v>15.745347733976116</v>
      </c>
      <c r="I256" s="119">
        <v>103.19165330395049</v>
      </c>
      <c r="J256" s="119">
        <v>18.57449759471109</v>
      </c>
      <c r="K256" s="120">
        <v>324.4905601099918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9" t="str">
        <f>+asset_level_drivers!$B$1</f>
        <v>Farmar</v>
      </c>
      <c r="C257" s="121">
        <v>108</v>
      </c>
      <c r="D257" s="122">
        <v>20.900370500000001</v>
      </c>
      <c r="E257" s="122">
        <v>182.63309000000001</v>
      </c>
      <c r="F257" s="122">
        <v>24.65546715</v>
      </c>
      <c r="G257" s="122">
        <v>23.324988999999999</v>
      </c>
      <c r="H257" s="122">
        <v>15.663025753869405</v>
      </c>
      <c r="I257" s="122">
        <v>102.6508163639521</v>
      </c>
      <c r="J257" s="122">
        <v>18.477146945511379</v>
      </c>
      <c r="K257" s="46">
        <v>320.34840623554436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30" t="str">
        <f>+asset_level_drivers!$B$1</f>
        <v>Farmar</v>
      </c>
      <c r="C258" s="118">
        <v>108</v>
      </c>
      <c r="D258" s="119">
        <v>18.78359</v>
      </c>
      <c r="E258" s="119">
        <v>164.136</v>
      </c>
      <c r="F258" s="119">
        <v>22.158360000000002</v>
      </c>
      <c r="G258" s="119">
        <v>20.962662000000002</v>
      </c>
      <c r="H258" s="119">
        <v>14.076681268407363</v>
      </c>
      <c r="I258" s="119">
        <v>92.254335699591152</v>
      </c>
      <c r="J258" s="119">
        <v>16.605780425926405</v>
      </c>
      <c r="K258" s="120">
        <v>289.26429591128704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9" t="str">
        <f>+asset_level_drivers!$B$1</f>
        <v>Farmar</v>
      </c>
      <c r="C259" s="121">
        <v>108</v>
      </c>
      <c r="D259" s="122">
        <v>20.692747999999995</v>
      </c>
      <c r="E259" s="122">
        <v>180.81556</v>
      </c>
      <c r="F259" s="122">
        <v>24.4101006</v>
      </c>
      <c r="G259" s="122">
        <v>23.092922999999999</v>
      </c>
      <c r="H259" s="122">
        <v>15.507430590396931</v>
      </c>
      <c r="I259" s="122">
        <v>101.62925483714457</v>
      </c>
      <c r="J259" s="122">
        <v>18.293265870686028</v>
      </c>
      <c r="K259" s="46">
        <v>320.16586313348068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30" t="str">
        <f>+asset_level_drivers!$B$1</f>
        <v>Farmar</v>
      </c>
      <c r="C260" s="118">
        <v>108</v>
      </c>
      <c r="D260" s="119">
        <v>19.922069999999998</v>
      </c>
      <c r="E260" s="119">
        <v>174.08040000000003</v>
      </c>
      <c r="F260" s="119">
        <v>23.500854000000004</v>
      </c>
      <c r="G260" s="119">
        <v>22.232850000000003</v>
      </c>
      <c r="H260" s="119">
        <v>14.929873873785589</v>
      </c>
      <c r="I260" s="119">
        <v>97.843688528531871</v>
      </c>
      <c r="J260" s="119">
        <v>17.611863935135737</v>
      </c>
      <c r="K260" s="120">
        <v>309.75028525904605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9" t="str">
        <f>+asset_level_drivers!$B$1</f>
        <v>Farmar</v>
      </c>
      <c r="C261" s="121">
        <v>108</v>
      </c>
      <c r="D261" s="122">
        <v>20.480118999999995</v>
      </c>
      <c r="E261" s="122">
        <v>178.95555999999999</v>
      </c>
      <c r="F261" s="122">
        <v>24.159000600000002</v>
      </c>
      <c r="G261" s="122">
        <v>22.855261500000001</v>
      </c>
      <c r="H261" s="122">
        <v>15.348083486812355</v>
      </c>
      <c r="I261" s="122">
        <v>100.58382260776625</v>
      </c>
      <c r="J261" s="122">
        <v>18.105088069397929</v>
      </c>
      <c r="K261" s="46">
        <v>319.98519344932157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30" t="str">
        <f>+asset_level_drivers!$B$1</f>
        <v>Farmar</v>
      </c>
      <c r="C262" s="118">
        <v>108</v>
      </c>
      <c r="D262" s="119">
        <v>19.717440000000003</v>
      </c>
      <c r="E262" s="119">
        <v>172.28969999999998</v>
      </c>
      <c r="F262" s="119">
        <v>23.259109499999997</v>
      </c>
      <c r="G262" s="119">
        <v>22.003995</v>
      </c>
      <c r="H262" s="119">
        <v>14.776521331063238</v>
      </c>
      <c r="I262" s="119">
        <v>96.837207080602965</v>
      </c>
      <c r="J262" s="119">
        <v>17.430697274508532</v>
      </c>
      <c r="K262" s="120">
        <v>309.57634205065278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9" t="str">
        <f>+asset_level_drivers!$B$1</f>
        <v>Farmar</v>
      </c>
      <c r="C263" s="121">
        <v>108</v>
      </c>
      <c r="D263" s="122">
        <v>20.269845999999998</v>
      </c>
      <c r="E263" s="122">
        <v>177.11447000000001</v>
      </c>
      <c r="F263" s="122">
        <v>23.910453450000002</v>
      </c>
      <c r="G263" s="122">
        <v>22.620250500000001</v>
      </c>
      <c r="H263" s="122">
        <v>15.190502002104063</v>
      </c>
      <c r="I263" s="122">
        <v>99.549018939386642</v>
      </c>
      <c r="J263" s="122">
        <v>17.918823409089594</v>
      </c>
      <c r="K263" s="46">
        <v>319.80637627049498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30" t="str">
        <f>+asset_level_drivers!$B$1</f>
        <v>Farmar</v>
      </c>
      <c r="C264" s="118">
        <v>108</v>
      </c>
      <c r="D264" s="119">
        <v>20.163825999999997</v>
      </c>
      <c r="E264" s="119">
        <v>176.18601999999998</v>
      </c>
      <c r="F264" s="119">
        <v>23.785112700000003</v>
      </c>
      <c r="G264" s="119">
        <v>22.501566999999998</v>
      </c>
      <c r="H264" s="119">
        <v>15.111049152671312</v>
      </c>
      <c r="I264" s="119">
        <v>99.027174018221956</v>
      </c>
      <c r="J264" s="119">
        <v>17.824891323279953</v>
      </c>
      <c r="K264" s="120">
        <v>319.71765642668066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9" t="str">
        <f>+asset_level_drivers!$B$1</f>
        <v>Farmar</v>
      </c>
      <c r="C265" s="121">
        <v>108</v>
      </c>
      <c r="D265" s="122">
        <v>19.412774999999996</v>
      </c>
      <c r="E265" s="122">
        <v>169.6233</v>
      </c>
      <c r="F265" s="122">
        <v>22.899145499999999</v>
      </c>
      <c r="G265" s="122">
        <v>21.663419999999999</v>
      </c>
      <c r="H265" s="122">
        <v>14.548201180408363</v>
      </c>
      <c r="I265" s="122">
        <v>95.338529394358687</v>
      </c>
      <c r="J265" s="122">
        <v>17.160935290984561</v>
      </c>
      <c r="K265" s="46">
        <v>309.31876951518814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30" t="str">
        <f>+asset_level_drivers!$B$1</f>
        <v>Farmar</v>
      </c>
      <c r="C266" s="118">
        <v>108</v>
      </c>
      <c r="D266" s="119">
        <v>19.956497999999996</v>
      </c>
      <c r="E266" s="119">
        <v>174.37376</v>
      </c>
      <c r="F266" s="119">
        <v>23.5404576</v>
      </c>
      <c r="G266" s="119">
        <v>22.27009</v>
      </c>
      <c r="H266" s="119">
        <v>14.955674691558373</v>
      </c>
      <c r="I266" s="119">
        <v>98.008574549397693</v>
      </c>
      <c r="J266" s="119">
        <v>17.641543418891583</v>
      </c>
      <c r="K266" s="120">
        <v>319.54158352500514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9" t="str">
        <f>+asset_level_drivers!$B$1</f>
        <v>Farmar</v>
      </c>
      <c r="C267" s="121">
        <v>108</v>
      </c>
      <c r="D267" s="122">
        <v>19.213275000000003</v>
      </c>
      <c r="E267" s="122">
        <v>167.8785</v>
      </c>
      <c r="F267" s="122">
        <v>22.663597500000002</v>
      </c>
      <c r="G267" s="122">
        <v>21.440835</v>
      </c>
      <c r="H267" s="122">
        <v>14.398693130400499</v>
      </c>
      <c r="I267" s="122">
        <v>94.357846515961228</v>
      </c>
      <c r="J267" s="122">
        <v>16.98441237287302</v>
      </c>
      <c r="K267" s="46">
        <v>309.1492521587171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30" t="str">
        <f>+asset_level_drivers!$B$1</f>
        <v>Farmar</v>
      </c>
      <c r="C268" s="118">
        <v>108</v>
      </c>
      <c r="D268" s="119">
        <v>19.751525999999998</v>
      </c>
      <c r="E268" s="119">
        <v>172.57979</v>
      </c>
      <c r="F268" s="119">
        <v>23.298271650000004</v>
      </c>
      <c r="G268" s="119">
        <v>22.041263499999996</v>
      </c>
      <c r="H268" s="119">
        <v>14.802065849321721</v>
      </c>
      <c r="I268" s="119">
        <v>97.000255164162297</v>
      </c>
      <c r="J268" s="119">
        <v>17.460045929549214</v>
      </c>
      <c r="K268" s="120">
        <v>319.36731856496715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9" t="str">
        <f>+asset_level_drivers!$B$1</f>
        <v>Farmar</v>
      </c>
      <c r="C269" s="121">
        <v>108</v>
      </c>
      <c r="D269" s="122">
        <v>19.648156499999999</v>
      </c>
      <c r="E269" s="122">
        <v>171.67520999999999</v>
      </c>
      <c r="F269" s="122">
        <v>23.17615335</v>
      </c>
      <c r="G269" s="122">
        <v>21.925524999999997</v>
      </c>
      <c r="H269" s="122">
        <v>14.724599321124789</v>
      </c>
      <c r="I269" s="122">
        <v>96.491826623274633</v>
      </c>
      <c r="J269" s="122">
        <v>17.368528792189434</v>
      </c>
      <c r="K269" s="46">
        <v>319.28085678100587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30" t="str">
        <f>+asset_level_drivers!$B$1</f>
        <v>Farmar</v>
      </c>
      <c r="C270" s="118">
        <v>108</v>
      </c>
      <c r="D270" s="119">
        <v>17.65841</v>
      </c>
      <c r="E270" s="119">
        <v>154.28783999999999</v>
      </c>
      <c r="F270" s="119">
        <v>20.828858400000001</v>
      </c>
      <c r="G270" s="119">
        <v>19.705013999999998</v>
      </c>
      <c r="H270" s="119">
        <v>13.233455866362995</v>
      </c>
      <c r="I270" s="119">
        <v>86.719075557615682</v>
      </c>
      <c r="J270" s="119">
        <v>15.609433600370821</v>
      </c>
      <c r="K270" s="120">
        <v>288.30501779656657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9" t="str">
        <f>+asset_level_drivers!$B$1</f>
        <v>Farmar</v>
      </c>
      <c r="C271" s="121">
        <v>108</v>
      </c>
      <c r="D271" s="122">
        <v>19.452902999999999</v>
      </c>
      <c r="E271" s="122">
        <v>169.96680000000001</v>
      </c>
      <c r="F271" s="122">
        <v>22.945518000000003</v>
      </c>
      <c r="G271" s="122">
        <v>21.707300500000002</v>
      </c>
      <c r="H271" s="122">
        <v>14.578273656752803</v>
      </c>
      <c r="I271" s="122">
        <v>95.531597120590646</v>
      </c>
      <c r="J271" s="122">
        <v>17.195687481706322</v>
      </c>
      <c r="K271" s="46">
        <v>319.10926688746406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30" t="str">
        <f>+asset_level_drivers!$B$1</f>
        <v>Farmar</v>
      </c>
      <c r="C272" s="118">
        <v>108</v>
      </c>
      <c r="D272" s="119">
        <v>18.728489999999997</v>
      </c>
      <c r="E272" s="119">
        <v>163.63560000000001</v>
      </c>
      <c r="F272" s="119">
        <v>22.090806000000001</v>
      </c>
      <c r="G272" s="119">
        <v>20.898765000000001</v>
      </c>
      <c r="H272" s="119">
        <v>14.035388568881379</v>
      </c>
      <c r="I272" s="119">
        <v>91.973080706268078</v>
      </c>
      <c r="J272" s="119">
        <v>16.555154527128252</v>
      </c>
      <c r="K272" s="120">
        <v>308.73303102192125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9" t="str">
        <f>+asset_level_drivers!$B$1</f>
        <v>Farmar</v>
      </c>
      <c r="C273" s="121">
        <v>108</v>
      </c>
      <c r="D273" s="122">
        <v>19.253232000000001</v>
      </c>
      <c r="E273" s="122">
        <v>168.21808999999999</v>
      </c>
      <c r="F273" s="122">
        <v>22.709442150000001</v>
      </c>
      <c r="G273" s="122">
        <v>21.484069499999997</v>
      </c>
      <c r="H273" s="122">
        <v>14.428637456987788</v>
      </c>
      <c r="I273" s="122">
        <v>94.548716586270146</v>
      </c>
      <c r="J273" s="122">
        <v>17.018768985528627</v>
      </c>
      <c r="K273" s="46">
        <v>318.9394361395585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30" t="str">
        <f>+asset_level_drivers!$B$1</f>
        <v>Farmar</v>
      </c>
      <c r="C274" s="118">
        <v>108</v>
      </c>
      <c r="D274" s="119">
        <v>18.536114999999999</v>
      </c>
      <c r="E274" s="119">
        <v>161.95229999999998</v>
      </c>
      <c r="F274" s="119">
        <v>21.863560499999998</v>
      </c>
      <c r="G274" s="119">
        <v>20.683875</v>
      </c>
      <c r="H274" s="119">
        <v>13.891220092088078</v>
      </c>
      <c r="I274" s="119">
        <v>91.026964538680701</v>
      </c>
      <c r="J274" s="119">
        <v>16.384853616962527</v>
      </c>
      <c r="K274" s="120">
        <v>308.56952386153375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9" t="str">
        <f>+asset_level_drivers!$B$1</f>
        <v>Farmar</v>
      </c>
      <c r="C275" s="121">
        <v>108</v>
      </c>
      <c r="D275" s="122">
        <v>19.055622499999998</v>
      </c>
      <c r="E275" s="122">
        <v>166.48766999999998</v>
      </c>
      <c r="F275" s="122">
        <v>22.475835449999998</v>
      </c>
      <c r="G275" s="122">
        <v>21.263194499999997</v>
      </c>
      <c r="H275" s="122">
        <v>14.280546173739516</v>
      </c>
      <c r="I275" s="122">
        <v>93.576116135538498</v>
      </c>
      <c r="J275" s="122">
        <v>16.843700904396929</v>
      </c>
      <c r="K275" s="46">
        <v>318.77134785702361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30" t="str">
        <f>+asset_level_drivers!$B$1</f>
        <v>Farmar</v>
      </c>
      <c r="C276" s="118">
        <v>107</v>
      </c>
      <c r="D276" s="119">
        <v>18.955787000000001</v>
      </c>
      <c r="E276" s="119">
        <v>165.61501999999999</v>
      </c>
      <c r="F276" s="119">
        <v>22.358027699999997</v>
      </c>
      <c r="G276" s="119">
        <v>21.151578999999998</v>
      </c>
      <c r="H276" s="119">
        <v>14.20572807385701</v>
      </c>
      <c r="I276" s="119">
        <v>93.085634181255173</v>
      </c>
      <c r="J276" s="119">
        <v>16.755414152625935</v>
      </c>
      <c r="K276" s="120">
        <v>314.66163361398799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9" t="str">
        <f>+asset_level_drivers!$B$1</f>
        <v>Farmar</v>
      </c>
      <c r="C277" s="121">
        <v>107</v>
      </c>
      <c r="D277" s="122">
        <v>18.249974999999999</v>
      </c>
      <c r="E277" s="122">
        <v>159.4461</v>
      </c>
      <c r="F277" s="122">
        <v>21.525223500000003</v>
      </c>
      <c r="G277" s="122">
        <v>20.36382</v>
      </c>
      <c r="H277" s="122">
        <v>13.676782831791083</v>
      </c>
      <c r="I277" s="122">
        <v>89.618328918644181</v>
      </c>
      <c r="J277" s="122">
        <v>16.131299205355955</v>
      </c>
      <c r="K277" s="46">
        <v>304.43121402138155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30" t="str">
        <f>+asset_level_drivers!$B$1</f>
        <v>Farmar</v>
      </c>
      <c r="C278" s="118">
        <v>107</v>
      </c>
      <c r="D278" s="119">
        <v>18.761122499999999</v>
      </c>
      <c r="E278" s="119">
        <v>163.91126</v>
      </c>
      <c r="F278" s="119">
        <v>22.128020100000001</v>
      </c>
      <c r="G278" s="119">
        <v>20.933943500000002</v>
      </c>
      <c r="H278" s="119">
        <v>14.059843814204093</v>
      </c>
      <c r="I278" s="119">
        <v>92.128018259144653</v>
      </c>
      <c r="J278" s="119">
        <v>16.583043286646035</v>
      </c>
      <c r="K278" s="120">
        <v>314.49663192749023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9" t="str">
        <f>+asset_level_drivers!$B$1</f>
        <v>Farmar</v>
      </c>
      <c r="C279" s="121">
        <v>107</v>
      </c>
      <c r="D279" s="122">
        <v>18.062445</v>
      </c>
      <c r="E279" s="122">
        <v>157.80569999999997</v>
      </c>
      <c r="F279" s="122">
        <v>21.303769499999998</v>
      </c>
      <c r="G279" s="122">
        <v>20.154344999999999</v>
      </c>
      <c r="H279" s="122">
        <v>13.536245264783688</v>
      </c>
      <c r="I279" s="122">
        <v>88.696325139573091</v>
      </c>
      <c r="J279" s="122">
        <v>15.965338525123157</v>
      </c>
      <c r="K279" s="46">
        <v>304.2723550896896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30" t="str">
        <f>+asset_level_drivers!$B$1</f>
        <v>Farmar</v>
      </c>
      <c r="C280" s="118">
        <v>107</v>
      </c>
      <c r="D280" s="119">
        <v>18.568519499999997</v>
      </c>
      <c r="E280" s="119">
        <v>162.22486000000001</v>
      </c>
      <c r="F280" s="119">
        <v>21.900356100000003</v>
      </c>
      <c r="G280" s="119">
        <v>20.718663999999997</v>
      </c>
      <c r="H280" s="119">
        <v>13.915504471067928</v>
      </c>
      <c r="I280" s="119">
        <v>91.180159704508313</v>
      </c>
      <c r="J280" s="119">
        <v>16.4124287468115</v>
      </c>
      <c r="K280" s="120">
        <v>314.33332465723942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9" t="str">
        <f>+asset_level_drivers!$B$1</f>
        <v>Farmar</v>
      </c>
      <c r="C281" s="121">
        <v>106</v>
      </c>
      <c r="D281" s="122">
        <v>18.471334500000001</v>
      </c>
      <c r="E281" s="122">
        <v>161.37452999999999</v>
      </c>
      <c r="F281" s="122">
        <v>21.785561550000001</v>
      </c>
      <c r="G281" s="122">
        <v>20.609993499999998</v>
      </c>
      <c r="H281" s="122">
        <v>13.842672692421242</v>
      </c>
      <c r="I281" s="122">
        <v>90.70222293697752</v>
      </c>
      <c r="J281" s="122">
        <v>16.326400128655955</v>
      </c>
      <c r="K281" s="46">
        <v>310.20325351915864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30" t="str">
        <f>+asset_level_drivers!$B$1</f>
        <v>Farmar</v>
      </c>
      <c r="C282" s="118">
        <v>106</v>
      </c>
      <c r="D282" s="119">
        <v>17.192026500000001</v>
      </c>
      <c r="E282" s="119">
        <v>150.19766999999999</v>
      </c>
      <c r="F282" s="119">
        <v>20.276685450000002</v>
      </c>
      <c r="G282" s="119">
        <v>19.182513999999994</v>
      </c>
      <c r="H282" s="119">
        <v>12.883941642599364</v>
      </c>
      <c r="I282" s="119">
        <v>84.420153223402593</v>
      </c>
      <c r="J282" s="119">
        <v>15.19562758021247</v>
      </c>
      <c r="K282" s="120">
        <v>290.11507851851616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9" t="str">
        <f>+asset_level_drivers!$B$1</f>
        <v>Farmar</v>
      </c>
      <c r="C283" s="121">
        <v>106</v>
      </c>
      <c r="D283" s="122">
        <v>18.2846215</v>
      </c>
      <c r="E283" s="122">
        <v>159.74144999999999</v>
      </c>
      <c r="F283" s="122">
        <v>21.565095750000001</v>
      </c>
      <c r="G283" s="122">
        <v>20.401487499999998</v>
      </c>
      <c r="H283" s="122">
        <v>13.702747396475782</v>
      </c>
      <c r="I283" s="122">
        <v>89.784333439583349</v>
      </c>
      <c r="J283" s="122">
        <v>16.161180019125005</v>
      </c>
      <c r="K283" s="46">
        <v>310.04319093403069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30" t="str">
        <f>+asset_level_drivers!$B$1</f>
        <v>Farmar</v>
      </c>
      <c r="C284" s="118">
        <v>105</v>
      </c>
      <c r="D284" s="119">
        <v>17.603594999999999</v>
      </c>
      <c r="E284" s="119">
        <v>153.79139999999998</v>
      </c>
      <c r="F284" s="119">
        <v>20.761838999999998</v>
      </c>
      <c r="G284" s="119">
        <v>19.641629999999996</v>
      </c>
      <c r="H284" s="119">
        <v>13.192376749765591</v>
      </c>
      <c r="I284" s="119">
        <v>86.440046323232551</v>
      </c>
      <c r="J284" s="119">
        <v>15.559208338181863</v>
      </c>
      <c r="K284" s="120">
        <v>296.04593738756682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9" t="str">
        <f>+asset_level_drivers!$B$1</f>
        <v>Farmar</v>
      </c>
      <c r="C285" s="121">
        <v>105</v>
      </c>
      <c r="D285" s="122">
        <v>18.0967305</v>
      </c>
      <c r="E285" s="122">
        <v>158.09813999999997</v>
      </c>
      <c r="F285" s="122">
        <v>21.343248899999999</v>
      </c>
      <c r="G285" s="122">
        <v>20.191803499999999</v>
      </c>
      <c r="H285" s="122">
        <v>13.561939291092182</v>
      </c>
      <c r="I285" s="122">
        <v>88.8606940649276</v>
      </c>
      <c r="J285" s="122">
        <v>15.99492493168697</v>
      </c>
      <c r="K285" s="46">
        <v>305.8355047768041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30" t="str">
        <f>+asset_level_drivers!$B$1</f>
        <v>Farmar</v>
      </c>
      <c r="C286" s="118">
        <v>105</v>
      </c>
      <c r="D286" s="119">
        <v>17.422905</v>
      </c>
      <c r="E286" s="119">
        <v>152.20920000000001</v>
      </c>
      <c r="F286" s="119">
        <v>20.548242000000002</v>
      </c>
      <c r="G286" s="119">
        <v>19.439564999999998</v>
      </c>
      <c r="H286" s="119">
        <v>13.056965173044182</v>
      </c>
      <c r="I286" s="119">
        <v>85.550754455854957</v>
      </c>
      <c r="J286" s="119">
        <v>15.399135802053891</v>
      </c>
      <c r="K286" s="120">
        <v>295.89413837633634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9" t="str">
        <f>+asset_level_drivers!$B$1</f>
        <v>Farmar</v>
      </c>
      <c r="C287" s="121">
        <v>104</v>
      </c>
      <c r="D287" s="122">
        <v>17.910900999999999</v>
      </c>
      <c r="E287" s="122">
        <v>156.47187999999997</v>
      </c>
      <c r="F287" s="122">
        <v>21.123703799999998</v>
      </c>
      <c r="G287" s="122">
        <v>19.983886500000001</v>
      </c>
      <c r="H287" s="122">
        <v>13.42267610222533</v>
      </c>
      <c r="I287" s="122">
        <v>87.946637819041143</v>
      </c>
      <c r="J287" s="122">
        <v>15.83039480742741</v>
      </c>
      <c r="K287" s="46">
        <v>301.63864934017789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30" t="str">
        <f>+asset_level_drivers!$B$1</f>
        <v>Farmar</v>
      </c>
      <c r="C288" s="118">
        <v>104</v>
      </c>
      <c r="D288" s="119">
        <v>17.817250000000001</v>
      </c>
      <c r="E288" s="119">
        <v>155.65162000000004</v>
      </c>
      <c r="F288" s="119">
        <v>21.012968700000005</v>
      </c>
      <c r="G288" s="119">
        <v>19.879339000000002</v>
      </c>
      <c r="H288" s="119">
        <v>13.352492751893067</v>
      </c>
      <c r="I288" s="119">
        <v>87.485602205885357</v>
      </c>
      <c r="J288" s="119">
        <v>15.747408397059363</v>
      </c>
      <c r="K288" s="120">
        <v>301.56155016447366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9" t="str">
        <f>+asset_level_drivers!$B$1</f>
        <v>Farmar</v>
      </c>
      <c r="C289" s="121">
        <v>104</v>
      </c>
      <c r="D289" s="122">
        <v>17.153865</v>
      </c>
      <c r="E289" s="122">
        <v>149.85389999999998</v>
      </c>
      <c r="F289" s="122">
        <v>20.230276499999999</v>
      </c>
      <c r="G289" s="122">
        <v>19.13889</v>
      </c>
      <c r="H289" s="122">
        <v>12.855342888462145</v>
      </c>
      <c r="I289" s="122">
        <v>84.226933740879261</v>
      </c>
      <c r="J289" s="122">
        <v>15.160848073358268</v>
      </c>
      <c r="K289" s="46">
        <v>291.75953377171567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30" t="str">
        <f>+asset_level_drivers!$B$1</f>
        <v>Farmar</v>
      </c>
      <c r="C290" s="118">
        <v>104</v>
      </c>
      <c r="D290" s="119">
        <v>17.634365499999998</v>
      </c>
      <c r="E290" s="119">
        <v>154.05046999999999</v>
      </c>
      <c r="F290" s="119">
        <v>20.796813450000002</v>
      </c>
      <c r="G290" s="119">
        <v>19.674661500000003</v>
      </c>
      <c r="H290" s="119">
        <v>13.215436586621566</v>
      </c>
      <c r="I290" s="119">
        <v>86.58565929509551</v>
      </c>
      <c r="J290" s="119">
        <v>15.585418673117191</v>
      </c>
      <c r="K290" s="120">
        <v>301.40854407862616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9" t="str">
        <f>+asset_level_drivers!$B$1</f>
        <v>Farmar</v>
      </c>
      <c r="C291" s="121">
        <v>104</v>
      </c>
      <c r="D291" s="122">
        <v>16.977449999999997</v>
      </c>
      <c r="E291" s="122">
        <v>148.31219999999999</v>
      </c>
      <c r="F291" s="122">
        <v>20.022146999999997</v>
      </c>
      <c r="G291" s="122">
        <v>18.941955</v>
      </c>
      <c r="H291" s="122">
        <v>12.723135055669472</v>
      </c>
      <c r="I291" s="122">
        <v>83.36040531720586</v>
      </c>
      <c r="J291" s="122">
        <v>15.004872957097053</v>
      </c>
      <c r="K291" s="46">
        <v>291.61222325375212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30" t="str">
        <f>+asset_level_drivers!$B$1</f>
        <v>Farmar</v>
      </c>
      <c r="C292" s="118">
        <v>102</v>
      </c>
      <c r="D292" s="119">
        <v>17.453247999999995</v>
      </c>
      <c r="E292" s="119">
        <v>152.46575000000001</v>
      </c>
      <c r="F292" s="119">
        <v>20.582876250000002</v>
      </c>
      <c r="G292" s="119">
        <v>19.472339999999999</v>
      </c>
      <c r="H292" s="119">
        <v>13.079704635507282</v>
      </c>
      <c r="I292" s="119">
        <v>85.69495103566517</v>
      </c>
      <c r="J292" s="119">
        <v>15.425091186419731</v>
      </c>
      <c r="K292" s="120">
        <v>293.23787748637955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9" t="str">
        <f>+asset_level_drivers!$B$1</f>
        <v>Farmar</v>
      </c>
      <c r="C293" s="121">
        <v>102</v>
      </c>
      <c r="D293" s="122">
        <v>17.361953</v>
      </c>
      <c r="E293" s="122">
        <v>151.66657000000001</v>
      </c>
      <c r="F293" s="122">
        <v>20.474986950000002</v>
      </c>
      <c r="G293" s="122">
        <v>19.370442999999998</v>
      </c>
      <c r="H293" s="122">
        <v>13.011286904051305</v>
      </c>
      <c r="I293" s="122">
        <v>85.245763654442285</v>
      </c>
      <c r="J293" s="122">
        <v>15.344237457799613</v>
      </c>
      <c r="K293" s="46">
        <v>293.16307869359071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30" t="str">
        <f>+asset_level_drivers!$B$1</f>
        <v>Farmar</v>
      </c>
      <c r="C294" s="118">
        <v>101</v>
      </c>
      <c r="D294" s="119">
        <v>15.60356</v>
      </c>
      <c r="E294" s="119">
        <v>136.30568000000002</v>
      </c>
      <c r="F294" s="119">
        <v>18.401266800000005</v>
      </c>
      <c r="G294" s="119">
        <v>17.408369999999998</v>
      </c>
      <c r="H294" s="119">
        <v>11.693522951281965</v>
      </c>
      <c r="I294" s="119">
        <v>76.612016623294394</v>
      </c>
      <c r="J294" s="119">
        <v>13.790162992192993</v>
      </c>
      <c r="K294" s="120">
        <v>261.06899767423931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9" t="str">
        <f>+asset_level_drivers!$B$1</f>
        <v>Farmar</v>
      </c>
      <c r="C295" s="121">
        <v>101</v>
      </c>
      <c r="D295" s="122">
        <v>17.189375999999999</v>
      </c>
      <c r="E295" s="122">
        <v>150.15717999999998</v>
      </c>
      <c r="F295" s="122">
        <v>20.271219300000002</v>
      </c>
      <c r="G295" s="122">
        <v>19.177545500000001</v>
      </c>
      <c r="H295" s="122">
        <v>12.881955321363547</v>
      </c>
      <c r="I295" s="122">
        <v>84.397395400301775</v>
      </c>
      <c r="J295" s="122">
        <v>15.191531172054322</v>
      </c>
      <c r="K295" s="46">
        <v>288.96701146175991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30" t="str">
        <f>+asset_level_drivers!$B$1</f>
        <v>Farmar</v>
      </c>
      <c r="C296" s="118">
        <v>101</v>
      </c>
      <c r="D296" s="119">
        <v>16.549094999999998</v>
      </c>
      <c r="E296" s="119">
        <v>144.56399999999999</v>
      </c>
      <c r="F296" s="119">
        <v>19.516140000000004</v>
      </c>
      <c r="G296" s="119">
        <v>18.463155</v>
      </c>
      <c r="H296" s="119">
        <v>12.402119914009724</v>
      </c>
      <c r="I296" s="119">
        <v>81.253690756907048</v>
      </c>
      <c r="J296" s="119">
        <v>14.62566433624327</v>
      </c>
      <c r="K296" s="120">
        <v>279.57457074617088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9" t="str">
        <f>+asset_level_drivers!$B$1</f>
        <v>Farmar</v>
      </c>
      <c r="C297" s="121">
        <v>101</v>
      </c>
      <c r="D297" s="122">
        <v>17.003546499999999</v>
      </c>
      <c r="E297" s="122">
        <v>147.15855000000002</v>
      </c>
      <c r="F297" s="122">
        <v>19.866404250000002</v>
      </c>
      <c r="G297" s="122">
        <v>18.904838499999997</v>
      </c>
      <c r="H297" s="122">
        <v>12.742692132496694</v>
      </c>
      <c r="I297" s="122">
        <v>82.71198440783904</v>
      </c>
      <c r="J297" s="122">
        <v>14.888157193411029</v>
      </c>
      <c r="K297" s="46">
        <v>288.82081216912519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30" t="str">
        <f>+asset_level_drivers!$B$1</f>
        <v>Farmar</v>
      </c>
      <c r="C298" s="118">
        <v>100</v>
      </c>
      <c r="D298" s="119">
        <v>16.365269999999999</v>
      </c>
      <c r="E298" s="119">
        <v>141.45870000000002</v>
      </c>
      <c r="F298" s="119">
        <v>19.096924500000004</v>
      </c>
      <c r="G298" s="119">
        <v>18.189554999999999</v>
      </c>
      <c r="H298" s="119">
        <v>12.264358925073905</v>
      </c>
      <c r="I298" s="119">
        <v>79.508324788149793</v>
      </c>
      <c r="J298" s="119">
        <v>14.311498461866966</v>
      </c>
      <c r="K298" s="120">
        <v>276.91014356111231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9" t="str">
        <f>+asset_level_drivers!$B$1</f>
        <v>Farmar</v>
      </c>
      <c r="C299" s="121">
        <v>100</v>
      </c>
      <c r="D299" s="122">
        <v>16.823606999999999</v>
      </c>
      <c r="E299" s="122">
        <v>145.42037999999997</v>
      </c>
      <c r="F299" s="122">
        <v>19.631751299999998</v>
      </c>
      <c r="G299" s="122">
        <v>18.698688499999999</v>
      </c>
      <c r="H299" s="122">
        <v>12.607842990820551</v>
      </c>
      <c r="I299" s="122">
        <v>81.735027989484976</v>
      </c>
      <c r="J299" s="122">
        <v>14.712305038107298</v>
      </c>
      <c r="K299" s="46">
        <v>286.06861960963198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30" t="str">
        <f>+asset_level_drivers!$B$1</f>
        <v>Farmar</v>
      </c>
      <c r="C300" s="118">
        <v>100</v>
      </c>
      <c r="D300" s="119">
        <v>16.735551499999996</v>
      </c>
      <c r="E300" s="119">
        <v>144.65808999999999</v>
      </c>
      <c r="F300" s="119">
        <v>19.528842149999999</v>
      </c>
      <c r="G300" s="119">
        <v>18.600914499999998</v>
      </c>
      <c r="H300" s="119">
        <v>12.541852985319458</v>
      </c>
      <c r="I300" s="119">
        <v>81.306575014144798</v>
      </c>
      <c r="J300" s="119">
        <v>14.635183502546063</v>
      </c>
      <c r="K300" s="120">
        <v>285.99712799072267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9" t="str">
        <f>+asset_level_drivers!$B$1</f>
        <v>Farmar</v>
      </c>
      <c r="C301" s="121">
        <v>100</v>
      </c>
      <c r="D301" s="122">
        <v>16.112475</v>
      </c>
      <c r="E301" s="122">
        <v>139.26990000000001</v>
      </c>
      <c r="F301" s="122">
        <v>18.801436500000001</v>
      </c>
      <c r="G301" s="122">
        <v>17.907974999999997</v>
      </c>
      <c r="H301" s="122">
        <v>12.074910867421078</v>
      </c>
      <c r="I301" s="122">
        <v>78.278087119513614</v>
      </c>
      <c r="J301" s="122">
        <v>14.090055681512453</v>
      </c>
      <c r="K301" s="46">
        <v>276.70258267051298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30" t="str">
        <f>+asset_level_drivers!$B$1</f>
        <v>Farmar</v>
      </c>
      <c r="C302" s="118">
        <v>100</v>
      </c>
      <c r="D302" s="119">
        <v>16.563858</v>
      </c>
      <c r="E302" s="119">
        <v>143.17008999999999</v>
      </c>
      <c r="F302" s="119">
        <v>19.327962149999998</v>
      </c>
      <c r="G302" s="119">
        <v>18.409489499999999</v>
      </c>
      <c r="H302" s="119">
        <v>12.413183509710308</v>
      </c>
      <c r="I302" s="119">
        <v>80.470229230642133</v>
      </c>
      <c r="J302" s="119">
        <v>14.484641261515584</v>
      </c>
      <c r="K302" s="120">
        <v>285.85524465460526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9" t="str">
        <f>+asset_level_drivers!$B$1</f>
        <v>Farmar</v>
      </c>
      <c r="C303" s="121">
        <v>100</v>
      </c>
      <c r="D303" s="122">
        <v>15.94689</v>
      </c>
      <c r="E303" s="122">
        <v>137.83709999999996</v>
      </c>
      <c r="F303" s="122">
        <v>18.608008499999997</v>
      </c>
      <c r="G303" s="122">
        <v>17.723864999999996</v>
      </c>
      <c r="H303" s="122">
        <v>11.950819185914551</v>
      </c>
      <c r="I303" s="122">
        <v>77.472767066689286</v>
      </c>
      <c r="J303" s="122">
        <v>13.94509807200407</v>
      </c>
      <c r="K303" s="46">
        <v>276.56598285875822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30" t="str">
        <f>+asset_level_drivers!$B$1</f>
        <v>Farmar</v>
      </c>
      <c r="C304" s="118">
        <v>100</v>
      </c>
      <c r="D304" s="119">
        <v>16.393636999999998</v>
      </c>
      <c r="E304" s="119">
        <v>141.69696999999999</v>
      </c>
      <c r="F304" s="119">
        <v>19.129090950000002</v>
      </c>
      <c r="G304" s="119">
        <v>18.220126</v>
      </c>
      <c r="H304" s="119">
        <v>12.285617545898832</v>
      </c>
      <c r="I304" s="119">
        <v>79.642246904974513</v>
      </c>
      <c r="J304" s="119">
        <v>14.335604442895413</v>
      </c>
      <c r="K304" s="120">
        <v>285.71481723183081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9" t="str">
        <f>+asset_level_drivers!$B$1</f>
        <v>Farmar</v>
      </c>
      <c r="C305" s="121">
        <v>100</v>
      </c>
      <c r="D305" s="122">
        <v>16.307937500000001</v>
      </c>
      <c r="E305" s="122">
        <v>140.95452</v>
      </c>
      <c r="F305" s="122">
        <v>19.0288602</v>
      </c>
      <c r="G305" s="122">
        <v>18.124707999999998</v>
      </c>
      <c r="H305" s="122">
        <v>12.221393159274026</v>
      </c>
      <c r="I305" s="122">
        <v>79.224945206747648</v>
      </c>
      <c r="J305" s="122">
        <v>14.260490137214578</v>
      </c>
      <c r="K305" s="46">
        <v>285.6451452556409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30" t="str">
        <f>+asset_level_drivers!$B$1</f>
        <v>Farmar</v>
      </c>
      <c r="C306" s="118">
        <v>100</v>
      </c>
      <c r="D306" s="119">
        <v>14.656333999999999</v>
      </c>
      <c r="E306" s="119">
        <v>126.67843999999999</v>
      </c>
      <c r="F306" s="119">
        <v>17.101589400000002</v>
      </c>
      <c r="G306" s="119">
        <v>16.289041999999998</v>
      </c>
      <c r="H306" s="119">
        <v>10.983658729844612</v>
      </c>
      <c r="I306" s="119">
        <v>71.200926851272797</v>
      </c>
      <c r="J306" s="119">
        <v>12.816166833229106</v>
      </c>
      <c r="K306" s="120">
        <v>257.93945826480262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9" t="str">
        <f>+asset_level_drivers!$B$1</f>
        <v>Farmar</v>
      </c>
      <c r="C307" s="121">
        <v>100</v>
      </c>
      <c r="D307" s="122">
        <v>16.1459625</v>
      </c>
      <c r="E307" s="122">
        <v>139.55176999999998</v>
      </c>
      <c r="F307" s="122">
        <v>18.83948895</v>
      </c>
      <c r="G307" s="122">
        <v>17.944179499999997</v>
      </c>
      <c r="H307" s="122">
        <v>12.100006861529543</v>
      </c>
      <c r="I307" s="122">
        <v>78.436515067091506</v>
      </c>
      <c r="J307" s="122">
        <v>14.118572712076471</v>
      </c>
      <c r="K307" s="46">
        <v>285.50687332153319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30" t="str">
        <f>+asset_level_drivers!$B$1</f>
        <v>Farmar</v>
      </c>
      <c r="C308" s="118">
        <v>100</v>
      </c>
      <c r="D308" s="119">
        <v>15.544469999999997</v>
      </c>
      <c r="E308" s="119">
        <v>134.3535</v>
      </c>
      <c r="F308" s="119">
        <v>18.137722499999999</v>
      </c>
      <c r="G308" s="119">
        <v>17.275845</v>
      </c>
      <c r="H308" s="119">
        <v>11.649240090755821</v>
      </c>
      <c r="I308" s="119">
        <v>75.514773671924615</v>
      </c>
      <c r="J308" s="119">
        <v>13.592659260946432</v>
      </c>
      <c r="K308" s="120">
        <v>276.23058327122737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9" t="str">
        <f>+asset_level_drivers!$B$1</f>
        <v>Farmar</v>
      </c>
      <c r="C309" s="121">
        <v>100</v>
      </c>
      <c r="D309" s="122">
        <v>15.980159000000002</v>
      </c>
      <c r="E309" s="122">
        <v>138.11584999999999</v>
      </c>
      <c r="F309" s="122">
        <v>18.645639750000001</v>
      </c>
      <c r="G309" s="122">
        <v>17.759528</v>
      </c>
      <c r="H309" s="122">
        <v>11.975751433111101</v>
      </c>
      <c r="I309" s="122">
        <v>77.629441386011464</v>
      </c>
      <c r="J309" s="122">
        <v>13.973299449482063</v>
      </c>
      <c r="K309" s="46">
        <v>285.37001821417562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30" t="str">
        <f>+asset_level_drivers!$B$1</f>
        <v>Farmar</v>
      </c>
      <c r="C310" s="118">
        <v>100</v>
      </c>
      <c r="D310" s="119">
        <v>15.384870000000003</v>
      </c>
      <c r="E310" s="119">
        <v>132.97139999999999</v>
      </c>
      <c r="F310" s="119">
        <v>17.951138999999998</v>
      </c>
      <c r="G310" s="119">
        <v>17.098005000000001</v>
      </c>
      <c r="H310" s="119">
        <v>11.529633650749533</v>
      </c>
      <c r="I310" s="119">
        <v>74.737950078255906</v>
      </c>
      <c r="J310" s="119">
        <v>13.452831014086065</v>
      </c>
      <c r="K310" s="120">
        <v>276.09882611726465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9" t="str">
        <f>+asset_level_drivers!$B$1</f>
        <v>Farmar</v>
      </c>
      <c r="C311" s="121">
        <v>100</v>
      </c>
      <c r="D311" s="122">
        <v>15.815827999999998</v>
      </c>
      <c r="E311" s="122">
        <v>136.69512000000003</v>
      </c>
      <c r="F311" s="122">
        <v>18.453841200000006</v>
      </c>
      <c r="G311" s="122">
        <v>17.576938000000002</v>
      </c>
      <c r="H311" s="122">
        <v>11.852599516490333</v>
      </c>
      <c r="I311" s="122">
        <v>76.830905401471327</v>
      </c>
      <c r="J311" s="122">
        <v>13.82956297226484</v>
      </c>
      <c r="K311" s="46">
        <v>285.23456823248614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30" t="str">
        <f>+asset_level_drivers!$B$1</f>
        <v>Farmar</v>
      </c>
      <c r="C312" s="118">
        <v>100</v>
      </c>
      <c r="D312" s="119">
        <v>15.7330735</v>
      </c>
      <c r="E312" s="119">
        <v>135.97870999999998</v>
      </c>
      <c r="F312" s="119">
        <v>18.357125849999999</v>
      </c>
      <c r="G312" s="119">
        <v>17.484759499999999</v>
      </c>
      <c r="H312" s="119">
        <v>11.790582153460882</v>
      </c>
      <c r="I312" s="119">
        <v>76.42823975445576</v>
      </c>
      <c r="J312" s="119">
        <v>13.757083155802038</v>
      </c>
      <c r="K312" s="120">
        <v>285.16736667833834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9" t="str">
        <f>+asset_level_drivers!$B$1</f>
        <v>Farmar</v>
      </c>
      <c r="C313" s="121">
        <v>100</v>
      </c>
      <c r="D313" s="122">
        <v>15.147180000000001</v>
      </c>
      <c r="E313" s="122">
        <v>130.91370000000001</v>
      </c>
      <c r="F313" s="122">
        <v>17.6733495</v>
      </c>
      <c r="G313" s="122">
        <v>16.832384999999999</v>
      </c>
      <c r="H313" s="122">
        <v>11.351505488311586</v>
      </c>
      <c r="I313" s="122">
        <v>73.58139851998078</v>
      </c>
      <c r="J313" s="122">
        <v>13.244651733596539</v>
      </c>
      <c r="K313" s="46">
        <v>275.90371856689455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30" t="str">
        <f>+asset_level_drivers!$B$1</f>
        <v>Farmar</v>
      </c>
      <c r="C314" s="118">
        <v>100</v>
      </c>
      <c r="D314" s="119">
        <v>15.571687499999999</v>
      </c>
      <c r="E314" s="119">
        <v>134.57968</v>
      </c>
      <c r="F314" s="119">
        <v>18.168256799999998</v>
      </c>
      <c r="G314" s="119">
        <v>17.2903895</v>
      </c>
      <c r="H314" s="119">
        <v>11.669637260435469</v>
      </c>
      <c r="I314" s="119">
        <v>75.641900479258368</v>
      </c>
      <c r="J314" s="119">
        <v>13.615542086266506</v>
      </c>
      <c r="K314" s="120">
        <v>285.03399550588506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9" t="str">
        <f>+asset_level_drivers!$B$1</f>
        <v>Farmar</v>
      </c>
      <c r="C315" s="121">
        <v>100</v>
      </c>
      <c r="D315" s="122">
        <v>14.991569999999998</v>
      </c>
      <c r="E315" s="122">
        <v>129.56670000000003</v>
      </c>
      <c r="F315" s="122">
        <v>17.491504500000001</v>
      </c>
      <c r="G315" s="122">
        <v>16.646564999999999</v>
      </c>
      <c r="H315" s="122">
        <v>11.234889209305448</v>
      </c>
      <c r="I315" s="122">
        <v>72.824303244189068</v>
      </c>
      <c r="J315" s="122">
        <v>13.108374583954033</v>
      </c>
      <c r="K315" s="46">
        <v>275.76620130037008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30" t="str">
        <f>+asset_level_drivers!$B$1</f>
        <v>Farmar</v>
      </c>
      <c r="C316" s="118">
        <v>100</v>
      </c>
      <c r="D316" s="119">
        <v>15.411773999999999</v>
      </c>
      <c r="E316" s="119">
        <v>133.19522000000001</v>
      </c>
      <c r="F316" s="119">
        <v>17.981354700000001</v>
      </c>
      <c r="G316" s="119">
        <v>17.1125115</v>
      </c>
      <c r="H316" s="119">
        <v>11.549795879207736</v>
      </c>
      <c r="I316" s="119">
        <v>74.863750423191121</v>
      </c>
      <c r="J316" s="119">
        <v>13.4754750761744</v>
      </c>
      <c r="K316" s="120">
        <v>284.8926245277807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9" t="str">
        <f>+asset_level_drivers!$B$1</f>
        <v>Farmar</v>
      </c>
      <c r="C317" s="121">
        <v>100</v>
      </c>
      <c r="D317" s="122">
        <v>15.331080999999999</v>
      </c>
      <c r="E317" s="122">
        <v>132.49710000000002</v>
      </c>
      <c r="F317" s="122">
        <v>17.887108500000004</v>
      </c>
      <c r="G317" s="122">
        <v>17.022983499999999</v>
      </c>
      <c r="H317" s="122">
        <v>11.489323432695029</v>
      </c>
      <c r="I317" s="122">
        <v>74.471364859764464</v>
      </c>
      <c r="J317" s="122">
        <v>13.404845674757603</v>
      </c>
      <c r="K317" s="46">
        <v>284.82718062551396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30" t="str">
        <f>+asset_level_drivers!$B$1</f>
        <v>Farmar</v>
      </c>
      <c r="C318" s="118">
        <v>100</v>
      </c>
      <c r="D318" s="119">
        <v>13.778268000000001</v>
      </c>
      <c r="E318" s="119">
        <v>119.07783999999999</v>
      </c>
      <c r="F318" s="119">
        <v>16.0755084</v>
      </c>
      <c r="G318" s="119">
        <v>15.298723999999998</v>
      </c>
      <c r="H318" s="119">
        <v>10.325623965743322</v>
      </c>
      <c r="I318" s="119">
        <v>66.928931043416455</v>
      </c>
      <c r="J318" s="119">
        <v>12.047207587814961</v>
      </c>
      <c r="K318" s="120">
        <v>257.20445286800987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9" t="str">
        <f>+asset_level_drivers!$B$1</f>
        <v>Farmar</v>
      </c>
      <c r="C319" s="121">
        <v>100</v>
      </c>
      <c r="D319" s="122">
        <v>15.178529999999999</v>
      </c>
      <c r="E319" s="122">
        <v>131.17866999999998</v>
      </c>
      <c r="F319" s="122">
        <v>17.709120449999997</v>
      </c>
      <c r="G319" s="122">
        <v>16.853645999999998</v>
      </c>
      <c r="H319" s="122">
        <v>11.37499961045568</v>
      </c>
      <c r="I319" s="122">
        <v>73.730327647840113</v>
      </c>
      <c r="J319" s="122">
        <v>13.271458976611221</v>
      </c>
      <c r="K319" s="46">
        <v>284.69729961194491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30" t="str">
        <f>+asset_level_drivers!$B$1</f>
        <v>Farmar</v>
      </c>
      <c r="C320" s="118">
        <v>100</v>
      </c>
      <c r="D320" s="119">
        <v>14.613374999999998</v>
      </c>
      <c r="E320" s="119">
        <v>126.29219999999999</v>
      </c>
      <c r="F320" s="119">
        <v>17.049447000000001</v>
      </c>
      <c r="G320" s="119">
        <v>16.225619999999999</v>
      </c>
      <c r="H320" s="119">
        <v>10.951464663076251</v>
      </c>
      <c r="I320" s="119">
        <v>70.983836666178689</v>
      </c>
      <c r="J320" s="119">
        <v>12.777090599912164</v>
      </c>
      <c r="K320" s="120">
        <v>275.45115581311683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9" t="str">
        <f>+asset_level_drivers!$B$1</f>
        <v>Farmar</v>
      </c>
      <c r="C321" s="121">
        <v>100</v>
      </c>
      <c r="D321" s="122">
        <v>15.0227395</v>
      </c>
      <c r="E321" s="122">
        <v>129.82892999999999</v>
      </c>
      <c r="F321" s="122">
        <v>17.526905549999999</v>
      </c>
      <c r="G321" s="122">
        <v>16.680185499999997</v>
      </c>
      <c r="H321" s="122">
        <v>11.258248062261442</v>
      </c>
      <c r="I321" s="122">
        <v>72.971692326721254</v>
      </c>
      <c r="J321" s="122">
        <v>13.134904618809825</v>
      </c>
      <c r="K321" s="46">
        <v>284.56875152587889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30" t="str">
        <f>+asset_level_drivers!$B$1</f>
        <v>Farmar</v>
      </c>
      <c r="C322" s="118">
        <v>100</v>
      </c>
      <c r="D322" s="119">
        <v>14.463464999999999</v>
      </c>
      <c r="E322" s="119">
        <v>124.99290000000001</v>
      </c>
      <c r="F322" s="119">
        <v>16.874041500000004</v>
      </c>
      <c r="G322" s="119">
        <v>16.058895</v>
      </c>
      <c r="H322" s="119">
        <v>10.839120042641769</v>
      </c>
      <c r="I322" s="119">
        <v>70.253551668527479</v>
      </c>
      <c r="J322" s="119">
        <v>12.645639300334947</v>
      </c>
      <c r="K322" s="120">
        <v>275.32739579050167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9" t="str">
        <f>+asset_level_drivers!$B$1</f>
        <v>Farmar</v>
      </c>
      <c r="C323" s="121">
        <v>100</v>
      </c>
      <c r="D323" s="122">
        <v>14.868421499999998</v>
      </c>
      <c r="E323" s="122">
        <v>128.49345</v>
      </c>
      <c r="F323" s="122">
        <v>17.346615750000002</v>
      </c>
      <c r="G323" s="122">
        <v>16.508491999999997</v>
      </c>
      <c r="H323" s="122">
        <v>11.14260002586488</v>
      </c>
      <c r="I323" s="122">
        <v>72.22107198602761</v>
      </c>
      <c r="J323" s="122">
        <v>12.999792957484972</v>
      </c>
      <c r="K323" s="46">
        <v>284.44152391935648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30" t="str">
        <f>+asset_level_drivers!$B$1</f>
        <v>Farmar</v>
      </c>
      <c r="C324" s="118">
        <v>100</v>
      </c>
      <c r="D324" s="119">
        <v>14.790673499999999</v>
      </c>
      <c r="E324" s="119">
        <v>127.81982000000001</v>
      </c>
      <c r="F324" s="119">
        <v>17.255675700000005</v>
      </c>
      <c r="G324" s="119">
        <v>16.421908999999999</v>
      </c>
      <c r="H324" s="119">
        <v>11.084334602947528</v>
      </c>
      <c r="I324" s="119">
        <v>71.842451280287776</v>
      </c>
      <c r="J324" s="119">
        <v>12.931641230451802</v>
      </c>
      <c r="K324" s="120">
        <v>284.37839907194433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9" t="str">
        <f>+asset_level_drivers!$B$1</f>
        <v>Farmar</v>
      </c>
      <c r="C325" s="121">
        <v>100</v>
      </c>
      <c r="D325" s="122">
        <v>14.239739999999998</v>
      </c>
      <c r="E325" s="122">
        <v>123.05880000000001</v>
      </c>
      <c r="F325" s="122">
        <v>16.612938000000003</v>
      </c>
      <c r="G325" s="122">
        <v>15.810374999999999</v>
      </c>
      <c r="H325" s="122">
        <v>10.671457443704373</v>
      </c>
      <c r="I325" s="122">
        <v>69.166470768075541</v>
      </c>
      <c r="J325" s="122">
        <v>12.449964738253598</v>
      </c>
      <c r="K325" s="46">
        <v>275.14412938168181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30" t="str">
        <f>+asset_level_drivers!$B$1</f>
        <v>Farmar</v>
      </c>
      <c r="C326" s="118">
        <v>100</v>
      </c>
      <c r="D326" s="119">
        <v>14.638711499999999</v>
      </c>
      <c r="E326" s="119">
        <v>126.50511</v>
      </c>
      <c r="F326" s="119">
        <v>17.078189850000001</v>
      </c>
      <c r="G326" s="119">
        <v>16.2531605</v>
      </c>
      <c r="H326" s="119">
        <v>10.97045218542725</v>
      </c>
      <c r="I326" s="119">
        <v>71.103504932822204</v>
      </c>
      <c r="J326" s="119">
        <v>12.798630887907997</v>
      </c>
      <c r="K326" s="120">
        <v>284.25312479922644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9" t="str">
        <f>+asset_level_drivers!$B$1</f>
        <v>Farmar</v>
      </c>
      <c r="C327" s="121">
        <v>100</v>
      </c>
      <c r="D327" s="122">
        <v>14.093534999999999</v>
      </c>
      <c r="E327" s="122">
        <v>121.7928</v>
      </c>
      <c r="F327" s="122">
        <v>16.442028000000001</v>
      </c>
      <c r="G327" s="122">
        <v>15.647639999999999</v>
      </c>
      <c r="H327" s="122">
        <v>10.561889401341466</v>
      </c>
      <c r="I327" s="122">
        <v>68.454902379692243</v>
      </c>
      <c r="J327" s="122">
        <v>12.321882428344603</v>
      </c>
      <c r="K327" s="46">
        <v>275.02351756848793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30" t="str">
        <f>+asset_level_drivers!$B$1</f>
        <v>Farmar</v>
      </c>
      <c r="C328" s="118">
        <v>100</v>
      </c>
      <c r="D328" s="119">
        <v>14.488516500000001</v>
      </c>
      <c r="E328" s="119">
        <v>125.20341999999999</v>
      </c>
      <c r="F328" s="119">
        <v>16.9024617</v>
      </c>
      <c r="G328" s="119">
        <v>16.085884499999999</v>
      </c>
      <c r="H328" s="119">
        <v>10.857893982064187</v>
      </c>
      <c r="I328" s="119">
        <v>70.371876610962275</v>
      </c>
      <c r="J328" s="119">
        <v>12.666937789973209</v>
      </c>
      <c r="K328" s="120">
        <v>284.12913266633689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9" t="str">
        <f>+asset_level_drivers!$B$1</f>
        <v>Farmar</v>
      </c>
      <c r="C329" s="121">
        <v>100</v>
      </c>
      <c r="D329" s="122">
        <v>14.412535499999999</v>
      </c>
      <c r="E329" s="122">
        <v>124.54715</v>
      </c>
      <c r="F329" s="122">
        <v>16.813865250000003</v>
      </c>
      <c r="G329" s="122">
        <v>16.0016575</v>
      </c>
      <c r="H329" s="122">
        <v>10.800952773304045</v>
      </c>
      <c r="I329" s="122">
        <v>70.00301327269662</v>
      </c>
      <c r="J329" s="122">
        <v>12.600542389085394</v>
      </c>
      <c r="K329" s="46">
        <v>284.06761435257761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30" t="str">
        <f>+asset_level_drivers!$B$1</f>
        <v>Farmar</v>
      </c>
      <c r="C330" s="118">
        <v>100</v>
      </c>
      <c r="D330" s="119">
        <v>13.4143705</v>
      </c>
      <c r="E330" s="119">
        <v>115.92083</v>
      </c>
      <c r="F330" s="119">
        <v>15.649312050000001</v>
      </c>
      <c r="G330" s="119">
        <v>14.893254500000001</v>
      </c>
      <c r="H330" s="119">
        <v>10.05291416309802</v>
      </c>
      <c r="I330" s="119">
        <v>65.154500934561796</v>
      </c>
      <c r="J330" s="119">
        <v>11.727810168221126</v>
      </c>
      <c r="K330" s="120">
        <v>265.68342020938275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9" t="str">
        <f>+asset_level_drivers!$B$1</f>
        <v>Farmar</v>
      </c>
      <c r="C331" s="121">
        <v>100</v>
      </c>
      <c r="D331" s="122">
        <v>14.267052499999998</v>
      </c>
      <c r="E331" s="122">
        <v>123.28700000000001</v>
      </c>
      <c r="F331" s="122">
        <v>16.643745000000003</v>
      </c>
      <c r="G331" s="122">
        <v>15.839682499999999</v>
      </c>
      <c r="H331" s="122">
        <v>10.691925807693545</v>
      </c>
      <c r="I331" s="122">
        <v>69.294732937292807</v>
      </c>
      <c r="J331" s="122">
        <v>12.473051928712708</v>
      </c>
      <c r="K331" s="46">
        <v>283.9455282512464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30" t="str">
        <f>+asset_level_drivers!$B$1</f>
        <v>Farmar</v>
      </c>
      <c r="C332" s="118">
        <v>99</v>
      </c>
      <c r="D332" s="119">
        <v>13.735574999999999</v>
      </c>
      <c r="E332" s="119">
        <v>118.6947</v>
      </c>
      <c r="F332" s="119">
        <v>16.023784500000001</v>
      </c>
      <c r="G332" s="119">
        <v>15.249780000000001</v>
      </c>
      <c r="H332" s="119">
        <v>10.293629243041636</v>
      </c>
      <c r="I332" s="119">
        <v>66.713583245371282</v>
      </c>
      <c r="J332" s="119">
        <v>12.008444984166831</v>
      </c>
      <c r="K332" s="120">
        <v>270.80636082699431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9" t="str">
        <f>+asset_level_drivers!$B$1</f>
        <v>Farmar</v>
      </c>
      <c r="C333" s="121">
        <v>99</v>
      </c>
      <c r="D333" s="122">
        <v>14.120391500000002</v>
      </c>
      <c r="E333" s="122">
        <v>122.01848</v>
      </c>
      <c r="F333" s="122">
        <v>16.4724948</v>
      </c>
      <c r="G333" s="122">
        <v>15.676824</v>
      </c>
      <c r="H333" s="122">
        <v>10.582016032644908</v>
      </c>
      <c r="I333" s="122">
        <v>68.581748156856804</v>
      </c>
      <c r="J333" s="122">
        <v>12.344714668234225</v>
      </c>
      <c r="K333" s="46">
        <v>279.77336159957082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30" t="str">
        <f>+asset_level_drivers!$B$1</f>
        <v>Farmar</v>
      </c>
      <c r="C334" s="118">
        <v>99</v>
      </c>
      <c r="D334" s="119">
        <v>13.5945</v>
      </c>
      <c r="E334" s="119">
        <v>117.47340000000001</v>
      </c>
      <c r="F334" s="119">
        <v>15.858909000000001</v>
      </c>
      <c r="G334" s="119">
        <v>15.092744999999999</v>
      </c>
      <c r="H334" s="119">
        <v>10.187905693393217</v>
      </c>
      <c r="I334" s="119">
        <v>66.027138954113354</v>
      </c>
      <c r="J334" s="119">
        <v>11.884885011740405</v>
      </c>
      <c r="K334" s="120">
        <v>270.69076706735711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9" t="str">
        <f>+asset_level_drivers!$B$1</f>
        <v>Farmar</v>
      </c>
      <c r="C335" s="121">
        <v>99</v>
      </c>
      <c r="D335" s="122">
        <v>13.975497499999999</v>
      </c>
      <c r="E335" s="122">
        <v>120.76329000000001</v>
      </c>
      <c r="F335" s="122">
        <v>16.303044150000002</v>
      </c>
      <c r="G335" s="122">
        <v>15.515438</v>
      </c>
      <c r="H335" s="122">
        <v>10.473430471753478</v>
      </c>
      <c r="I335" s="122">
        <v>67.876255640731344</v>
      </c>
      <c r="J335" s="122">
        <v>12.217726015331642</v>
      </c>
      <c r="K335" s="46">
        <v>279.65452864797487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30" t="str">
        <f>+asset_level_drivers!$B$1</f>
        <v>Farmar</v>
      </c>
      <c r="C336" s="118">
        <v>99</v>
      </c>
      <c r="D336" s="119">
        <v>13.902461499999999</v>
      </c>
      <c r="E336" s="119">
        <v>120.13027000000001</v>
      </c>
      <c r="F336" s="119">
        <v>16.217586450000002</v>
      </c>
      <c r="G336" s="119">
        <v>15.434156000000002</v>
      </c>
      <c r="H336" s="119">
        <v>10.418696286588695</v>
      </c>
      <c r="I336" s="119">
        <v>67.52046020533291</v>
      </c>
      <c r="J336" s="119">
        <v>12.153682836959927</v>
      </c>
      <c r="K336" s="120">
        <v>279.59557162636202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9" t="str">
        <f>+asset_level_drivers!$B$1</f>
        <v>Farmar</v>
      </c>
      <c r="C337" s="121">
        <v>99</v>
      </c>
      <c r="D337" s="122">
        <v>13.384739999999997</v>
      </c>
      <c r="E337" s="122">
        <v>115.6557</v>
      </c>
      <c r="F337" s="122">
        <v>15.613519500000001</v>
      </c>
      <c r="G337" s="122">
        <v>14.85933</v>
      </c>
      <c r="H337" s="122">
        <v>10.030708657956373</v>
      </c>
      <c r="I337" s="122">
        <v>65.005481877048311</v>
      </c>
      <c r="J337" s="122">
        <v>11.700986737868698</v>
      </c>
      <c r="K337" s="46">
        <v>270.51959646124584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30" t="str">
        <f>+asset_level_drivers!$B$1</f>
        <v>Farmar</v>
      </c>
      <c r="C338" s="118">
        <v>99</v>
      </c>
      <c r="D338" s="119">
        <v>13.759628999999999</v>
      </c>
      <c r="E338" s="119">
        <v>118.89461</v>
      </c>
      <c r="F338" s="119">
        <v>16.050772350000003</v>
      </c>
      <c r="G338" s="119">
        <v>15.275420500000003</v>
      </c>
      <c r="H338" s="119">
        <v>10.311655642214014</v>
      </c>
      <c r="I338" s="119">
        <v>66.825944727615919</v>
      </c>
      <c r="J338" s="119">
        <v>12.028670050970867</v>
      </c>
      <c r="K338" s="120">
        <v>279.47856429250612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9" t="str">
        <f>+asset_level_drivers!$B$1</f>
        <v>Farmar</v>
      </c>
      <c r="C339" s="121">
        <v>99</v>
      </c>
      <c r="D339" s="122">
        <v>13.247085</v>
      </c>
      <c r="E339" s="122">
        <v>114.4659</v>
      </c>
      <c r="F339" s="122">
        <v>15.452896500000003</v>
      </c>
      <c r="G339" s="122">
        <v>14.706284999999999</v>
      </c>
      <c r="H339" s="122">
        <v>9.9275481034509472</v>
      </c>
      <c r="I339" s="122">
        <v>64.336742486449225</v>
      </c>
      <c r="J339" s="122">
        <v>11.580613647560861</v>
      </c>
      <c r="K339" s="46">
        <v>270.40694419459294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30" t="str">
        <f>+asset_level_drivers!$B$1</f>
        <v>Farmar</v>
      </c>
      <c r="C340" s="118">
        <v>99</v>
      </c>
      <c r="D340" s="119">
        <v>13.618269</v>
      </c>
      <c r="E340" s="119">
        <v>117.67134999999999</v>
      </c>
      <c r="F340" s="119">
        <v>15.88563225</v>
      </c>
      <c r="G340" s="119">
        <v>15.118157499999999</v>
      </c>
      <c r="H340" s="119">
        <v>10.205718509637013</v>
      </c>
      <c r="I340" s="119">
        <v>66.138398798094769</v>
      </c>
      <c r="J340" s="119">
        <v>11.904911783657059</v>
      </c>
      <c r="K340" s="120">
        <v>279.36275420339479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9" t="str">
        <f>+asset_level_drivers!$B$1</f>
        <v>Farmar</v>
      </c>
      <c r="C341" s="121">
        <v>99</v>
      </c>
      <c r="D341" s="122">
        <v>13.547000000000001</v>
      </c>
      <c r="E341" s="122">
        <v>117.05476</v>
      </c>
      <c r="F341" s="122">
        <v>15.802392600000001</v>
      </c>
      <c r="G341" s="122">
        <v>15.038937000000001</v>
      </c>
      <c r="H341" s="122">
        <v>10.152308538629439</v>
      </c>
      <c r="I341" s="122">
        <v>65.791838014055855</v>
      </c>
      <c r="J341" s="122">
        <v>11.842530842530056</v>
      </c>
      <c r="K341" s="46">
        <v>279.30529716090155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30" t="str">
        <f>+asset_level_drivers!$B$1</f>
        <v>Farmar</v>
      </c>
      <c r="C342" s="118">
        <v>99</v>
      </c>
      <c r="D342" s="119">
        <v>12.175085999999999</v>
      </c>
      <c r="E342" s="119">
        <v>105.19936</v>
      </c>
      <c r="F342" s="119">
        <v>14.201913600000001</v>
      </c>
      <c r="G342" s="119">
        <v>13.515726000000001</v>
      </c>
      <c r="H342" s="119">
        <v>9.1241772758801023</v>
      </c>
      <c r="I342" s="119">
        <v>59.128387878479685</v>
      </c>
      <c r="J342" s="119">
        <v>10.643109818126344</v>
      </c>
      <c r="K342" s="120">
        <v>252.22412228232938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9" t="str">
        <f>+asset_level_drivers!$B$1</f>
        <v>Farmar</v>
      </c>
      <c r="C343" s="121">
        <v>99</v>
      </c>
      <c r="D343" s="122">
        <v>13.412413500000001</v>
      </c>
      <c r="E343" s="122">
        <v>115.88978</v>
      </c>
      <c r="F343" s="122">
        <v>15.6451203</v>
      </c>
      <c r="G343" s="122">
        <v>14.889331</v>
      </c>
      <c r="H343" s="122">
        <v>10.051447560321751</v>
      </c>
      <c r="I343" s="122">
        <v>65.137048961055243</v>
      </c>
      <c r="J343" s="122">
        <v>11.724668812989945</v>
      </c>
      <c r="K343" s="46">
        <v>279.19126712999849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30" t="str">
        <f>+asset_level_drivers!$B$1</f>
        <v>Farmar</v>
      </c>
      <c r="C344" s="118">
        <v>99</v>
      </c>
      <c r="D344" s="119">
        <v>12.91278</v>
      </c>
      <c r="E344" s="119">
        <v>111.57299999999999</v>
      </c>
      <c r="F344" s="119">
        <v>15.062355000000002</v>
      </c>
      <c r="G344" s="119">
        <v>14.334645</v>
      </c>
      <c r="H344" s="119">
        <v>9.6770153282234777</v>
      </c>
      <c r="I344" s="119">
        <v>62.710758133562912</v>
      </c>
      <c r="J344" s="119">
        <v>11.287936464041326</v>
      </c>
      <c r="K344" s="120">
        <v>270.13034700092516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9" t="str">
        <f>+asset_level_drivers!$B$1</f>
        <v>Farmar</v>
      </c>
      <c r="C345" s="121">
        <v>99</v>
      </c>
      <c r="D345" s="122">
        <v>13.274587499999999</v>
      </c>
      <c r="E345" s="122">
        <v>114.69752</v>
      </c>
      <c r="F345" s="122">
        <v>15.484165200000001</v>
      </c>
      <c r="G345" s="122">
        <v>14.736190999999998</v>
      </c>
      <c r="H345" s="122">
        <v>9.9481588560591732</v>
      </c>
      <c r="I345" s="122">
        <v>64.466926902023744</v>
      </c>
      <c r="J345" s="122">
        <v>11.604046842364275</v>
      </c>
      <c r="K345" s="46">
        <v>279.07840596249235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30" t="str">
        <f>+asset_level_drivers!$B$1</f>
        <v>Farmar</v>
      </c>
      <c r="C346" s="118">
        <v>99</v>
      </c>
      <c r="D346" s="119">
        <v>12.780254999999999</v>
      </c>
      <c r="E346" s="119">
        <v>110.42520000000002</v>
      </c>
      <c r="F346" s="119">
        <v>14.907402000000001</v>
      </c>
      <c r="G346" s="119">
        <v>14.187299999999999</v>
      </c>
      <c r="H346" s="119">
        <v>9.5776992664325373</v>
      </c>
      <c r="I346" s="119">
        <v>62.065625277175592</v>
      </c>
      <c r="J346" s="119">
        <v>11.171812549891607</v>
      </c>
      <c r="K346" s="120">
        <v>270.02168811998871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9" t="str">
        <f>+asset_level_drivers!$B$1</f>
        <v>Farmar</v>
      </c>
      <c r="C347" s="121">
        <v>99</v>
      </c>
      <c r="D347" s="122">
        <v>13.138233999999999</v>
      </c>
      <c r="E347" s="122">
        <v>113.51766000000001</v>
      </c>
      <c r="F347" s="122">
        <v>15.324884100000002</v>
      </c>
      <c r="G347" s="122">
        <v>14.5845235</v>
      </c>
      <c r="H347" s="122">
        <v>9.8459736635942718</v>
      </c>
      <c r="I347" s="122">
        <v>63.803774391188099</v>
      </c>
      <c r="J347" s="122">
        <v>11.484679390413858</v>
      </c>
      <c r="K347" s="46">
        <v>278.966704446893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30" t="str">
        <f>+asset_level_drivers!$B$1</f>
        <v>Farmar</v>
      </c>
      <c r="C348" s="118">
        <v>99</v>
      </c>
      <c r="D348" s="119">
        <v>13.069615499999999</v>
      </c>
      <c r="E348" s="119">
        <v>112.92245999999999</v>
      </c>
      <c r="F348" s="119">
        <v>15.244532100000001</v>
      </c>
      <c r="G348" s="119">
        <v>14.508248</v>
      </c>
      <c r="H348" s="119">
        <v>9.7945500138225192</v>
      </c>
      <c r="I348" s="119">
        <v>63.469236077787038</v>
      </c>
      <c r="J348" s="119">
        <v>11.424462494001668</v>
      </c>
      <c r="K348" s="120">
        <v>278.91128389057366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9" t="str">
        <f>+asset_level_drivers!$B$1</f>
        <v>Farmar</v>
      </c>
      <c r="C349" s="121">
        <v>99</v>
      </c>
      <c r="D349" s="122">
        <v>12.582749999999999</v>
      </c>
      <c r="E349" s="122">
        <v>108.71640000000001</v>
      </c>
      <c r="F349" s="122">
        <v>14.676714000000002</v>
      </c>
      <c r="G349" s="122">
        <v>13.96785</v>
      </c>
      <c r="H349" s="122">
        <v>9.4296862969247464</v>
      </c>
      <c r="I349" s="122">
        <v>61.105176570959635</v>
      </c>
      <c r="J349" s="122">
        <v>10.998931782772736</v>
      </c>
      <c r="K349" s="46">
        <v>269.86078804417662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30" t="str">
        <f>+asset_level_drivers!$B$1</f>
        <v>Farmar</v>
      </c>
      <c r="C350" s="118">
        <v>99</v>
      </c>
      <c r="D350" s="119">
        <v>12.935323500000001</v>
      </c>
      <c r="E350" s="119">
        <v>111.76089</v>
      </c>
      <c r="F350" s="119">
        <v>15.087720150000001</v>
      </c>
      <c r="G350" s="119">
        <v>14.358936499999999</v>
      </c>
      <c r="H350" s="119">
        <v>9.6939097378743657</v>
      </c>
      <c r="I350" s="119">
        <v>62.816363650540275</v>
      </c>
      <c r="J350" s="119">
        <v>11.30694545709725</v>
      </c>
      <c r="K350" s="120">
        <v>278.80129571211967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9" t="str">
        <f>+asset_level_drivers!$B$1</f>
        <v>Farmar</v>
      </c>
      <c r="C351" s="121">
        <v>99</v>
      </c>
      <c r="D351" s="122">
        <v>12.453645</v>
      </c>
      <c r="E351" s="122">
        <v>107.598</v>
      </c>
      <c r="F351" s="122">
        <v>14.525730000000001</v>
      </c>
      <c r="G351" s="122">
        <v>13.823925000000001</v>
      </c>
      <c r="H351" s="122">
        <v>9.3329332302768009</v>
      </c>
      <c r="I351" s="122">
        <v>60.476568288520546</v>
      </c>
      <c r="J351" s="122">
        <v>10.885782291933699</v>
      </c>
      <c r="K351" s="46">
        <v>269.754896706029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30" t="str">
        <f>+asset_level_drivers!$B$1</f>
        <v>Farmar</v>
      </c>
      <c r="C352" s="118">
        <v>99</v>
      </c>
      <c r="D352" s="119">
        <v>12.802503999999999</v>
      </c>
      <c r="E352" s="119">
        <v>110.61109999999999</v>
      </c>
      <c r="F352" s="119">
        <v>14.932498499999999</v>
      </c>
      <c r="G352" s="119">
        <v>14.211097499999999</v>
      </c>
      <c r="H352" s="119">
        <v>9.5943729737238908</v>
      </c>
      <c r="I352" s="119">
        <v>62.170112294079573</v>
      </c>
      <c r="J352" s="119">
        <v>11.190620212934324</v>
      </c>
      <c r="K352" s="120">
        <v>278.69243830630654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9" t="str">
        <f>+asset_level_drivers!$B$1</f>
        <v>Farmar</v>
      </c>
      <c r="C353" s="121">
        <v>99</v>
      </c>
      <c r="D353" s="122">
        <v>12.735358</v>
      </c>
      <c r="E353" s="122">
        <v>110.0314</v>
      </c>
      <c r="F353" s="122">
        <v>14.854239000000002</v>
      </c>
      <c r="G353" s="122">
        <v>14.136588999999999</v>
      </c>
      <c r="H353" s="122">
        <v>9.5440528357498149</v>
      </c>
      <c r="I353" s="122">
        <v>61.844285915923344</v>
      </c>
      <c r="J353" s="122">
        <v>11.131971464866201</v>
      </c>
      <c r="K353" s="46">
        <v>278.63842710796155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30" t="str">
        <f>+asset_level_drivers!$B$1</f>
        <v>Farmar</v>
      </c>
      <c r="C354" s="118">
        <v>99</v>
      </c>
      <c r="D354" s="119">
        <v>11.445714000000001</v>
      </c>
      <c r="E354" s="119">
        <v>98.887320000000003</v>
      </c>
      <c r="F354" s="119">
        <v>13.349788200000003</v>
      </c>
      <c r="G354" s="119">
        <v>12.704958</v>
      </c>
      <c r="H354" s="119">
        <v>8.5775758450513404</v>
      </c>
      <c r="I354" s="119">
        <v>55.580640540240374</v>
      </c>
      <c r="J354" s="119">
        <v>10.004515297243268</v>
      </c>
      <c r="K354" s="120">
        <v>251.62488624974299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9" t="str">
        <f>+asset_level_drivers!$B$1</f>
        <v>Farmar</v>
      </c>
      <c r="C355" s="121">
        <v>99</v>
      </c>
      <c r="D355" s="122">
        <v>12.609017499999998</v>
      </c>
      <c r="E355" s="122">
        <v>108.93617</v>
      </c>
      <c r="F355" s="122">
        <v>14.706382950000002</v>
      </c>
      <c r="G355" s="122">
        <v>13.996112499999999</v>
      </c>
      <c r="H355" s="122">
        <v>9.4493715235091162</v>
      </c>
      <c r="I355" s="122">
        <v>61.228700571524406</v>
      </c>
      <c r="J355" s="122">
        <v>11.021166102874393</v>
      </c>
      <c r="K355" s="46">
        <v>278.53123747976201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30" t="str">
        <f>+asset_level_drivers!$B$1</f>
        <v>Farmar</v>
      </c>
      <c r="C356" s="118">
        <v>99</v>
      </c>
      <c r="D356" s="119">
        <v>12.139289999999999</v>
      </c>
      <c r="E356" s="119">
        <v>104.8785</v>
      </c>
      <c r="F356" s="119">
        <v>14.158597500000001</v>
      </c>
      <c r="G356" s="119">
        <v>13.4748</v>
      </c>
      <c r="H356" s="119">
        <v>9.0973512600501181</v>
      </c>
      <c r="I356" s="119">
        <v>58.948045198308535</v>
      </c>
      <c r="J356" s="119">
        <v>10.610648135695538</v>
      </c>
      <c r="K356" s="120">
        <v>269.49489465010794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9" t="str">
        <f>+asset_level_drivers!$B$1</f>
        <v>Farmar</v>
      </c>
      <c r="C357" s="121">
        <v>99</v>
      </c>
      <c r="D357" s="122">
        <v>12.4794375</v>
      </c>
      <c r="E357" s="122">
        <v>107.81552000000001</v>
      </c>
      <c r="F357" s="122">
        <v>14.555095200000002</v>
      </c>
      <c r="G357" s="122">
        <v>13.852101999999999</v>
      </c>
      <c r="H357" s="122">
        <v>9.352262485313533</v>
      </c>
      <c r="I357" s="122">
        <v>60.598827653323973</v>
      </c>
      <c r="J357" s="122">
        <v>10.907788977598315</v>
      </c>
      <c r="K357" s="46">
        <v>278.4251497449373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30" t="str">
        <f>+asset_level_drivers!$B$1</f>
        <v>Farmar</v>
      </c>
      <c r="C358" s="118">
        <v>99</v>
      </c>
      <c r="D358" s="119">
        <v>12.014745</v>
      </c>
      <c r="E358" s="119">
        <v>103.7997</v>
      </c>
      <c r="F358" s="119">
        <v>14.012959500000001</v>
      </c>
      <c r="G358" s="119">
        <v>13.336005000000002</v>
      </c>
      <c r="H358" s="119">
        <v>9.0040155202594931</v>
      </c>
      <c r="I358" s="119">
        <v>58.34169450526911</v>
      </c>
      <c r="J358" s="119">
        <v>10.50150501094844</v>
      </c>
      <c r="K358" s="120">
        <v>269.39275625128494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9" t="str">
        <f>+asset_level_drivers!$B$1</f>
        <v>Farmar</v>
      </c>
      <c r="C359" s="121">
        <v>99</v>
      </c>
      <c r="D359" s="122">
        <v>12.351329999999997</v>
      </c>
      <c r="E359" s="122">
        <v>106.70634</v>
      </c>
      <c r="F359" s="122">
        <v>14.4053559</v>
      </c>
      <c r="G359" s="122">
        <v>13.709563999999999</v>
      </c>
      <c r="H359" s="122">
        <v>9.2562569589156229</v>
      </c>
      <c r="I359" s="122">
        <v>59.975401567204706</v>
      </c>
      <c r="J359" s="122">
        <v>10.795572282096845</v>
      </c>
      <c r="K359" s="46">
        <v>278.32014946385436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30" t="str">
        <f>+asset_level_drivers!$B$1</f>
        <v>Farmar</v>
      </c>
      <c r="C360" s="118">
        <v>99</v>
      </c>
      <c r="D360" s="119">
        <v>12.286539999999999</v>
      </c>
      <c r="E360" s="119">
        <v>106.14709999999999</v>
      </c>
      <c r="F360" s="119">
        <v>14.3298585</v>
      </c>
      <c r="G360" s="119">
        <v>13.637706</v>
      </c>
      <c r="H360" s="119">
        <v>9.2077024398178295</v>
      </c>
      <c r="I360" s="119">
        <v>59.661074943571613</v>
      </c>
      <c r="J360" s="119">
        <v>10.73899348984289</v>
      </c>
      <c r="K360" s="120">
        <v>278.26805375751701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9" t="str">
        <f>+asset_level_drivers!$B$1</f>
        <v>Farmar</v>
      </c>
      <c r="C361" s="121">
        <v>99</v>
      </c>
      <c r="D361" s="122">
        <v>11.82921</v>
      </c>
      <c r="E361" s="122">
        <v>102.19319999999999</v>
      </c>
      <c r="F361" s="122">
        <v>13.796082</v>
      </c>
      <c r="G361" s="122">
        <v>13.129664999999999</v>
      </c>
      <c r="H361" s="122">
        <v>8.8649730337521753</v>
      </c>
      <c r="I361" s="122">
        <v>57.438744571668963</v>
      </c>
      <c r="J361" s="122">
        <v>10.338974022900414</v>
      </c>
      <c r="K361" s="46">
        <v>269.24150896574326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30" t="str">
        <f>+asset_level_drivers!$B$1</f>
        <v>Farmar</v>
      </c>
      <c r="C362" s="118">
        <v>98</v>
      </c>
      <c r="D362" s="119">
        <v>12.160494</v>
      </c>
      <c r="E362" s="119">
        <v>105.05528</v>
      </c>
      <c r="F362" s="119">
        <v>14.182462800000001</v>
      </c>
      <c r="G362" s="119">
        <v>13.497524</v>
      </c>
      <c r="H362" s="119">
        <v>9.1132418299366709</v>
      </c>
      <c r="I362" s="119">
        <v>59.04740622492654</v>
      </c>
      <c r="J362" s="119">
        <v>10.628533120486781</v>
      </c>
      <c r="K362" s="120">
        <v>274.1234481329667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9" t="str">
        <f>+asset_level_drivers!$B$1</f>
        <v>Farmar</v>
      </c>
      <c r="C363" s="121">
        <v>98</v>
      </c>
      <c r="D363" s="122">
        <v>11.707514999999999</v>
      </c>
      <c r="E363" s="122">
        <v>101.142</v>
      </c>
      <c r="F363" s="122">
        <v>13.654170000000001</v>
      </c>
      <c r="G363" s="122">
        <v>12.994574999999999</v>
      </c>
      <c r="H363" s="122">
        <v>8.7737731232473788</v>
      </c>
      <c r="I363" s="122">
        <v>56.847906743968707</v>
      </c>
      <c r="J363" s="122">
        <v>10.232623213914367</v>
      </c>
      <c r="K363" s="46">
        <v>265.23143583598892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30" t="str">
        <f>+asset_level_drivers!$B$1</f>
        <v>Farmar</v>
      </c>
      <c r="C364" s="118">
        <v>97</v>
      </c>
      <c r="D364" s="119">
        <v>12.035626000000001</v>
      </c>
      <c r="E364" s="119">
        <v>103.97431000000002</v>
      </c>
      <c r="F364" s="119">
        <v>14.036531850000003</v>
      </c>
      <c r="G364" s="119">
        <v>13.35852</v>
      </c>
      <c r="H364" s="119">
        <v>9.0196640294936508</v>
      </c>
      <c r="I364" s="119">
        <v>58.439835860952861</v>
      </c>
      <c r="J364" s="119">
        <v>10.519170454971514</v>
      </c>
      <c r="K364" s="120">
        <v>271.42335202668846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9" t="str">
        <f>+asset_level_drivers!$B$1</f>
        <v>Farmar</v>
      </c>
      <c r="C365" s="121">
        <v>97</v>
      </c>
      <c r="D365" s="122">
        <v>11.972603000000001</v>
      </c>
      <c r="E365" s="122">
        <v>103.42933000000001</v>
      </c>
      <c r="F365" s="122">
        <v>13.962959550000001</v>
      </c>
      <c r="G365" s="122">
        <v>13.288429000000001</v>
      </c>
      <c r="H365" s="122">
        <v>8.9724337245530723</v>
      </c>
      <c r="I365" s="122">
        <v>58.133524217744998</v>
      </c>
      <c r="J365" s="122">
        <v>10.4640343591941</v>
      </c>
      <c r="K365" s="46">
        <v>271.37316284982785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30" t="str">
        <f>+asset_level_drivers!$B$1</f>
        <v>Farmar</v>
      </c>
      <c r="C366" s="118">
        <v>97</v>
      </c>
      <c r="D366" s="119">
        <v>10.760232</v>
      </c>
      <c r="E366" s="119">
        <v>92.954119999999989</v>
      </c>
      <c r="F366" s="119">
        <v>12.548806200000001</v>
      </c>
      <c r="G366" s="119">
        <v>11.942602000000001</v>
      </c>
      <c r="H366" s="119">
        <v>8.0638661852243096</v>
      </c>
      <c r="I366" s="119">
        <v>52.24582414059121</v>
      </c>
      <c r="J366" s="119">
        <v>9.4042483453064172</v>
      </c>
      <c r="K366" s="120">
        <v>245.06614331697162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9" t="str">
        <f>+asset_level_drivers!$B$1</f>
        <v>Farmar</v>
      </c>
      <c r="C367" s="121">
        <v>97</v>
      </c>
      <c r="D367" s="122">
        <v>11.853624999999999</v>
      </c>
      <c r="E367" s="122">
        <v>102.40013</v>
      </c>
      <c r="F367" s="122">
        <v>13.824017550000002</v>
      </c>
      <c r="G367" s="122">
        <v>13.1561985</v>
      </c>
      <c r="H367" s="122">
        <v>8.8832699713007592</v>
      </c>
      <c r="I367" s="122">
        <v>57.555051717489</v>
      </c>
      <c r="J367" s="122">
        <v>10.359909309148021</v>
      </c>
      <c r="K367" s="46">
        <v>271.27355502479952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30" t="str">
        <f>+asset_level_drivers!$B$1</f>
        <v>Farmar</v>
      </c>
      <c r="C368" s="118">
        <v>97</v>
      </c>
      <c r="D368" s="119">
        <v>11.412255000000002</v>
      </c>
      <c r="E368" s="119">
        <v>98.585700000000003</v>
      </c>
      <c r="F368" s="119">
        <v>13.3090695</v>
      </c>
      <c r="G368" s="119">
        <v>12.666255000000001</v>
      </c>
      <c r="H368" s="119">
        <v>8.5525012092357358</v>
      </c>
      <c r="I368" s="119">
        <v>55.411111900979563</v>
      </c>
      <c r="J368" s="119">
        <v>9.9740001421763225</v>
      </c>
      <c r="K368" s="120">
        <v>262.47497092799136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9" t="str">
        <f>+asset_level_drivers!$B$1</f>
        <v>Farmar</v>
      </c>
      <c r="C369" s="121">
        <v>97</v>
      </c>
      <c r="D369" s="122">
        <v>11.731996500000001</v>
      </c>
      <c r="E369" s="122">
        <v>101.34675</v>
      </c>
      <c r="F369" s="122">
        <v>13.681811250000001</v>
      </c>
      <c r="G369" s="122">
        <v>13.021023</v>
      </c>
      <c r="H369" s="122">
        <v>8.7921198968126308</v>
      </c>
      <c r="I369" s="122">
        <v>56.962988598251073</v>
      </c>
      <c r="J369" s="122">
        <v>10.253337947685194</v>
      </c>
      <c r="K369" s="46">
        <v>271.17496942620528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30" t="str">
        <f>+asset_level_drivers!$B$1</f>
        <v>Farmar</v>
      </c>
      <c r="C370" s="118">
        <v>97</v>
      </c>
      <c r="D370" s="119">
        <v>11.295119999999999</v>
      </c>
      <c r="E370" s="119">
        <v>97.571699999999993</v>
      </c>
      <c r="F370" s="119">
        <v>13.1721795</v>
      </c>
      <c r="G370" s="119">
        <v>12.536010000000001</v>
      </c>
      <c r="H370" s="119">
        <v>8.464718625588258</v>
      </c>
      <c r="I370" s="119">
        <v>54.841182717866872</v>
      </c>
      <c r="J370" s="119">
        <v>9.8714128892160371</v>
      </c>
      <c r="K370" s="120">
        <v>262.38005507619755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9" t="str">
        <f>+asset_level_drivers!$B$1</f>
        <v>Farmar</v>
      </c>
      <c r="C371" s="121">
        <v>97</v>
      </c>
      <c r="D371" s="122">
        <v>11.611545999999999</v>
      </c>
      <c r="E371" s="122">
        <v>100.30422</v>
      </c>
      <c r="F371" s="122">
        <v>13.541069700000001</v>
      </c>
      <c r="G371" s="122">
        <v>12.8870255</v>
      </c>
      <c r="H371" s="122">
        <v>8.701852631762641</v>
      </c>
      <c r="I371" s="122">
        <v>56.377023833684532</v>
      </c>
      <c r="J371" s="122">
        <v>10.147864290063216</v>
      </c>
      <c r="K371" s="46">
        <v>271.07739584671822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30" t="str">
        <f>+asset_level_drivers!$B$1</f>
        <v>Farmar</v>
      </c>
      <c r="C372" s="118">
        <v>97</v>
      </c>
      <c r="D372" s="119">
        <v>11.550584499999999</v>
      </c>
      <c r="E372" s="119">
        <v>99.778459999999995</v>
      </c>
      <c r="F372" s="119">
        <v>13.4700921</v>
      </c>
      <c r="G372" s="119">
        <v>12.819585</v>
      </c>
      <c r="H372" s="119">
        <v>8.6561672433388086</v>
      </c>
      <c r="I372" s="119">
        <v>56.08151499018026</v>
      </c>
      <c r="J372" s="119">
        <v>10.094672698232447</v>
      </c>
      <c r="K372" s="120">
        <v>271.02898697702511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9" t="str">
        <f>+asset_level_drivers!$B$1</f>
        <v>Farmar</v>
      </c>
      <c r="C373" s="121">
        <v>97</v>
      </c>
      <c r="D373" s="122">
        <v>11.120414999999999</v>
      </c>
      <c r="E373" s="122">
        <v>96.061800000000005</v>
      </c>
      <c r="F373" s="122">
        <v>12.968343000000001</v>
      </c>
      <c r="G373" s="122">
        <v>12.341925</v>
      </c>
      <c r="H373" s="122">
        <v>8.333792290367084</v>
      </c>
      <c r="I373" s="122">
        <v>53.992527812953796</v>
      </c>
      <c r="J373" s="122">
        <v>9.7186550063316837</v>
      </c>
      <c r="K373" s="46">
        <v>262.23950789602179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30" t="str">
        <f>+asset_level_drivers!$B$1</f>
        <v>Farmar</v>
      </c>
      <c r="C374" s="118">
        <v>96</v>
      </c>
      <c r="D374" s="119">
        <v>11.432195499999999</v>
      </c>
      <c r="E374" s="119">
        <v>98.751740000000012</v>
      </c>
      <c r="F374" s="119">
        <v>13.331484900000001</v>
      </c>
      <c r="G374" s="119">
        <v>12.687648999999999</v>
      </c>
      <c r="H374" s="119">
        <v>8.5674448948055684</v>
      </c>
      <c r="I374" s="119">
        <v>55.504436399563431</v>
      </c>
      <c r="J374" s="119">
        <v>9.9907985519214186</v>
      </c>
      <c r="K374" s="120">
        <v>268.33693075882758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9" t="str">
        <f>+asset_level_drivers!$B$1</f>
        <v>Farmar</v>
      </c>
      <c r="C375" s="121">
        <v>96</v>
      </c>
      <c r="D375" s="122">
        <v>11.006414999999999</v>
      </c>
      <c r="E375" s="122">
        <v>95.073599999999985</v>
      </c>
      <c r="F375" s="122">
        <v>12.834935999999999</v>
      </c>
      <c r="G375" s="122">
        <v>12.2151</v>
      </c>
      <c r="H375" s="122">
        <v>8.2483591189340171</v>
      </c>
      <c r="I375" s="122">
        <v>53.437099786571181</v>
      </c>
      <c r="J375" s="122">
        <v>9.6186779615828133</v>
      </c>
      <c r="K375" s="46">
        <v>259.63500318025291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30" t="str">
        <f>+asset_level_drivers!$B$1</f>
        <v>Farmar</v>
      </c>
      <c r="C376" s="118">
        <v>96</v>
      </c>
      <c r="D376" s="119">
        <v>11.314689999999999</v>
      </c>
      <c r="E376" s="119">
        <v>97.735869999999991</v>
      </c>
      <c r="F376" s="119">
        <v>13.194342450000001</v>
      </c>
      <c r="G376" s="119">
        <v>12.557185499999999</v>
      </c>
      <c r="H376" s="119">
        <v>8.4793846533509356</v>
      </c>
      <c r="I376" s="119">
        <v>54.933456163617961</v>
      </c>
      <c r="J376" s="119">
        <v>9.8880221094512351</v>
      </c>
      <c r="K376" s="120">
        <v>268.24232004266037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9" t="str">
        <f>+asset_level_drivers!$B$1</f>
        <v>Farmar</v>
      </c>
      <c r="C377" s="121">
        <v>96</v>
      </c>
      <c r="D377" s="122">
        <v>11.255495499999999</v>
      </c>
      <c r="E377" s="122">
        <v>97.223749999999995</v>
      </c>
      <c r="F377" s="122">
        <v>13.125206250000002</v>
      </c>
      <c r="G377" s="122">
        <v>12.491217499999999</v>
      </c>
      <c r="H377" s="122">
        <v>8.4350234790843146</v>
      </c>
      <c r="I377" s="122">
        <v>54.645613823129139</v>
      </c>
      <c r="J377" s="122">
        <v>9.8362104881632462</v>
      </c>
      <c r="K377" s="46">
        <v>268.1953777915553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30" t="str">
        <f>+asset_level_drivers!$B$1</f>
        <v>Farmar</v>
      </c>
      <c r="C378" s="118">
        <v>96</v>
      </c>
      <c r="D378" s="119">
        <v>10.475887500000001</v>
      </c>
      <c r="E378" s="119">
        <v>90.489860000000007</v>
      </c>
      <c r="F378" s="119">
        <v>12.2161311</v>
      </c>
      <c r="G378" s="119">
        <v>11.626099999999999</v>
      </c>
      <c r="H378" s="119">
        <v>7.8507744973773832</v>
      </c>
      <c r="I378" s="119">
        <v>50.860761331146151</v>
      </c>
      <c r="J378" s="119">
        <v>9.1549370396063079</v>
      </c>
      <c r="K378" s="120">
        <v>250.84876284950661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9" t="str">
        <f>+asset_level_drivers!$B$1</f>
        <v>Farmar</v>
      </c>
      <c r="C379" s="121">
        <v>95</v>
      </c>
      <c r="D379" s="122">
        <v>11.141818499999998</v>
      </c>
      <c r="E379" s="122">
        <v>96.239810000000006</v>
      </c>
      <c r="F379" s="122">
        <v>12.992374350000002</v>
      </c>
      <c r="G379" s="122">
        <v>12.364877</v>
      </c>
      <c r="H379" s="122">
        <v>8.3498323683036411</v>
      </c>
      <c r="I379" s="122">
        <v>54.092580173788015</v>
      </c>
      <c r="J379" s="122">
        <v>9.7366644312818433</v>
      </c>
      <c r="K379" s="46">
        <v>265.51260102924556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30" t="str">
        <f>+asset_level_drivers!$B$1</f>
        <v>Farmar</v>
      </c>
      <c r="C380" s="118">
        <v>95</v>
      </c>
      <c r="D380" s="119">
        <v>10.72683</v>
      </c>
      <c r="E380" s="119">
        <v>92.655000000000001</v>
      </c>
      <c r="F380" s="119">
        <v>12.508425000000001</v>
      </c>
      <c r="G380" s="119">
        <v>11.904164999999999</v>
      </c>
      <c r="H380" s="119">
        <v>8.0388342659944207</v>
      </c>
      <c r="I380" s="119">
        <v>52.077700652176347</v>
      </c>
      <c r="J380" s="119">
        <v>9.3739861173917429</v>
      </c>
      <c r="K380" s="120">
        <v>256.90314716539888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9" t="str">
        <f>+asset_level_drivers!$B$1</f>
        <v>Farmar</v>
      </c>
      <c r="C381" s="121">
        <v>94</v>
      </c>
      <c r="D381" s="122">
        <v>11.027257999999998</v>
      </c>
      <c r="E381" s="122">
        <v>95.249669999999995</v>
      </c>
      <c r="F381" s="122">
        <v>12.85870545</v>
      </c>
      <c r="G381" s="122">
        <v>12.237652999999998</v>
      </c>
      <c r="H381" s="122">
        <v>8.2639791504443618</v>
      </c>
      <c r="I381" s="122">
        <v>53.536061750348956</v>
      </c>
      <c r="J381" s="122">
        <v>9.6364911150628121</v>
      </c>
      <c r="K381" s="46">
        <v>261.38924929970187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30" t="str">
        <f>+asset_level_drivers!$B$1</f>
        <v>Farmar</v>
      </c>
      <c r="C382" s="118">
        <v>94</v>
      </c>
      <c r="D382" s="119">
        <v>10.616535000000001</v>
      </c>
      <c r="E382" s="119">
        <v>91.701899999999995</v>
      </c>
      <c r="F382" s="119">
        <v>12.379756499999999</v>
      </c>
      <c r="G382" s="119">
        <v>11.7819</v>
      </c>
      <c r="H382" s="119">
        <v>7.9561776726329292</v>
      </c>
      <c r="I382" s="119">
        <v>51.542000943670715</v>
      </c>
      <c r="J382" s="119">
        <v>9.2775601698607293</v>
      </c>
      <c r="K382" s="120">
        <v>252.91353703549038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9" t="str">
        <f>+asset_level_drivers!$B$1</f>
        <v>Farmar</v>
      </c>
      <c r="C383" s="121">
        <v>93</v>
      </c>
      <c r="D383" s="122">
        <v>10.91417</v>
      </c>
      <c r="E383" s="122">
        <v>94.269759999999991</v>
      </c>
      <c r="F383" s="122">
        <v>12.726417600000001</v>
      </c>
      <c r="G383" s="122">
        <v>12.111901499999998</v>
      </c>
      <c r="H383" s="122">
        <v>8.1792294443827611</v>
      </c>
      <c r="I383" s="122">
        <v>52.985293204171469</v>
      </c>
      <c r="J383" s="122">
        <v>9.5373527767508666</v>
      </c>
      <c r="K383" s="46">
        <v>257.25831875449734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30" t="str">
        <f>+asset_level_drivers!$B$1</f>
        <v>Farmar</v>
      </c>
      <c r="C384" s="118">
        <v>93</v>
      </c>
      <c r="D384" s="119">
        <v>10.857037</v>
      </c>
      <c r="E384" s="119">
        <v>93.775619999999989</v>
      </c>
      <c r="F384" s="119">
        <v>12.659708700000001</v>
      </c>
      <c r="G384" s="119">
        <v>12.048289499999999</v>
      </c>
      <c r="H384" s="119">
        <v>8.1364131866328897</v>
      </c>
      <c r="I384" s="119">
        <v>52.707556708566635</v>
      </c>
      <c r="J384" s="119">
        <v>9.4873602075419949</v>
      </c>
      <c r="K384" s="120">
        <v>257.21385090878135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9" t="str">
        <f>+asset_level_drivers!$B$1</f>
        <v>Farmar</v>
      </c>
      <c r="C385" s="121">
        <v>93</v>
      </c>
      <c r="D385" s="122">
        <v>10.45266</v>
      </c>
      <c r="E385" s="122">
        <v>90.282600000000002</v>
      </c>
      <c r="F385" s="122">
        <v>12.188151000000001</v>
      </c>
      <c r="G385" s="122">
        <v>11.599500000000001</v>
      </c>
      <c r="H385" s="122">
        <v>7.8333674886978955</v>
      </c>
      <c r="I385" s="122">
        <v>50.744268705414463</v>
      </c>
      <c r="J385" s="122">
        <v>9.133968366974603</v>
      </c>
      <c r="K385" s="46">
        <v>248.87381479363694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30" t="str">
        <f>+asset_level_drivers!$B$1</f>
        <v>Farmar</v>
      </c>
      <c r="C386" s="118">
        <v>93</v>
      </c>
      <c r="D386" s="119">
        <v>10.745421499999999</v>
      </c>
      <c r="E386" s="119">
        <v>92.810900000000004</v>
      </c>
      <c r="F386" s="119">
        <v>12.529471500000001</v>
      </c>
      <c r="G386" s="119">
        <v>11.924304999999999</v>
      </c>
      <c r="H386" s="119">
        <v>8.0527669923689622</v>
      </c>
      <c r="I386" s="119">
        <v>52.165325858929087</v>
      </c>
      <c r="J386" s="119">
        <v>9.3897586546072365</v>
      </c>
      <c r="K386" s="120">
        <v>257.12559587177481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9" t="str">
        <f>+asset_level_drivers!$B$1</f>
        <v>Farmar</v>
      </c>
      <c r="C387" s="121">
        <v>93</v>
      </c>
      <c r="D387" s="122">
        <v>10.345215</v>
      </c>
      <c r="E387" s="122">
        <v>89.353800000000007</v>
      </c>
      <c r="F387" s="122">
        <v>12.062763</v>
      </c>
      <c r="G387" s="122">
        <v>11.480084999999999</v>
      </c>
      <c r="H387" s="122">
        <v>7.7528467246222306</v>
      </c>
      <c r="I387" s="122">
        <v>50.222227063131349</v>
      </c>
      <c r="J387" s="122">
        <v>9.0400008713636435</v>
      </c>
      <c r="K387" s="46">
        <v>248.78885000128494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30" t="str">
        <f>+asset_level_drivers!$B$1</f>
        <v>Farmar</v>
      </c>
      <c r="C388" s="118">
        <v>93</v>
      </c>
      <c r="D388" s="119">
        <v>10.634983999999999</v>
      </c>
      <c r="E388" s="119">
        <v>91.856099999999998</v>
      </c>
      <c r="F388" s="119">
        <v>12.4005735</v>
      </c>
      <c r="G388" s="119">
        <v>11.801793</v>
      </c>
      <c r="H388" s="119">
        <v>7.9700036075431795</v>
      </c>
      <c r="I388" s="119">
        <v>51.62867064784821</v>
      </c>
      <c r="J388" s="119">
        <v>9.2931607166126771</v>
      </c>
      <c r="K388" s="120">
        <v>257.03824928685242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9" t="str">
        <f>+asset_level_drivers!$B$1</f>
        <v>Farmar</v>
      </c>
      <c r="C389" s="121">
        <v>92</v>
      </c>
      <c r="D389" s="122">
        <v>10.579323500000001</v>
      </c>
      <c r="E389" s="122">
        <v>91.374669999999995</v>
      </c>
      <c r="F389" s="122">
        <v>12.335580450000002</v>
      </c>
      <c r="G389" s="122">
        <v>11.739947999999998</v>
      </c>
      <c r="H389" s="122">
        <v>7.9282908615909866</v>
      </c>
      <c r="I389" s="122">
        <v>51.358077939144124</v>
      </c>
      <c r="J389" s="122">
        <v>9.2444540290459418</v>
      </c>
      <c r="K389" s="46">
        <v>254.40799992611537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30" t="str">
        <f>+asset_level_drivers!$B$1</f>
        <v>Farmar</v>
      </c>
      <c r="C390" s="118">
        <v>90</v>
      </c>
      <c r="D390" s="119">
        <v>9.5081699999999998</v>
      </c>
      <c r="E390" s="119">
        <v>82.120360000000005</v>
      </c>
      <c r="F390" s="119">
        <v>11.086248600000001</v>
      </c>
      <c r="G390" s="119">
        <v>10.550889999999997</v>
      </c>
      <c r="H390" s="119">
        <v>7.1255536633749372</v>
      </c>
      <c r="I390" s="119">
        <v>46.156597329112913</v>
      </c>
      <c r="J390" s="119">
        <v>8.3081875192403238</v>
      </c>
      <c r="K390" s="120">
        <v>223.29644126490544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9" t="str">
        <f>+asset_level_drivers!$B$1</f>
        <v>Farmar</v>
      </c>
      <c r="C391" s="121">
        <v>90</v>
      </c>
      <c r="D391" s="122">
        <v>10.4744815</v>
      </c>
      <c r="E391" s="122">
        <v>90.465439999999987</v>
      </c>
      <c r="F391" s="122">
        <v>12.2128344</v>
      </c>
      <c r="G391" s="122">
        <v>11.623031500000002</v>
      </c>
      <c r="H391" s="122">
        <v>7.8497208215963754</v>
      </c>
      <c r="I391" s="122">
        <v>50.847035817683015</v>
      </c>
      <c r="J391" s="122">
        <v>9.1524664471829436</v>
      </c>
      <c r="K391" s="46">
        <v>247.17891441746764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30" t="str">
        <f>+asset_level_drivers!$B$1</f>
        <v>Farmar</v>
      </c>
      <c r="C392" s="118">
        <v>90</v>
      </c>
      <c r="D392" s="119">
        <v>10.084154999999999</v>
      </c>
      <c r="E392" s="119">
        <v>87.095699999999994</v>
      </c>
      <c r="F392" s="119">
        <v>11.7579195</v>
      </c>
      <c r="G392" s="119">
        <v>11.189954999999999</v>
      </c>
      <c r="H392" s="119">
        <v>7.5572047620405067</v>
      </c>
      <c r="I392" s="119">
        <v>48.953038613045763</v>
      </c>
      <c r="J392" s="119">
        <v>8.8115469503482373</v>
      </c>
      <c r="K392" s="120">
        <v>239.16482463635896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9" t="str">
        <f>+asset_level_drivers!$B$1</f>
        <v>Farmar</v>
      </c>
      <c r="C393" s="121">
        <v>89</v>
      </c>
      <c r="D393" s="122">
        <v>10.366694499999999</v>
      </c>
      <c r="E393" s="122">
        <v>89.534819999999996</v>
      </c>
      <c r="F393" s="122">
        <v>12.087200699999999</v>
      </c>
      <c r="G393" s="122">
        <v>11.5034645</v>
      </c>
      <c r="H393" s="122">
        <v>7.7689437580064107</v>
      </c>
      <c r="I393" s="122">
        <v>50.323971225584067</v>
      </c>
      <c r="J393" s="122">
        <v>9.0583148206051316</v>
      </c>
      <c r="K393" s="46">
        <v>243.99969958656712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30" t="str">
        <f>+asset_level_drivers!$B$1</f>
        <v>Farmar</v>
      </c>
      <c r="C394" s="118">
        <v>89</v>
      </c>
      <c r="D394" s="119">
        <v>9.9807000000000006</v>
      </c>
      <c r="E394" s="119">
        <v>86.199600000000004</v>
      </c>
      <c r="F394" s="119">
        <v>11.636946000000002</v>
      </c>
      <c r="G394" s="119">
        <v>11.074814999999999</v>
      </c>
      <c r="H394" s="119">
        <v>7.4796741589650004</v>
      </c>
      <c r="I394" s="119">
        <v>48.449376343827545</v>
      </c>
      <c r="J394" s="119">
        <v>8.7208877418889585</v>
      </c>
      <c r="K394" s="120">
        <v>236.08876238371198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9" t="str">
        <f>+asset_level_drivers!$B$1</f>
        <v>Farmar</v>
      </c>
      <c r="C395" s="121">
        <v>89</v>
      </c>
      <c r="D395" s="122">
        <v>10.26038</v>
      </c>
      <c r="E395" s="122">
        <v>88.613810000000015</v>
      </c>
      <c r="F395" s="122">
        <v>11.962864350000002</v>
      </c>
      <c r="G395" s="122">
        <v>11.385075499999999</v>
      </c>
      <c r="H395" s="122">
        <v>7.6892702062141227</v>
      </c>
      <c r="I395" s="122">
        <v>49.806308033336911</v>
      </c>
      <c r="J395" s="122">
        <v>8.9651354460006445</v>
      </c>
      <c r="K395" s="46">
        <v>243.91728886654502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30" t="str">
        <f>+asset_level_drivers!$B$1</f>
        <v>Farmar</v>
      </c>
      <c r="C396" s="118">
        <v>88</v>
      </c>
      <c r="D396" s="119">
        <v>10.206486499999999</v>
      </c>
      <c r="E396" s="119">
        <v>88.149119999999996</v>
      </c>
      <c r="F396" s="119">
        <v>11.900131200000001</v>
      </c>
      <c r="G396" s="119">
        <v>11.325291999999999</v>
      </c>
      <c r="H396" s="119">
        <v>7.6488816744191404</v>
      </c>
      <c r="I396" s="119">
        <v>49.545124214697225</v>
      </c>
      <c r="J396" s="119">
        <v>8.9181223586454994</v>
      </c>
      <c r="K396" s="120">
        <v>241.27243082949991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9" t="str">
        <f>+asset_level_drivers!$B$1</f>
        <v>Farmar</v>
      </c>
      <c r="C397" s="121">
        <v>88</v>
      </c>
      <c r="D397" s="122">
        <v>9.8219549999999973</v>
      </c>
      <c r="E397" s="122">
        <v>84.865800000000007</v>
      </c>
      <c r="F397" s="122">
        <v>11.456883000000001</v>
      </c>
      <c r="G397" s="122">
        <v>10.903529999999998</v>
      </c>
      <c r="H397" s="122">
        <v>7.3607084677444519</v>
      </c>
      <c r="I397" s="122">
        <v>47.699700264502383</v>
      </c>
      <c r="J397" s="122">
        <v>8.5859460476104292</v>
      </c>
      <c r="K397" s="46">
        <v>233.45035641318873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30" t="str">
        <f>+asset_level_drivers!$B$1</f>
        <v>Farmar</v>
      </c>
      <c r="C398" s="118">
        <v>88</v>
      </c>
      <c r="D398" s="119">
        <v>10.087213999999998</v>
      </c>
      <c r="E398" s="119">
        <v>87.242369999999994</v>
      </c>
      <c r="F398" s="119">
        <v>11.77771995</v>
      </c>
      <c r="G398" s="119">
        <v>11.2089645</v>
      </c>
      <c r="H398" s="119">
        <v>7.5594972188072935</v>
      </c>
      <c r="I398" s="119">
        <v>49.035476002875292</v>
      </c>
      <c r="J398" s="119">
        <v>8.8263856805175536</v>
      </c>
      <c r="K398" s="120">
        <v>241.1918467230546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9" t="str">
        <f>+asset_level_drivers!$B$1</f>
        <v>Farmar</v>
      </c>
      <c r="C399" s="121">
        <v>88</v>
      </c>
      <c r="D399" s="122">
        <v>9.7116600000000002</v>
      </c>
      <c r="E399" s="122">
        <v>83.992800000000003</v>
      </c>
      <c r="F399" s="122">
        <v>11.339028000000001</v>
      </c>
      <c r="G399" s="122">
        <v>10.78098</v>
      </c>
      <c r="H399" s="122">
        <v>7.2780518743829612</v>
      </c>
      <c r="I399" s="122">
        <v>47.209021589100622</v>
      </c>
      <c r="J399" s="122">
        <v>8.4976238860381113</v>
      </c>
      <c r="K399" s="46">
        <v>233.3727712530839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30" t="str">
        <f>+asset_level_drivers!$B$1</f>
        <v>Farmar</v>
      </c>
      <c r="C400" s="118">
        <v>88</v>
      </c>
      <c r="D400" s="119">
        <v>9.9838445</v>
      </c>
      <c r="E400" s="119">
        <v>86.344920000000002</v>
      </c>
      <c r="F400" s="119">
        <v>11.6565642</v>
      </c>
      <c r="G400" s="119">
        <v>11.079090000000001</v>
      </c>
      <c r="H400" s="119">
        <v>7.4820306906103609</v>
      </c>
      <c r="I400" s="119">
        <v>48.531054952200257</v>
      </c>
      <c r="J400" s="119">
        <v>8.7355898913960459</v>
      </c>
      <c r="K400" s="120">
        <v>241.10265062030993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9" t="str">
        <f>+asset_level_drivers!$B$1</f>
        <v>Farmar</v>
      </c>
      <c r="C401" s="121">
        <v>88</v>
      </c>
      <c r="D401" s="122">
        <v>9.9314234999999993</v>
      </c>
      <c r="E401" s="122">
        <v>85.892319999999998</v>
      </c>
      <c r="F401" s="122">
        <v>11.595463199999999</v>
      </c>
      <c r="G401" s="122">
        <v>11.0210735</v>
      </c>
      <c r="H401" s="122">
        <v>7.4427456706130553</v>
      </c>
      <c r="I401" s="122">
        <v>48.276666443051525</v>
      </c>
      <c r="J401" s="122">
        <v>8.6897999597492763</v>
      </c>
      <c r="K401" s="46">
        <v>241.06312635722912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30" t="str">
        <f>+asset_level_drivers!$B$1</f>
        <v>Farmar</v>
      </c>
      <c r="C402" s="118">
        <v>87</v>
      </c>
      <c r="D402" s="119">
        <v>8.92563</v>
      </c>
      <c r="E402" s="119">
        <v>77.19319999999999</v>
      </c>
      <c r="F402" s="119">
        <v>10.421082</v>
      </c>
      <c r="G402" s="119">
        <v>9.904776</v>
      </c>
      <c r="H402" s="119">
        <v>6.6889901573519657</v>
      </c>
      <c r="I402" s="119">
        <v>43.387236112282977</v>
      </c>
      <c r="J402" s="119">
        <v>7.8097025002109364</v>
      </c>
      <c r="K402" s="120">
        <v>215.35198499177636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9" t="str">
        <f>+asset_level_drivers!$B$1</f>
        <v>Farmar</v>
      </c>
      <c r="C403" s="121">
        <v>87</v>
      </c>
      <c r="D403" s="122">
        <v>9.8327659999999995</v>
      </c>
      <c r="E403" s="122">
        <v>85.037650000000014</v>
      </c>
      <c r="F403" s="122">
        <v>11.480082750000001</v>
      </c>
      <c r="G403" s="122">
        <v>10.911519499999999</v>
      </c>
      <c r="H403" s="122">
        <v>7.3688103801686893</v>
      </c>
      <c r="I403" s="122">
        <v>47.796290333652202</v>
      </c>
      <c r="J403" s="122">
        <v>8.603332260057396</v>
      </c>
      <c r="K403" s="46">
        <v>238.38654369956572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30" t="str">
        <f>+asset_level_drivers!$B$1</f>
        <v>Farmar</v>
      </c>
      <c r="C404" s="118">
        <v>86</v>
      </c>
      <c r="D404" s="119">
        <v>9.4665600000000012</v>
      </c>
      <c r="E404" s="119">
        <v>81.87</v>
      </c>
      <c r="F404" s="119">
        <v>11.05245</v>
      </c>
      <c r="G404" s="119">
        <v>10.505100000000001</v>
      </c>
      <c r="H404" s="119">
        <v>7.094370555801869</v>
      </c>
      <c r="I404" s="119">
        <v>46.015879902797238</v>
      </c>
      <c r="J404" s="119">
        <v>8.2828583825035018</v>
      </c>
      <c r="K404" s="120">
        <v>226.76953655042146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9" t="str">
        <f>+asset_level_drivers!$B$1</f>
        <v>Farmar</v>
      </c>
      <c r="C405" s="121">
        <v>86</v>
      </c>
      <c r="D405" s="122">
        <v>9.7317524999999989</v>
      </c>
      <c r="E405" s="122">
        <v>84.162520000000001</v>
      </c>
      <c r="F405" s="122">
        <v>11.361940200000001</v>
      </c>
      <c r="G405" s="122">
        <v>10.799314999999998</v>
      </c>
      <c r="H405" s="122">
        <v>7.2931094708480391</v>
      </c>
      <c r="I405" s="122">
        <v>47.304414469729693</v>
      </c>
      <c r="J405" s="122">
        <v>8.5147946045513461</v>
      </c>
      <c r="K405" s="46">
        <v>234.29027375070675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30" t="str">
        <f>+asset_level_drivers!$B$1</f>
        <v>Farmar</v>
      </c>
      <c r="C406" s="118">
        <v>86</v>
      </c>
      <c r="D406" s="119">
        <v>9.3693749999999998</v>
      </c>
      <c r="E406" s="119">
        <v>81.027600000000007</v>
      </c>
      <c r="F406" s="119">
        <v>10.938726000000003</v>
      </c>
      <c r="G406" s="119">
        <v>10.396799999999999</v>
      </c>
      <c r="H406" s="119">
        <v>7.0215387771551789</v>
      </c>
      <c r="I406" s="119">
        <v>45.542400273749763</v>
      </c>
      <c r="J406" s="119">
        <v>8.1976320492749597</v>
      </c>
      <c r="K406" s="120">
        <v>226.69569806550678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9" t="str">
        <f>+asset_level_drivers!$B$1</f>
        <v>Farmar</v>
      </c>
      <c r="C407" s="121">
        <v>86</v>
      </c>
      <c r="D407" s="122">
        <v>9.6319169999999996</v>
      </c>
      <c r="E407" s="122">
        <v>83.296689999999984</v>
      </c>
      <c r="F407" s="122">
        <v>11.24505315</v>
      </c>
      <c r="G407" s="122">
        <v>10.687994</v>
      </c>
      <c r="H407" s="122">
        <v>7.2182913709655301</v>
      </c>
      <c r="I407" s="122">
        <v>46.817765766954082</v>
      </c>
      <c r="J407" s="122">
        <v>8.4271978380517361</v>
      </c>
      <c r="K407" s="46">
        <v>234.21436559576739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30" t="str">
        <f>+asset_level_drivers!$B$1</f>
        <v>Farmar</v>
      </c>
      <c r="C408" s="118">
        <v>86</v>
      </c>
      <c r="D408" s="119">
        <v>9.5815574999999988</v>
      </c>
      <c r="E408" s="119">
        <v>82.860209999999995</v>
      </c>
      <c r="F408" s="119">
        <v>11.186128349999999</v>
      </c>
      <c r="G408" s="119">
        <v>10.632039000000001</v>
      </c>
      <c r="H408" s="119">
        <v>7.1805512674849732</v>
      </c>
      <c r="I408" s="119">
        <v>46.572437670459969</v>
      </c>
      <c r="J408" s="119">
        <v>8.383038780682794</v>
      </c>
      <c r="K408" s="120">
        <v>234.17670329846834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9" t="str">
        <f>+asset_level_drivers!$B$1</f>
        <v>Farmar</v>
      </c>
      <c r="C409" s="121">
        <v>86</v>
      </c>
      <c r="D409" s="122">
        <v>9.224594999999999</v>
      </c>
      <c r="E409" s="122">
        <v>79.773900000000012</v>
      </c>
      <c r="F409" s="122">
        <v>10.769476500000003</v>
      </c>
      <c r="G409" s="122">
        <v>10.23606</v>
      </c>
      <c r="H409" s="122">
        <v>6.9130386494351832</v>
      </c>
      <c r="I409" s="122">
        <v>44.83774522752848</v>
      </c>
      <c r="J409" s="122">
        <v>8.0707941409551278</v>
      </c>
      <c r="K409" s="46">
        <v>226.58635687577097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30" t="str">
        <f>+asset_level_drivers!$B$1</f>
        <v>Farmar</v>
      </c>
      <c r="C410" s="118">
        <v>86</v>
      </c>
      <c r="D410" s="119">
        <v>9.4831944999999997</v>
      </c>
      <c r="E410" s="119">
        <v>82.007709999999989</v>
      </c>
      <c r="F410" s="119">
        <v>11.071040849999999</v>
      </c>
      <c r="G410" s="119">
        <v>10.5227795</v>
      </c>
      <c r="H410" s="119">
        <v>7.1068366794001419</v>
      </c>
      <c r="I410" s="119">
        <v>46.093281231994915</v>
      </c>
      <c r="J410" s="119">
        <v>8.2967906217590848</v>
      </c>
      <c r="K410" s="120">
        <v>234.10195952566048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9" t="str">
        <f>+asset_level_drivers!$B$1</f>
        <v>Farmar</v>
      </c>
      <c r="C411" s="121">
        <v>86</v>
      </c>
      <c r="D411" s="122">
        <v>9.1299749999999982</v>
      </c>
      <c r="E411" s="122">
        <v>78.953100000000006</v>
      </c>
      <c r="F411" s="122">
        <v>10.658668500000001</v>
      </c>
      <c r="G411" s="122">
        <v>10.130609999999999</v>
      </c>
      <c r="H411" s="122">
        <v>6.8421291171457366</v>
      </c>
      <c r="I411" s="122">
        <v>44.376406101789918</v>
      </c>
      <c r="J411" s="122">
        <v>7.9877530983221856</v>
      </c>
      <c r="K411" s="46">
        <v>226.51439570376749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30" t="str">
        <f>+asset_level_drivers!$B$1</f>
        <v>Farmar</v>
      </c>
      <c r="C412" s="118">
        <v>86</v>
      </c>
      <c r="D412" s="119">
        <v>9.3857149999999994</v>
      </c>
      <c r="E412" s="119">
        <v>81.164199999999994</v>
      </c>
      <c r="F412" s="119">
        <v>10.957167</v>
      </c>
      <c r="G412" s="119">
        <v>10.414403499999999</v>
      </c>
      <c r="H412" s="119">
        <v>7.033784198393918</v>
      </c>
      <c r="I412" s="119">
        <v>45.619177715971844</v>
      </c>
      <c r="J412" s="119">
        <v>8.2114519888749324</v>
      </c>
      <c r="K412" s="120">
        <v>234.02798329403524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9" t="str">
        <f>+asset_level_drivers!$B$1</f>
        <v>Farmar</v>
      </c>
      <c r="C413" s="121">
        <v>86</v>
      </c>
      <c r="D413" s="122">
        <v>9.3365334999999998</v>
      </c>
      <c r="E413" s="122">
        <v>80.738880000000009</v>
      </c>
      <c r="F413" s="122">
        <v>10.899748800000001</v>
      </c>
      <c r="G413" s="122">
        <v>10.359920999999998</v>
      </c>
      <c r="H413" s="122">
        <v>6.9969269043515023</v>
      </c>
      <c r="I413" s="122">
        <v>45.380122212854012</v>
      </c>
      <c r="J413" s="122">
        <v>8.1684219983137218</v>
      </c>
      <c r="K413" s="46">
        <v>233.99127874274004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30" t="str">
        <f>+asset_level_drivers!$B$1</f>
        <v>Farmar</v>
      </c>
      <c r="C414" s="118">
        <v>86</v>
      </c>
      <c r="D414" s="119">
        <v>8.3909699999999994</v>
      </c>
      <c r="E414" s="119">
        <v>72.561440000000005</v>
      </c>
      <c r="F414" s="119">
        <v>9.7957944000000001</v>
      </c>
      <c r="G414" s="119">
        <v>9.3105319999999985</v>
      </c>
      <c r="H414" s="119">
        <v>6.2883085833308821</v>
      </c>
      <c r="I414" s="119">
        <v>40.783907519409155</v>
      </c>
      <c r="J414" s="119">
        <v>7.3411033534936481</v>
      </c>
      <c r="K414" s="120">
        <v>211.31398096988076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9" t="str">
        <f>+asset_level_drivers!$B$1</f>
        <v>Farmar</v>
      </c>
      <c r="C415" s="121">
        <v>86</v>
      </c>
      <c r="D415" s="122">
        <v>9.243765999999999</v>
      </c>
      <c r="E415" s="122">
        <v>79.935360000000003</v>
      </c>
      <c r="F415" s="122">
        <v>10.7912736</v>
      </c>
      <c r="G415" s="122">
        <v>10.256845999999999</v>
      </c>
      <c r="H415" s="122">
        <v>6.9274056610978443</v>
      </c>
      <c r="I415" s="122">
        <v>44.928495489762582</v>
      </c>
      <c r="J415" s="122">
        <v>8.0871291881572631</v>
      </c>
      <c r="K415" s="46">
        <v>233.91843876085787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30" t="str">
        <f>+asset_level_drivers!$B$1</f>
        <v>Farmar</v>
      </c>
      <c r="C416" s="118">
        <v>86</v>
      </c>
      <c r="D416" s="119">
        <v>8.8996949999999995</v>
      </c>
      <c r="E416" s="119">
        <v>76.957800000000006</v>
      </c>
      <c r="F416" s="119">
        <v>10.389303000000002</v>
      </c>
      <c r="G416" s="119">
        <v>9.8746799999999997</v>
      </c>
      <c r="H416" s="119">
        <v>6.6695541108509433</v>
      </c>
      <c r="I416" s="119">
        <v>43.254927108629403</v>
      </c>
      <c r="J416" s="119">
        <v>7.7858868795532938</v>
      </c>
      <c r="K416" s="120">
        <v>226.33770880448193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9" t="str">
        <f>+asset_level_drivers!$B$1</f>
        <v>Farmar</v>
      </c>
      <c r="C417" s="121">
        <v>85</v>
      </c>
      <c r="D417" s="122">
        <v>9.1489370000000001</v>
      </c>
      <c r="E417" s="122">
        <v>79.112930000000006</v>
      </c>
      <c r="F417" s="122">
        <v>10.680245550000002</v>
      </c>
      <c r="G417" s="122">
        <v>10.151120499999999</v>
      </c>
      <c r="H417" s="122">
        <v>6.8563395013274384</v>
      </c>
      <c r="I417" s="122">
        <v>44.46624020567247</v>
      </c>
      <c r="J417" s="122">
        <v>8.0039232370210431</v>
      </c>
      <c r="K417" s="46">
        <v>230.72819429096421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30" t="str">
        <f>+asset_level_drivers!$B$1</f>
        <v>Farmar</v>
      </c>
      <c r="C418" s="118">
        <v>85</v>
      </c>
      <c r="D418" s="119">
        <v>8.808209999999999</v>
      </c>
      <c r="E418" s="119">
        <v>76.166099999999986</v>
      </c>
      <c r="F418" s="119">
        <v>10.282423499999998</v>
      </c>
      <c r="G418" s="119">
        <v>9.7732199999999985</v>
      </c>
      <c r="H418" s="119">
        <v>6.6009939907759065</v>
      </c>
      <c r="I418" s="119">
        <v>42.809943938737561</v>
      </c>
      <c r="J418" s="119">
        <v>7.7057899089727604</v>
      </c>
      <c r="K418" s="120">
        <v>223.25102715743216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9" t="str">
        <f>+asset_level_drivers!$B$1</f>
        <v>Farmar</v>
      </c>
      <c r="C419" s="121">
        <v>85</v>
      </c>
      <c r="D419" s="122">
        <v>9.0549914999999999</v>
      </c>
      <c r="E419" s="122">
        <v>78.299180000000007</v>
      </c>
      <c r="F419" s="122">
        <v>10.570389300000002</v>
      </c>
      <c r="G419" s="122">
        <v>10.046867499999998</v>
      </c>
      <c r="H419" s="122">
        <v>6.7859354486356391</v>
      </c>
      <c r="I419" s="122">
        <v>44.008863605319455</v>
      </c>
      <c r="J419" s="122">
        <v>7.9215954489575022</v>
      </c>
      <c r="K419" s="46">
        <v>230.65744506835938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30" t="str">
        <f>+asset_level_drivers!$B$1</f>
        <v>Farmar</v>
      </c>
      <c r="C420" s="118">
        <v>85</v>
      </c>
      <c r="D420" s="119">
        <v>9.0075770000000013</v>
      </c>
      <c r="E420" s="119">
        <v>77.888739999999999</v>
      </c>
      <c r="F420" s="119">
        <v>10.514979900000002</v>
      </c>
      <c r="G420" s="119">
        <v>9.9941519999999997</v>
      </c>
      <c r="H420" s="119">
        <v>6.7504023687504358</v>
      </c>
      <c r="I420" s="119">
        <v>43.77817156003664</v>
      </c>
      <c r="J420" s="119">
        <v>7.8800708808065956</v>
      </c>
      <c r="K420" s="120">
        <v>230.62234207153321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9" t="str">
        <f>+asset_level_drivers!$B$1</f>
        <v>Farmar</v>
      </c>
      <c r="C421" s="121">
        <v>85</v>
      </c>
      <c r="D421" s="122">
        <v>8.6722650000000012</v>
      </c>
      <c r="E421" s="122">
        <v>74.987399999999994</v>
      </c>
      <c r="F421" s="122">
        <v>10.123298999999999</v>
      </c>
      <c r="G421" s="122">
        <v>9.6218849999999989</v>
      </c>
      <c r="H421" s="122">
        <v>6.4991149338419758</v>
      </c>
      <c r="I421" s="122">
        <v>42.147443417894429</v>
      </c>
      <c r="J421" s="122">
        <v>7.5865398152209975</v>
      </c>
      <c r="K421" s="46">
        <v>223.14911667673212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30" t="str">
        <f>+asset_level_drivers!$B$1</f>
        <v>Farmar</v>
      </c>
      <c r="C422" s="118">
        <v>84</v>
      </c>
      <c r="D422" s="119">
        <v>8.9151039999999995</v>
      </c>
      <c r="E422" s="119">
        <v>77.087389999999999</v>
      </c>
      <c r="F422" s="119">
        <v>10.40679765</v>
      </c>
      <c r="G422" s="119">
        <v>9.8913715000000018</v>
      </c>
      <c r="H422" s="119">
        <v>6.6811018278563123</v>
      </c>
      <c r="I422" s="119">
        <v>43.327764507879472</v>
      </c>
      <c r="J422" s="119">
        <v>7.7989976114183053</v>
      </c>
      <c r="K422" s="120">
        <v>227.86946188675731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9" t="str">
        <f>+asset_level_drivers!$B$1</f>
        <v>Farmar</v>
      </c>
      <c r="C423" s="121">
        <v>84</v>
      </c>
      <c r="D423" s="122">
        <v>8.5830600000000015</v>
      </c>
      <c r="E423" s="122">
        <v>74.215800000000002</v>
      </c>
      <c r="F423" s="122">
        <v>10.019133000000002</v>
      </c>
      <c r="G423" s="122">
        <v>9.5229900000000001</v>
      </c>
      <c r="H423" s="122">
        <v>6.4322634771956011</v>
      </c>
      <c r="I423" s="122">
        <v>41.71375766080395</v>
      </c>
      <c r="J423" s="122">
        <v>7.508476378944712</v>
      </c>
      <c r="K423" s="46">
        <v>220.48605218184622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30" t="str">
        <f>+asset_level_drivers!$B$1</f>
        <v>Farmar</v>
      </c>
      <c r="C424" s="118">
        <v>84</v>
      </c>
      <c r="D424" s="119">
        <v>8.8235145000000017</v>
      </c>
      <c r="E424" s="119">
        <v>76.294409999999999</v>
      </c>
      <c r="F424" s="119">
        <v>10.29974535</v>
      </c>
      <c r="G424" s="119">
        <v>9.7894745000000007</v>
      </c>
      <c r="H424" s="119">
        <v>6.6124633940407964</v>
      </c>
      <c r="I424" s="119">
        <v>42.882061900754515</v>
      </c>
      <c r="J424" s="119">
        <v>7.7187711421358136</v>
      </c>
      <c r="K424" s="120">
        <v>227.80188664486533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9" t="str">
        <f>+asset_level_drivers!$B$1</f>
        <v>Farmar</v>
      </c>
      <c r="C425" s="121">
        <v>84</v>
      </c>
      <c r="D425" s="122">
        <v>8.7772780000000008</v>
      </c>
      <c r="E425" s="122">
        <v>75.894509999999997</v>
      </c>
      <c r="F425" s="122">
        <v>10.24575885</v>
      </c>
      <c r="G425" s="122">
        <v>9.7382314999999995</v>
      </c>
      <c r="H425" s="122">
        <v>6.5778131235937352</v>
      </c>
      <c r="I425" s="122">
        <v>42.657293971438172</v>
      </c>
      <c r="J425" s="122">
        <v>7.6783129148588722</v>
      </c>
      <c r="K425" s="46">
        <v>227.76835831491573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30" t="str">
        <f>+asset_level_drivers!$B$1</f>
        <v>Farmar</v>
      </c>
      <c r="C426" s="118">
        <v>83</v>
      </c>
      <c r="D426" s="119">
        <v>8.1694014999999993</v>
      </c>
      <c r="E426" s="119">
        <v>70.637910000000005</v>
      </c>
      <c r="F426" s="119">
        <v>9.5361178500000001</v>
      </c>
      <c r="G426" s="119">
        <v>9.0639500000000002</v>
      </c>
      <c r="H426" s="119">
        <v>6.1222620952197637</v>
      </c>
      <c r="I426" s="119">
        <v>39.702767596733842</v>
      </c>
      <c r="J426" s="119">
        <v>7.1464981674120924</v>
      </c>
      <c r="K426" s="120">
        <v>210.63218261718751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9" t="str">
        <f>+asset_level_drivers!$B$1</f>
        <v>Farmar</v>
      </c>
      <c r="C427" s="121">
        <v>83</v>
      </c>
      <c r="D427" s="122">
        <v>8.6886334999999981</v>
      </c>
      <c r="E427" s="122">
        <v>75.126329999999996</v>
      </c>
      <c r="F427" s="122">
        <v>10.142054550000001</v>
      </c>
      <c r="G427" s="122">
        <v>9.6398684999999986</v>
      </c>
      <c r="H427" s="122">
        <v>6.511381713373571</v>
      </c>
      <c r="I427" s="122">
        <v>42.225530460704931</v>
      </c>
      <c r="J427" s="122">
        <v>7.6005954829268889</v>
      </c>
      <c r="K427" s="46">
        <v>225.12549693057412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30" t="str">
        <f>+asset_level_drivers!$B$1</f>
        <v>Farmar</v>
      </c>
      <c r="C428" s="118">
        <v>83</v>
      </c>
      <c r="D428" s="119">
        <v>8.3650350000000007</v>
      </c>
      <c r="E428" s="119">
        <v>72.3279</v>
      </c>
      <c r="F428" s="119">
        <v>9.7642664999999997</v>
      </c>
      <c r="G428" s="119">
        <v>9.280739999999998</v>
      </c>
      <c r="H428" s="119">
        <v>6.2688725368298597</v>
      </c>
      <c r="I428" s="119">
        <v>40.652643947984949</v>
      </c>
      <c r="J428" s="119">
        <v>7.3174759106372909</v>
      </c>
      <c r="K428" s="120">
        <v>217.83157027395151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9" t="str">
        <f>+asset_level_drivers!$B$1</f>
        <v>Farmar</v>
      </c>
      <c r="C429" s="121">
        <v>83</v>
      </c>
      <c r="D429" s="122">
        <v>8.5993999999999993</v>
      </c>
      <c r="E429" s="122">
        <v>74.353499999999997</v>
      </c>
      <c r="F429" s="122">
        <v>10.037722499999999</v>
      </c>
      <c r="G429" s="122">
        <v>9.5406219999999973</v>
      </c>
      <c r="H429" s="122">
        <v>6.4445088984343393</v>
      </c>
      <c r="I429" s="122">
        <v>41.791153369398245</v>
      </c>
      <c r="J429" s="122">
        <v>7.5224076064916838</v>
      </c>
      <c r="K429" s="46">
        <v>225.05991759450814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30" t="str">
        <f>+asset_level_drivers!$B$1</f>
        <v>Farmar</v>
      </c>
      <c r="C430" s="118">
        <v>83</v>
      </c>
      <c r="D430" s="119">
        <v>8.2792499999999976</v>
      </c>
      <c r="E430" s="119">
        <v>71.583900000000014</v>
      </c>
      <c r="F430" s="119">
        <v>9.6638265000000008</v>
      </c>
      <c r="G430" s="119">
        <v>9.1852649999999993</v>
      </c>
      <c r="H430" s="119">
        <v>6.2045840753264754</v>
      </c>
      <c r="I430" s="119">
        <v>40.234471056233623</v>
      </c>
      <c r="J430" s="119">
        <v>7.2422047901220532</v>
      </c>
      <c r="K430" s="120">
        <v>217.7684326171875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9" t="str">
        <f>+asset_level_drivers!$B$1</f>
        <v>Farmar</v>
      </c>
      <c r="C431" s="121">
        <v>82</v>
      </c>
      <c r="D431" s="122">
        <v>8.5110500000000009</v>
      </c>
      <c r="E431" s="122">
        <v>73.588729999999998</v>
      </c>
      <c r="F431" s="122">
        <v>9.9344785499999997</v>
      </c>
      <c r="G431" s="122">
        <v>9.4425535000000007</v>
      </c>
      <c r="H431" s="122">
        <v>6.3782981905737133</v>
      </c>
      <c r="I431" s="122">
        <v>41.361306484418854</v>
      </c>
      <c r="J431" s="122">
        <v>7.4450351671953943</v>
      </c>
      <c r="K431" s="46">
        <v>222.39110570004112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30" t="str">
        <f>+asset_level_drivers!$B$1</f>
        <v>Farmar</v>
      </c>
      <c r="C432" s="118">
        <v>82</v>
      </c>
      <c r="D432" s="119">
        <v>8.4665804999999992</v>
      </c>
      <c r="E432" s="119">
        <v>73.202780000000004</v>
      </c>
      <c r="F432" s="119">
        <v>9.8823752999999996</v>
      </c>
      <c r="G432" s="119">
        <v>9.3930774999999986</v>
      </c>
      <c r="H432" s="119">
        <v>6.3449721342838634</v>
      </c>
      <c r="I432" s="119">
        <v>41.144379296822862</v>
      </c>
      <c r="J432" s="119">
        <v>7.4059882734281146</v>
      </c>
      <c r="K432" s="120">
        <v>222.35918415270356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9" t="str">
        <f>+asset_level_drivers!$B$1</f>
        <v>Farmar</v>
      </c>
      <c r="C433" s="121">
        <v>82</v>
      </c>
      <c r="D433" s="122">
        <v>8.1512849999999997</v>
      </c>
      <c r="E433" s="122">
        <v>70.476300000000009</v>
      </c>
      <c r="F433" s="122">
        <v>9.5143005000000009</v>
      </c>
      <c r="G433" s="122">
        <v>9.0430499999999991</v>
      </c>
      <c r="H433" s="122">
        <v>6.1086853403928592</v>
      </c>
      <c r="I433" s="122">
        <v>39.611933025448991</v>
      </c>
      <c r="J433" s="122">
        <v>7.1301479445808189</v>
      </c>
      <c r="K433" s="46">
        <v>215.15557347347863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30" t="str">
        <f>+asset_level_drivers!$B$1</f>
        <v>Farmar</v>
      </c>
      <c r="C434" s="118">
        <v>79</v>
      </c>
      <c r="D434" s="119">
        <v>8.3797029999999992</v>
      </c>
      <c r="E434" s="119">
        <v>72.449790000000007</v>
      </c>
      <c r="F434" s="119">
        <v>9.780721650000002</v>
      </c>
      <c r="G434" s="119">
        <v>9.2964815000000005</v>
      </c>
      <c r="H434" s="119">
        <v>6.2798649382209142</v>
      </c>
      <c r="I434" s="119">
        <v>40.721153482629539</v>
      </c>
      <c r="J434" s="119">
        <v>7.3298076268733174</v>
      </c>
      <c r="K434" s="120">
        <v>214.5098389796207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9" t="str">
        <f>+asset_level_drivers!$B$1</f>
        <v>Farmar</v>
      </c>
      <c r="C435" s="121">
        <v>78</v>
      </c>
      <c r="D435" s="122">
        <v>8.0674949999999992</v>
      </c>
      <c r="E435" s="122">
        <v>69.751199999999997</v>
      </c>
      <c r="F435" s="122">
        <v>9.4164120000000011</v>
      </c>
      <c r="G435" s="122">
        <v>8.9501400000000011</v>
      </c>
      <c r="H435" s="122">
        <v>6.0458919593895555</v>
      </c>
      <c r="I435" s="122">
        <v>39.204383074092952</v>
      </c>
      <c r="J435" s="122">
        <v>7.0567889533367323</v>
      </c>
      <c r="K435" s="46">
        <v>205.07181364360608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30" t="str">
        <f>+asset_level_drivers!$B$1</f>
        <v>Farmar</v>
      </c>
      <c r="C436" s="118">
        <v>76</v>
      </c>
      <c r="D436" s="119">
        <v>8.2937089999999998</v>
      </c>
      <c r="E436" s="119">
        <v>71.704549999999998</v>
      </c>
      <c r="F436" s="119">
        <v>9.6801142500000008</v>
      </c>
      <c r="G436" s="119">
        <v>9.2007690000000011</v>
      </c>
      <c r="H436" s="119">
        <v>6.2154198492365706</v>
      </c>
      <c r="I436" s="119">
        <v>40.302283636058633</v>
      </c>
      <c r="J436" s="119">
        <v>7.2544110544905527</v>
      </c>
      <c r="K436" s="120">
        <v>206.65774280748872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9" t="str">
        <f>+asset_level_drivers!$B$1</f>
        <v>Farmar</v>
      </c>
      <c r="C437" s="121">
        <v>76</v>
      </c>
      <c r="D437" s="122">
        <v>8.2501230000000003</v>
      </c>
      <c r="E437" s="122">
        <v>71.328519999999997</v>
      </c>
      <c r="F437" s="122">
        <v>9.6293502000000011</v>
      </c>
      <c r="G437" s="122">
        <v>9.1524710000000002</v>
      </c>
      <c r="H437" s="122">
        <v>6.1827559000253274</v>
      </c>
      <c r="I437" s="122">
        <v>40.090932087019304</v>
      </c>
      <c r="J437" s="122">
        <v>7.2163677756634765</v>
      </c>
      <c r="K437" s="46">
        <v>206.62807035747326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30" t="str">
        <f>+asset_level_drivers!$B$1</f>
        <v>Farmar</v>
      </c>
      <c r="C438" s="118">
        <v>75</v>
      </c>
      <c r="D438" s="119">
        <v>7.4147499999999997</v>
      </c>
      <c r="E438" s="119">
        <v>64.104599999999991</v>
      </c>
      <c r="F438" s="119">
        <v>8.654121</v>
      </c>
      <c r="G438" s="119">
        <v>8.2255179999999992</v>
      </c>
      <c r="H438" s="119">
        <v>5.5567158586257204</v>
      </c>
      <c r="I438" s="119">
        <v>36.030653167422201</v>
      </c>
      <c r="J438" s="119">
        <v>6.4855175701359959</v>
      </c>
      <c r="K438" s="120">
        <v>183.82286727102183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9" t="str">
        <f>+asset_level_drivers!$B$1</f>
        <v>Farmar</v>
      </c>
      <c r="C439" s="121">
        <v>75</v>
      </c>
      <c r="D439" s="122">
        <v>8.1682520000000007</v>
      </c>
      <c r="E439" s="122">
        <v>70.618930000000006</v>
      </c>
      <c r="F439" s="122">
        <v>9.5335555500000009</v>
      </c>
      <c r="G439" s="122">
        <v>9.0614704999999987</v>
      </c>
      <c r="H439" s="122">
        <v>6.1214006440744813</v>
      </c>
      <c r="I439" s="122">
        <v>39.692099691511487</v>
      </c>
      <c r="J439" s="122">
        <v>7.1445779444720667</v>
      </c>
      <c r="K439" s="46">
        <v>203.48891355815687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30" t="str">
        <f>+asset_level_drivers!$B$1</f>
        <v>Farmar</v>
      </c>
      <c r="C440" s="118">
        <v>74</v>
      </c>
      <c r="D440" s="119">
        <v>7.8640049999999988</v>
      </c>
      <c r="E440" s="119">
        <v>67.988400000000013</v>
      </c>
      <c r="F440" s="119">
        <v>9.1784340000000011</v>
      </c>
      <c r="G440" s="119">
        <v>8.7238500000000005</v>
      </c>
      <c r="H440" s="119">
        <v>5.8933937483815306</v>
      </c>
      <c r="I440" s="119">
        <v>38.213583109604734</v>
      </c>
      <c r="J440" s="119">
        <v>6.8784449597288528</v>
      </c>
      <c r="K440" s="120">
        <v>193.90996784410979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9" t="str">
        <f>+asset_level_drivers!$B$1</f>
        <v>Farmar</v>
      </c>
      <c r="C441" s="121">
        <v>74</v>
      </c>
      <c r="D441" s="122">
        <v>8.0843194999999994</v>
      </c>
      <c r="E441" s="122">
        <v>69.892290000000003</v>
      </c>
      <c r="F441" s="122">
        <v>9.4354591500000016</v>
      </c>
      <c r="G441" s="122">
        <v>8.9681139999999999</v>
      </c>
      <c r="H441" s="122">
        <v>6.0585004716068855</v>
      </c>
      <c r="I441" s="122">
        <v>39.283684167234348</v>
      </c>
      <c r="J441" s="122">
        <v>7.0710631501021846</v>
      </c>
      <c r="K441" s="46">
        <v>200.34481317620529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30" t="str">
        <f>+asset_level_drivers!$B$1</f>
        <v>Farmar</v>
      </c>
      <c r="C442" s="118">
        <v>73</v>
      </c>
      <c r="D442" s="119">
        <v>7.7833499999999995</v>
      </c>
      <c r="E442" s="119">
        <v>67.288800000000009</v>
      </c>
      <c r="F442" s="119">
        <v>9.0839880000000015</v>
      </c>
      <c r="G442" s="119">
        <v>8.6340749999999993</v>
      </c>
      <c r="H442" s="119">
        <v>5.8329497795926359</v>
      </c>
      <c r="I442" s="119">
        <v>37.820365696877275</v>
      </c>
      <c r="J442" s="119">
        <v>6.807665825437911</v>
      </c>
      <c r="K442" s="120">
        <v>191.33443932784232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9" t="str">
        <f>+asset_level_drivers!$B$1</f>
        <v>Farmar</v>
      </c>
      <c r="C443" s="121">
        <v>73</v>
      </c>
      <c r="D443" s="122">
        <v>8.0012705000000004</v>
      </c>
      <c r="E443" s="122">
        <v>69.173400000000015</v>
      </c>
      <c r="F443" s="122">
        <v>9.3384090000000022</v>
      </c>
      <c r="G443" s="122">
        <v>8.8759354999999989</v>
      </c>
      <c r="H443" s="122">
        <v>5.9962624062178964</v>
      </c>
      <c r="I443" s="122">
        <v>38.879624610579633</v>
      </c>
      <c r="J443" s="122">
        <v>6.9983324299043339</v>
      </c>
      <c r="K443" s="46">
        <v>197.68401054783874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30" t="str">
        <f>+asset_level_drivers!$B$1</f>
        <v>Farmar</v>
      </c>
      <c r="C444" s="118">
        <v>73</v>
      </c>
      <c r="D444" s="119">
        <v>7.9594514999999992</v>
      </c>
      <c r="E444" s="119">
        <v>68.810699999999997</v>
      </c>
      <c r="F444" s="119">
        <v>9.2894445000000001</v>
      </c>
      <c r="G444" s="119">
        <v>8.8294045000000008</v>
      </c>
      <c r="H444" s="119">
        <v>5.9649226711638654</v>
      </c>
      <c r="I444" s="119">
        <v>38.675765325850854</v>
      </c>
      <c r="J444" s="119">
        <v>6.9616377586531542</v>
      </c>
      <c r="K444" s="120">
        <v>197.65591052406711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9" t="str">
        <f>+asset_level_drivers!$B$1</f>
        <v>Farmar</v>
      </c>
      <c r="C445" s="121">
        <v>73</v>
      </c>
      <c r="D445" s="122">
        <v>7.663079999999999</v>
      </c>
      <c r="E445" s="122">
        <v>66.247500000000002</v>
      </c>
      <c r="F445" s="122">
        <v>8.9434125000000009</v>
      </c>
      <c r="G445" s="122">
        <v>8.5004100000000005</v>
      </c>
      <c r="H445" s="122">
        <v>5.7428177837307501</v>
      </c>
      <c r="I445" s="122">
        <v>37.235092266526934</v>
      </c>
      <c r="J445" s="122">
        <v>6.702316607974848</v>
      </c>
      <c r="K445" s="46">
        <v>191.25285981830797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30" t="str">
        <f>+asset_level_drivers!$B$1</f>
        <v>Farmar</v>
      </c>
      <c r="C446" s="118">
        <v>72</v>
      </c>
      <c r="D446" s="119">
        <v>7.8778750000000004</v>
      </c>
      <c r="E446" s="119">
        <v>68.102969999999999</v>
      </c>
      <c r="F446" s="119">
        <v>9.1939009500000015</v>
      </c>
      <c r="G446" s="119">
        <v>8.7386984999999999</v>
      </c>
      <c r="H446" s="119">
        <v>5.903788117572554</v>
      </c>
      <c r="I446" s="119">
        <v>38.277978362572405</v>
      </c>
      <c r="J446" s="119">
        <v>6.8900361052630341</v>
      </c>
      <c r="K446" s="120">
        <v>194.5030253681384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9" t="str">
        <f>+asset_level_drivers!$B$1</f>
        <v>Farmar</v>
      </c>
      <c r="C447" s="121">
        <v>72</v>
      </c>
      <c r="D447" s="122">
        <v>7.5844199999999997</v>
      </c>
      <c r="E447" s="122">
        <v>65.566199999999995</v>
      </c>
      <c r="F447" s="122">
        <v>8.8514370000000007</v>
      </c>
      <c r="G447" s="122">
        <v>8.4132000000000016</v>
      </c>
      <c r="H447" s="122">
        <v>5.6838688954419352</v>
      </c>
      <c r="I447" s="122">
        <v>36.852160557991738</v>
      </c>
      <c r="J447" s="122">
        <v>6.633388900438514</v>
      </c>
      <c r="K447" s="46">
        <v>188.20214610852693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30" t="str">
        <f>+asset_level_drivers!$B$1</f>
        <v>Farmar</v>
      </c>
      <c r="C448" s="118">
        <v>72</v>
      </c>
      <c r="D448" s="119">
        <v>7.7968874999999995</v>
      </c>
      <c r="E448" s="119">
        <v>67.402369999999991</v>
      </c>
      <c r="F448" s="119">
        <v>9.0993199499999999</v>
      </c>
      <c r="G448" s="119">
        <v>8.6485815000000006</v>
      </c>
      <c r="H448" s="119">
        <v>5.8430949687003126</v>
      </c>
      <c r="I448" s="119">
        <v>37.884198889506571</v>
      </c>
      <c r="J448" s="119">
        <v>6.8191558001111829</v>
      </c>
      <c r="K448" s="120">
        <v>194.44821849622224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9" t="str">
        <f>+asset_level_drivers!$B$1</f>
        <v>Farmar</v>
      </c>
      <c r="C449" s="121">
        <v>71</v>
      </c>
      <c r="D449" s="122">
        <v>7.7559520000000006</v>
      </c>
      <c r="E449" s="122">
        <v>67.048969999999997</v>
      </c>
      <c r="F449" s="122">
        <v>9.0516109500000006</v>
      </c>
      <c r="G449" s="122">
        <v>8.6032284999999984</v>
      </c>
      <c r="H449" s="122">
        <v>5.8124173407248891</v>
      </c>
      <c r="I449" s="122">
        <v>37.685566765924698</v>
      </c>
      <c r="J449" s="122">
        <v>6.7834020178664449</v>
      </c>
      <c r="K449" s="46">
        <v>191.3338620155736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30" t="str">
        <f>+asset_level_drivers!$B$1</f>
        <v>Farmar</v>
      </c>
      <c r="C450" s="118">
        <v>70</v>
      </c>
      <c r="D450" s="119">
        <v>6.9705300000000001</v>
      </c>
      <c r="E450" s="119">
        <v>60.258240000000001</v>
      </c>
      <c r="F450" s="119">
        <v>8.1348623999999994</v>
      </c>
      <c r="G450" s="119">
        <v>7.732088000000001</v>
      </c>
      <c r="H450" s="119">
        <v>5.2238112672748702</v>
      </c>
      <c r="I450" s="119">
        <v>33.86876676430844</v>
      </c>
      <c r="J450" s="119">
        <v>6.0963780175755202</v>
      </c>
      <c r="K450" s="120">
        <v>170.42982993678044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9" t="str">
        <f>+asset_level_drivers!$B$1</f>
        <v>Farmar</v>
      </c>
      <c r="C451" s="121">
        <v>69</v>
      </c>
      <c r="D451" s="122">
        <v>7.6790874999999996</v>
      </c>
      <c r="E451" s="122">
        <v>66.381540000000001</v>
      </c>
      <c r="F451" s="122">
        <v>8.9615079000000026</v>
      </c>
      <c r="G451" s="122">
        <v>8.5178235000000004</v>
      </c>
      <c r="H451" s="122">
        <v>5.7548140248861435</v>
      </c>
      <c r="I451" s="122">
        <v>37.310430834282776</v>
      </c>
      <c r="J451" s="122">
        <v>6.7158775501709016</v>
      </c>
      <c r="K451" s="46">
        <v>186.07611703169974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30" t="str">
        <f>+asset_level_drivers!$B$1</f>
        <v>Farmar</v>
      </c>
      <c r="C452" s="118">
        <v>69</v>
      </c>
      <c r="D452" s="119">
        <v>7.3929</v>
      </c>
      <c r="E452" s="119">
        <v>63.909000000000006</v>
      </c>
      <c r="F452" s="119">
        <v>8.627715000000002</v>
      </c>
      <c r="G452" s="119">
        <v>8.20059</v>
      </c>
      <c r="H452" s="119">
        <v>5.5403411674343825</v>
      </c>
      <c r="I452" s="119">
        <v>35.920714165235971</v>
      </c>
      <c r="J452" s="119">
        <v>6.4657285497424759</v>
      </c>
      <c r="K452" s="120">
        <v>180.05095198781871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9" t="str">
        <f>+asset_level_drivers!$B$1</f>
        <v>Farmar</v>
      </c>
      <c r="C453" s="121">
        <v>68</v>
      </c>
      <c r="D453" s="122">
        <v>7.6001614999999996</v>
      </c>
      <c r="E453" s="122">
        <v>65.698920000000001</v>
      </c>
      <c r="F453" s="122">
        <v>8.8693542000000001</v>
      </c>
      <c r="G453" s="122">
        <v>8.4300625</v>
      </c>
      <c r="H453" s="122">
        <v>5.69566579253065</v>
      </c>
      <c r="I453" s="122">
        <v>36.926757206100937</v>
      </c>
      <c r="J453" s="122">
        <v>6.6468162970981677</v>
      </c>
      <c r="K453" s="46">
        <v>183.44740026373614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30" t="str">
        <f>+asset_level_drivers!$B$1</f>
        <v>Farmar</v>
      </c>
      <c r="C454" s="118">
        <v>68</v>
      </c>
      <c r="D454" s="119">
        <v>7.3170900000000003</v>
      </c>
      <c r="E454" s="119">
        <v>63.2517</v>
      </c>
      <c r="F454" s="119">
        <v>8.5389794999999999</v>
      </c>
      <c r="G454" s="119">
        <v>8.1162299999999981</v>
      </c>
      <c r="H454" s="119">
        <v>5.4835281084313925</v>
      </c>
      <c r="I454" s="119">
        <v>35.551271904821782</v>
      </c>
      <c r="J454" s="119">
        <v>6.3992289428679214</v>
      </c>
      <c r="K454" s="120">
        <v>177.50742717542147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9" t="str">
        <f>+asset_level_drivers!$B$1</f>
        <v>Farmar</v>
      </c>
      <c r="C455" s="121">
        <v>68</v>
      </c>
      <c r="D455" s="122">
        <v>7.5221189999999991</v>
      </c>
      <c r="E455" s="122">
        <v>65.022810000000007</v>
      </c>
      <c r="F455" s="122">
        <v>8.7780793500000023</v>
      </c>
      <c r="G455" s="122">
        <v>8.343479499999999</v>
      </c>
      <c r="H455" s="122">
        <v>5.6371796672537631</v>
      </c>
      <c r="I455" s="122">
        <v>36.546742590721912</v>
      </c>
      <c r="J455" s="122">
        <v>6.5784136663299462</v>
      </c>
      <c r="K455" s="46">
        <v>183.40140107004268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30" t="str">
        <f>+asset_level_drivers!$B$1</f>
        <v>Farmar</v>
      </c>
      <c r="C456" s="118">
        <v>68</v>
      </c>
      <c r="D456" s="119">
        <v>7.4826559999999995</v>
      </c>
      <c r="E456" s="119">
        <v>64.682119999999998</v>
      </c>
      <c r="F456" s="119">
        <v>8.7320862000000012</v>
      </c>
      <c r="G456" s="119">
        <v>8.2995990000000006</v>
      </c>
      <c r="H456" s="119">
        <v>5.6076055510760172</v>
      </c>
      <c r="I456" s="119">
        <v>36.355254254040787</v>
      </c>
      <c r="J456" s="119">
        <v>6.5439457657273428</v>
      </c>
      <c r="K456" s="120">
        <v>183.37857823422081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9" t="str">
        <f>+asset_level_drivers!$B$1</f>
        <v>Farmar</v>
      </c>
      <c r="C457" s="121">
        <v>68</v>
      </c>
      <c r="D457" s="122">
        <v>7.203945</v>
      </c>
      <c r="E457" s="122">
        <v>62.272800000000004</v>
      </c>
      <c r="F457" s="122">
        <v>8.4068280000000009</v>
      </c>
      <c r="G457" s="122">
        <v>7.990545</v>
      </c>
      <c r="H457" s="122">
        <v>5.3987356857840743</v>
      </c>
      <c r="I457" s="122">
        <v>35.001071039586073</v>
      </c>
      <c r="J457" s="122">
        <v>6.3001927871254937</v>
      </c>
      <c r="K457" s="46">
        <v>177.44116829320006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30" t="str">
        <f>+asset_level_drivers!$B$1</f>
        <v>Farmar</v>
      </c>
      <c r="C458" s="118">
        <v>67</v>
      </c>
      <c r="D458" s="119">
        <v>7.4057914999999994</v>
      </c>
      <c r="E458" s="119">
        <v>64.016550000000009</v>
      </c>
      <c r="F458" s="119">
        <v>8.6422342500000013</v>
      </c>
      <c r="G458" s="119">
        <v>8.2141939999999991</v>
      </c>
      <c r="H458" s="119">
        <v>5.5500022352372715</v>
      </c>
      <c r="I458" s="119">
        <v>35.981163754628248</v>
      </c>
      <c r="J458" s="119">
        <v>6.4766094758330848</v>
      </c>
      <c r="K458" s="120">
        <v>180.75673199302273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9" t="str">
        <f>+asset_level_drivers!$B$1</f>
        <v>Farmar</v>
      </c>
      <c r="C459" s="121">
        <v>67</v>
      </c>
      <c r="D459" s="122">
        <v>7.1301300000000003</v>
      </c>
      <c r="E459" s="122">
        <v>61.631999999999998</v>
      </c>
      <c r="F459" s="122">
        <v>8.3203199999999988</v>
      </c>
      <c r="G459" s="122">
        <v>7.9081800000000007</v>
      </c>
      <c r="H459" s="122">
        <v>5.3434177072811639</v>
      </c>
      <c r="I459" s="122">
        <v>34.640902774755084</v>
      </c>
      <c r="J459" s="122">
        <v>6.235362499455916</v>
      </c>
      <c r="K459" s="46">
        <v>174.90425768400496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30" t="str">
        <f>+asset_level_drivers!$B$1</f>
        <v>Farmar</v>
      </c>
      <c r="C460" s="118">
        <v>67</v>
      </c>
      <c r="D460" s="119">
        <v>7.3298104999999998</v>
      </c>
      <c r="E460" s="119">
        <v>63.358110000000003</v>
      </c>
      <c r="F460" s="119">
        <v>8.553344850000002</v>
      </c>
      <c r="G460" s="119">
        <v>8.1296724999999999</v>
      </c>
      <c r="H460" s="119">
        <v>5.4930610264771325</v>
      </c>
      <c r="I460" s="119">
        <v>35.611080745428318</v>
      </c>
      <c r="J460" s="119">
        <v>6.4099945341770983</v>
      </c>
      <c r="K460" s="120">
        <v>180.71218199077407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9" t="str">
        <f>+asset_level_drivers!$B$1</f>
        <v>Farmar</v>
      </c>
      <c r="C461" s="121">
        <v>66</v>
      </c>
      <c r="D461" s="122">
        <v>7.2915254999999997</v>
      </c>
      <c r="E461" s="122">
        <v>63.0261</v>
      </c>
      <c r="F461" s="122">
        <v>8.5085235000000008</v>
      </c>
      <c r="G461" s="122">
        <v>8.0872644999999999</v>
      </c>
      <c r="H461" s="122">
        <v>5.4643697197375278</v>
      </c>
      <c r="I461" s="122">
        <v>35.424471092484289</v>
      </c>
      <c r="J461" s="122">
        <v>6.3764047966471722</v>
      </c>
      <c r="K461" s="46">
        <v>178.08922912597657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30" t="str">
        <f>+asset_level_drivers!$B$1</f>
        <v>Farmar</v>
      </c>
      <c r="C462" s="118">
        <v>66</v>
      </c>
      <c r="D462" s="119">
        <v>6.5529099999999989</v>
      </c>
      <c r="E462" s="119">
        <v>56.642600000000002</v>
      </c>
      <c r="F462" s="119">
        <v>7.6467510000000001</v>
      </c>
      <c r="G462" s="119">
        <v>7.2681839999999989</v>
      </c>
      <c r="H462" s="119">
        <v>4.9108410825917348</v>
      </c>
      <c r="I462" s="119">
        <v>31.836558922464668</v>
      </c>
      <c r="J462" s="119">
        <v>5.7305806060436408</v>
      </c>
      <c r="K462" s="120">
        <v>160.8351655337685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9" t="str">
        <f>+asset_level_drivers!$B$1</f>
        <v>Farmar</v>
      </c>
      <c r="C463" s="121">
        <v>66</v>
      </c>
      <c r="D463" s="122">
        <v>7.2190784999999993</v>
      </c>
      <c r="E463" s="122">
        <v>62.39866</v>
      </c>
      <c r="F463" s="122">
        <v>8.4238191000000011</v>
      </c>
      <c r="G463" s="122">
        <v>8.0065714999999997</v>
      </c>
      <c r="H463" s="122">
        <v>5.4100769392918133</v>
      </c>
      <c r="I463" s="122">
        <v>35.071811953773995</v>
      </c>
      <c r="J463" s="122">
        <v>6.3129261516793216</v>
      </c>
      <c r="K463" s="46">
        <v>178.04589180394225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30" t="str">
        <f>+asset_level_drivers!$B$1</f>
        <v>Farmar</v>
      </c>
      <c r="C464" s="118">
        <v>65</v>
      </c>
      <c r="D464" s="119">
        <v>6.9502949999999997</v>
      </c>
      <c r="E464" s="119">
        <v>60.074400000000004</v>
      </c>
      <c r="F464" s="119">
        <v>8.1100440000000003</v>
      </c>
      <c r="G464" s="119">
        <v>7.7083950000000003</v>
      </c>
      <c r="H464" s="119">
        <v>5.2086468793455003</v>
      </c>
      <c r="I464" s="119">
        <v>33.765437591701506</v>
      </c>
      <c r="J464" s="119">
        <v>6.0777787665062712</v>
      </c>
      <c r="K464" s="120">
        <v>169.29862253289474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9" t="str">
        <f>+asset_level_drivers!$B$1</f>
        <v>Farmar</v>
      </c>
      <c r="C465" s="121">
        <v>65</v>
      </c>
      <c r="D465" s="122">
        <v>7.1448644999999997</v>
      </c>
      <c r="E465" s="122">
        <v>61.716349999999998</v>
      </c>
      <c r="F465" s="122">
        <v>8.3317072499999991</v>
      </c>
      <c r="G465" s="122">
        <v>7.9244059999999994</v>
      </c>
      <c r="H465" s="122">
        <v>5.3544599446888865</v>
      </c>
      <c r="I465" s="122">
        <v>34.688312564297057</v>
      </c>
      <c r="J465" s="122">
        <v>6.2438962615734699</v>
      </c>
      <c r="K465" s="46">
        <v>174.9206386285079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30" t="str">
        <f>+asset_level_drivers!$B$1</f>
        <v>Farmar</v>
      </c>
      <c r="C466" s="118">
        <v>65</v>
      </c>
      <c r="D466" s="119">
        <v>6.8682149999999993</v>
      </c>
      <c r="E466" s="119">
        <v>59.296799999999998</v>
      </c>
      <c r="F466" s="119">
        <v>8.0050679999999996</v>
      </c>
      <c r="G466" s="119">
        <v>7.5633299999999997</v>
      </c>
      <c r="H466" s="119">
        <v>5.1471349959136923</v>
      </c>
      <c r="I466" s="119">
        <v>33.328379472580757</v>
      </c>
      <c r="J466" s="119">
        <v>5.9991083050645377</v>
      </c>
      <c r="K466" s="120">
        <v>169.25755799946032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9" t="str">
        <f>+asset_level_drivers!$B$1</f>
        <v>Farmar</v>
      </c>
      <c r="C467" s="121">
        <v>64</v>
      </c>
      <c r="D467" s="122">
        <v>7.0571034999999993</v>
      </c>
      <c r="E467" s="122">
        <v>60.949719999999992</v>
      </c>
      <c r="F467" s="122">
        <v>8.2282121999999998</v>
      </c>
      <c r="G467" s="122">
        <v>7.7706770000000001</v>
      </c>
      <c r="H467" s="122">
        <v>5.2886906415473316</v>
      </c>
      <c r="I467" s="122">
        <v>34.257420247088291</v>
      </c>
      <c r="J467" s="122">
        <v>6.1663356444758932</v>
      </c>
      <c r="K467" s="46">
        <v>172.28445432964125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30" t="str">
        <f>+asset_level_drivers!$B$1</f>
        <v>Farmar</v>
      </c>
      <c r="C468" s="118">
        <v>64</v>
      </c>
      <c r="D468" s="119">
        <v>7.0202909999999994</v>
      </c>
      <c r="E468" s="119">
        <v>60.630110000000002</v>
      </c>
      <c r="F468" s="119">
        <v>8.1850648499999998</v>
      </c>
      <c r="G468" s="119">
        <v>7.7300360000000001</v>
      </c>
      <c r="H468" s="119">
        <v>5.2611028466054028</v>
      </c>
      <c r="I468" s="119">
        <v>34.077780142340124</v>
      </c>
      <c r="J468" s="119">
        <v>6.1340004256212222</v>
      </c>
      <c r="K468" s="120">
        <v>172.26373918232164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9" t="str">
        <f>+asset_level_drivers!$B$1</f>
        <v>Farmar</v>
      </c>
      <c r="C469" s="121">
        <v>61</v>
      </c>
      <c r="D469" s="122">
        <v>6.758775</v>
      </c>
      <c r="E469" s="122">
        <v>58.371900000000004</v>
      </c>
      <c r="F469" s="122">
        <v>7.8802065000000008</v>
      </c>
      <c r="G469" s="122">
        <v>7.4419199999999996</v>
      </c>
      <c r="H469" s="122">
        <v>5.0651191513379477</v>
      </c>
      <c r="I469" s="122">
        <v>32.808529865617317</v>
      </c>
      <c r="J469" s="122">
        <v>5.9055353758111186</v>
      </c>
      <c r="K469" s="46">
        <v>158.21034513774671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30" t="str">
        <f>+asset_level_drivers!$B$1</f>
        <v>Farmar</v>
      </c>
      <c r="C470" s="118">
        <v>61</v>
      </c>
      <c r="D470" s="119">
        <v>6.9481384999999998</v>
      </c>
      <c r="E470" s="119">
        <v>60.006389999999996</v>
      </c>
      <c r="F470" s="119">
        <v>8.1008626499999998</v>
      </c>
      <c r="G470" s="119">
        <v>7.6505209999999986</v>
      </c>
      <c r="H470" s="119">
        <v>5.2070307685192256</v>
      </c>
      <c r="I470" s="119">
        <v>33.727211868088588</v>
      </c>
      <c r="J470" s="119">
        <v>6.0708981362559458</v>
      </c>
      <c r="K470" s="120">
        <v>163.46399055882506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9" t="str">
        <f>+asset_level_drivers!$B$1</f>
        <v>Farmar</v>
      </c>
      <c r="C471" s="121">
        <v>61</v>
      </c>
      <c r="D471" s="122">
        <v>6.6892350000000009</v>
      </c>
      <c r="E471" s="122">
        <v>57.771300000000004</v>
      </c>
      <c r="F471" s="122">
        <v>7.7991255000000006</v>
      </c>
      <c r="G471" s="122">
        <v>7.3655399999999993</v>
      </c>
      <c r="H471" s="122">
        <v>5.0130049167637782</v>
      </c>
      <c r="I471" s="122">
        <v>32.470956426389037</v>
      </c>
      <c r="J471" s="122">
        <v>5.8447721567500261</v>
      </c>
      <c r="K471" s="46">
        <v>158.17167109439248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30" t="str">
        <f>+asset_level_drivers!$B$1</f>
        <v>Farmar</v>
      </c>
      <c r="C472" s="118">
        <v>61</v>
      </c>
      <c r="D472" s="119">
        <v>6.8653839999999997</v>
      </c>
      <c r="E472" s="119">
        <v>58.1126</v>
      </c>
      <c r="F472" s="119">
        <v>7.8452010000000003</v>
      </c>
      <c r="G472" s="119">
        <v>7.5715950000000003</v>
      </c>
      <c r="H472" s="119">
        <v>5.145013405489772</v>
      </c>
      <c r="I472" s="119">
        <v>32.662787619876568</v>
      </c>
      <c r="J472" s="119">
        <v>5.879301771577782</v>
      </c>
      <c r="K472" s="120">
        <v>163.42423326994245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9" t="str">
        <f>+asset_level_drivers!$B$1</f>
        <v>Farmar</v>
      </c>
      <c r="C473" s="121">
        <v>61</v>
      </c>
      <c r="D473" s="122">
        <v>6.8262154999999991</v>
      </c>
      <c r="E473" s="122">
        <v>57.741530000000004</v>
      </c>
      <c r="F473" s="122">
        <v>7.7951065500000016</v>
      </c>
      <c r="G473" s="122">
        <v>7.5321319999999998</v>
      </c>
      <c r="H473" s="122">
        <v>5.1156599916715599</v>
      </c>
      <c r="I473" s="122">
        <v>32.4542238901156</v>
      </c>
      <c r="J473" s="122">
        <v>5.8417603002208081</v>
      </c>
      <c r="K473" s="46">
        <v>163.40450698852538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30" t="str">
        <f>+asset_level_drivers!$B$1</f>
        <v>Farmar</v>
      </c>
      <c r="C474" s="118">
        <v>61</v>
      </c>
      <c r="D474" s="119">
        <v>6.3535810000000001</v>
      </c>
      <c r="E474" s="119">
        <v>53.742220000000003</v>
      </c>
      <c r="F474" s="119">
        <v>7.2551997000000013</v>
      </c>
      <c r="G474" s="119">
        <v>7.0103729999999995</v>
      </c>
      <c r="H474" s="119">
        <v>4.7614611823410176</v>
      </c>
      <c r="I474" s="119">
        <v>30.206370358247312</v>
      </c>
      <c r="J474" s="119">
        <v>5.4371466644845174</v>
      </c>
      <c r="K474" s="120">
        <v>152.84392353258633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9" t="str">
        <f>+asset_level_drivers!$B$1</f>
        <v>Farmar</v>
      </c>
      <c r="C475" s="121">
        <v>61</v>
      </c>
      <c r="D475" s="122">
        <v>6.7573024999999998</v>
      </c>
      <c r="E475" s="122">
        <v>57.157179999999997</v>
      </c>
      <c r="F475" s="122">
        <v>7.7162193000000006</v>
      </c>
      <c r="G475" s="122">
        <v>7.4558564999999994</v>
      </c>
      <c r="H475" s="122">
        <v>5.0640156395402709</v>
      </c>
      <c r="I475" s="122">
        <v>32.125783931385911</v>
      </c>
      <c r="J475" s="122">
        <v>5.7826411076494635</v>
      </c>
      <c r="K475" s="46">
        <v>163.36535915173982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30" t="str">
        <f>+asset_level_drivers!$B$1</f>
        <v>Farmar</v>
      </c>
      <c r="C476" s="118">
        <v>60</v>
      </c>
      <c r="D476" s="119">
        <v>6.5056950000000002</v>
      </c>
      <c r="E476" s="119">
        <v>55.028100000000002</v>
      </c>
      <c r="F476" s="119">
        <v>7.4287935000000003</v>
      </c>
      <c r="G476" s="119">
        <v>7.1780100000000004</v>
      </c>
      <c r="H476" s="119">
        <v>4.875457510756541</v>
      </c>
      <c r="I476" s="119">
        <v>30.929112506157523</v>
      </c>
      <c r="J476" s="119">
        <v>5.5672402511083545</v>
      </c>
      <c r="K476" s="120">
        <v>155.57936698512026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9" t="str">
        <f>+asset_level_drivers!$B$1</f>
        <v>Farmar</v>
      </c>
      <c r="C477" s="121">
        <v>60</v>
      </c>
      <c r="D477" s="122">
        <v>6.6880949999999997</v>
      </c>
      <c r="E477" s="122">
        <v>56.569110000000002</v>
      </c>
      <c r="F477" s="122">
        <v>7.6368298500000007</v>
      </c>
      <c r="G477" s="122">
        <v>7.3789919999999993</v>
      </c>
      <c r="H477" s="122">
        <v>5.0121505850494472</v>
      </c>
      <c r="I477" s="122">
        <v>31.795253108197464</v>
      </c>
      <c r="J477" s="122">
        <v>5.7231455594755438</v>
      </c>
      <c r="K477" s="46">
        <v>160.74618225097657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30" t="str">
        <f>+asset_level_drivers!$B$1</f>
        <v>Farmar</v>
      </c>
      <c r="C478" s="118">
        <v>59</v>
      </c>
      <c r="D478" s="119">
        <v>6.4390049999999999</v>
      </c>
      <c r="E478" s="119">
        <v>54.462000000000003</v>
      </c>
      <c r="F478" s="119">
        <v>7.3523700000000005</v>
      </c>
      <c r="G478" s="119">
        <v>7.1041949999999998</v>
      </c>
      <c r="H478" s="119">
        <v>4.8254791054681965</v>
      </c>
      <c r="I478" s="119">
        <v>30.610930148603188</v>
      </c>
      <c r="J478" s="119">
        <v>5.5099674267485748</v>
      </c>
      <c r="K478" s="120">
        <v>152.55270827443977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9" t="str">
        <f>+asset_level_drivers!$B$1</f>
        <v>Farmar</v>
      </c>
      <c r="C479" s="121">
        <v>59</v>
      </c>
      <c r="D479" s="122">
        <v>6.6191819999999995</v>
      </c>
      <c r="E479" s="122">
        <v>55.98724</v>
      </c>
      <c r="F479" s="122">
        <v>7.5582773999999997</v>
      </c>
      <c r="G479" s="122">
        <v>7.3033054999999996</v>
      </c>
      <c r="H479" s="122">
        <v>4.9605062329181582</v>
      </c>
      <c r="I479" s="122">
        <v>31.468207059106941</v>
      </c>
      <c r="J479" s="122">
        <v>5.6642772706392499</v>
      </c>
      <c r="K479" s="46">
        <v>157.61898868761565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30" t="str">
        <f>+asset_level_drivers!$B$1</f>
        <v>Farmar</v>
      </c>
      <c r="C480" s="118">
        <v>59</v>
      </c>
      <c r="D480" s="119">
        <v>6.5847254999999993</v>
      </c>
      <c r="E480" s="119">
        <v>55.693669999999997</v>
      </c>
      <c r="F480" s="119">
        <v>7.5186454500000002</v>
      </c>
      <c r="G480" s="119">
        <v>7.2650204999999994</v>
      </c>
      <c r="H480" s="119">
        <v>4.9346840568525128</v>
      </c>
      <c r="I480" s="119">
        <v>31.303203005570069</v>
      </c>
      <c r="J480" s="119">
        <v>5.6345765410026116</v>
      </c>
      <c r="K480" s="120">
        <v>157.60027367842824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9" t="str">
        <f>+asset_level_drivers!$B$1</f>
        <v>Farmar</v>
      </c>
      <c r="C481" s="121">
        <v>59</v>
      </c>
      <c r="D481" s="122">
        <v>6.3395399999999986</v>
      </c>
      <c r="E481" s="122">
        <v>53.619299999999996</v>
      </c>
      <c r="F481" s="122">
        <v>7.2386054999999994</v>
      </c>
      <c r="G481" s="122">
        <v>6.9941849999999999</v>
      </c>
      <c r="H481" s="122">
        <v>4.7509386633928443</v>
      </c>
      <c r="I481" s="122">
        <v>30.137281901454205</v>
      </c>
      <c r="J481" s="122">
        <v>5.4247107422617562</v>
      </c>
      <c r="K481" s="46">
        <v>152.49837702700967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30" t="str">
        <f>+asset_level_drivers!$B$1</f>
        <v>Farmar</v>
      </c>
      <c r="C482" s="118">
        <v>59</v>
      </c>
      <c r="D482" s="119">
        <v>6.5125729999999997</v>
      </c>
      <c r="E482" s="119">
        <v>54.844889999999999</v>
      </c>
      <c r="F482" s="119">
        <v>7.4040601500000003</v>
      </c>
      <c r="G482" s="119">
        <v>7.1902175000000002</v>
      </c>
      <c r="H482" s="119">
        <v>4.8806119787663347</v>
      </c>
      <c r="I482" s="119">
        <v>30.826137431563758</v>
      </c>
      <c r="J482" s="119">
        <v>5.5487047376814775</v>
      </c>
      <c r="K482" s="120">
        <v>157.56313444438734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9" t="str">
        <f>+asset_level_drivers!$B$1</f>
        <v>Farmar</v>
      </c>
      <c r="C483" s="121">
        <v>56</v>
      </c>
      <c r="D483" s="122">
        <v>6.2603099999999996</v>
      </c>
      <c r="E483" s="122">
        <v>52.551900000000003</v>
      </c>
      <c r="F483" s="122">
        <v>7.0945065000000005</v>
      </c>
      <c r="G483" s="122">
        <v>6.9223649999999992</v>
      </c>
      <c r="H483" s="122">
        <v>4.6915626092468639</v>
      </c>
      <c r="I483" s="122">
        <v>29.537338696272261</v>
      </c>
      <c r="J483" s="122">
        <v>5.3167209653290071</v>
      </c>
      <c r="K483" s="46">
        <v>144.01292266845704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30" t="str">
        <f>+asset_level_drivers!$B$1</f>
        <v>Farmar</v>
      </c>
      <c r="C484" s="118">
        <v>55</v>
      </c>
      <c r="D484" s="119">
        <v>6.4357084999999996</v>
      </c>
      <c r="E484" s="119">
        <v>54.023700000000005</v>
      </c>
      <c r="F484" s="119">
        <v>7.2931995000000009</v>
      </c>
      <c r="G484" s="119">
        <v>7.1162979999999987</v>
      </c>
      <c r="H484" s="119">
        <v>4.823008662927589</v>
      </c>
      <c r="I484" s="119">
        <v>30.364579102293234</v>
      </c>
      <c r="J484" s="119">
        <v>5.4656242384127829</v>
      </c>
      <c r="K484" s="120">
        <v>146.21451599121093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9" t="str">
        <f>+asset_level_drivers!$B$1</f>
        <v>Farmar</v>
      </c>
      <c r="C485" s="121">
        <v>55</v>
      </c>
      <c r="D485" s="122">
        <v>6.4021354999999991</v>
      </c>
      <c r="E485" s="122">
        <v>53.740360000000003</v>
      </c>
      <c r="F485" s="122">
        <v>7.2549486000000005</v>
      </c>
      <c r="G485" s="122">
        <v>7.0788964999999999</v>
      </c>
      <c r="H485" s="122">
        <v>4.7978485939405511</v>
      </c>
      <c r="I485" s="122">
        <v>30.205324926017941</v>
      </c>
      <c r="J485" s="122">
        <v>5.4369584866832295</v>
      </c>
      <c r="K485" s="46">
        <v>146.19676569888466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30" t="str">
        <f>+asset_level_drivers!$B$1</f>
        <v>Farmar</v>
      </c>
      <c r="C486" s="118">
        <v>54</v>
      </c>
      <c r="D486" s="119">
        <v>5.7535800000000004</v>
      </c>
      <c r="E486" s="119">
        <v>48.297760000000004</v>
      </c>
      <c r="F486" s="119">
        <v>6.5201976000000004</v>
      </c>
      <c r="G486" s="119">
        <v>6.3619219999999999</v>
      </c>
      <c r="H486" s="119">
        <v>4.3118121622268815</v>
      </c>
      <c r="I486" s="119">
        <v>27.146255328375769</v>
      </c>
      <c r="J486" s="119">
        <v>4.8863259591076389</v>
      </c>
      <c r="K486" s="120">
        <v>129.71770639519943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9" t="str">
        <f>+asset_level_drivers!$B$1</f>
        <v>Farmar</v>
      </c>
      <c r="C487" s="121">
        <v>54</v>
      </c>
      <c r="D487" s="122">
        <v>6.3385234999999991</v>
      </c>
      <c r="E487" s="122">
        <v>53.20561</v>
      </c>
      <c r="F487" s="122">
        <v>7.182757350000001</v>
      </c>
      <c r="G487" s="122">
        <v>7.0076274999999999</v>
      </c>
      <c r="H487" s="122">
        <v>4.7501768842808998</v>
      </c>
      <c r="I487" s="122">
        <v>29.904763160071674</v>
      </c>
      <c r="J487" s="122">
        <v>5.3828573688129007</v>
      </c>
      <c r="K487" s="46">
        <v>143.59853423269172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30" t="str">
        <f>+asset_level_drivers!$B$1</f>
        <v>Farmar</v>
      </c>
      <c r="C488" s="118">
        <v>52</v>
      </c>
      <c r="D488" s="119">
        <v>6.1024200000000004</v>
      </c>
      <c r="E488" s="119">
        <v>51.223800000000004</v>
      </c>
      <c r="F488" s="119">
        <v>6.9152130000000005</v>
      </c>
      <c r="G488" s="119">
        <v>6.7334099999999992</v>
      </c>
      <c r="H488" s="119">
        <v>4.5732376668120658</v>
      </c>
      <c r="I488" s="119">
        <v>28.790866360875842</v>
      </c>
      <c r="J488" s="119">
        <v>5.1823559449576511</v>
      </c>
      <c r="K488" s="120">
        <v>133.34940490722656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9" t="str">
        <f>+asset_level_drivers!$B$1</f>
        <v>Farmar</v>
      </c>
      <c r="C489" s="121">
        <v>51</v>
      </c>
      <c r="D489" s="122">
        <v>6.2734390000000007</v>
      </c>
      <c r="E489" s="122">
        <v>52.658459999999998</v>
      </c>
      <c r="F489" s="122">
        <v>7.1088921000000003</v>
      </c>
      <c r="G489" s="122">
        <v>6.9219280000000003</v>
      </c>
      <c r="H489" s="122">
        <v>4.7014016628235726</v>
      </c>
      <c r="I489" s="122">
        <v>29.597231845929549</v>
      </c>
      <c r="J489" s="122">
        <v>5.3275017322673186</v>
      </c>
      <c r="K489" s="46">
        <v>134.66129490902549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30" t="str">
        <f>+asset_level_drivers!$B$1</f>
        <v>Farmar</v>
      </c>
      <c r="C490" s="118">
        <v>51</v>
      </c>
      <c r="D490" s="119">
        <v>6.0397199999999991</v>
      </c>
      <c r="E490" s="119">
        <v>50.697000000000003</v>
      </c>
      <c r="F490" s="119">
        <v>6.8440950000000003</v>
      </c>
      <c r="G490" s="119">
        <v>6.6641550000000001</v>
      </c>
      <c r="H490" s="119">
        <v>4.526249422523879</v>
      </c>
      <c r="I490" s="119">
        <v>28.494772974619657</v>
      </c>
      <c r="J490" s="119">
        <v>5.1290591354315387</v>
      </c>
      <c r="K490" s="120">
        <v>130.30187723260178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9" t="str">
        <f>+asset_level_drivers!$B$1</f>
        <v>Farmar</v>
      </c>
      <c r="C491" s="121">
        <v>50</v>
      </c>
      <c r="D491" s="122">
        <v>6.2089435000000002</v>
      </c>
      <c r="E491" s="122">
        <v>52.116579999999999</v>
      </c>
      <c r="F491" s="122">
        <v>7.0357383000000011</v>
      </c>
      <c r="G491" s="122">
        <v>6.8506590000000003</v>
      </c>
      <c r="H491" s="122">
        <v>4.6530678460853148</v>
      </c>
      <c r="I491" s="122">
        <v>29.292662589770661</v>
      </c>
      <c r="J491" s="122">
        <v>5.272679266158721</v>
      </c>
      <c r="K491" s="46">
        <v>132.03732952720242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30" t="str">
        <f>+asset_level_drivers!$B$1</f>
        <v>Farmar</v>
      </c>
      <c r="C492" s="118">
        <v>50</v>
      </c>
      <c r="D492" s="119">
        <v>6.1765485</v>
      </c>
      <c r="E492" s="119">
        <v>51.843469999999996</v>
      </c>
      <c r="F492" s="119">
        <v>6.9988684499999998</v>
      </c>
      <c r="G492" s="119">
        <v>6.81473</v>
      </c>
      <c r="H492" s="119">
        <v>4.6287905865364181</v>
      </c>
      <c r="I492" s="119">
        <v>29.139158290756942</v>
      </c>
      <c r="J492" s="119">
        <v>5.2450484923362506</v>
      </c>
      <c r="K492" s="120">
        <v>132.02169289839892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9" t="str">
        <f>+asset_level_drivers!$B$1</f>
        <v>Farmar</v>
      </c>
      <c r="C493" s="121">
        <v>50</v>
      </c>
      <c r="D493" s="122">
        <v>5.9465249999999994</v>
      </c>
      <c r="E493" s="122">
        <v>49.912199999999999</v>
      </c>
      <c r="F493" s="122">
        <v>6.7381469999999997</v>
      </c>
      <c r="G493" s="122">
        <v>6.5609849999999996</v>
      </c>
      <c r="H493" s="122">
        <v>4.4564078048773474</v>
      </c>
      <c r="I493" s="122">
        <v>28.053668021062606</v>
      </c>
      <c r="J493" s="122">
        <v>5.049660243791271</v>
      </c>
      <c r="K493" s="46">
        <v>127.74787252325763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30" t="str">
        <f>+asset_level_drivers!$B$1</f>
        <v>Farmar</v>
      </c>
      <c r="C494" s="118">
        <v>50</v>
      </c>
      <c r="D494" s="119">
        <v>6.1129365</v>
      </c>
      <c r="E494" s="119">
        <v>51.309959999999997</v>
      </c>
      <c r="F494" s="119">
        <v>6.9268446000000008</v>
      </c>
      <c r="G494" s="119">
        <v>6.7446389999999994</v>
      </c>
      <c r="H494" s="119">
        <v>4.5811188768767668</v>
      </c>
      <c r="I494" s="119">
        <v>28.839293479630268</v>
      </c>
      <c r="J494" s="119">
        <v>5.1910728263334489</v>
      </c>
      <c r="K494" s="120">
        <v>131.99065664994092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9" t="str">
        <f>+asset_level_drivers!$B$1</f>
        <v>Farmar</v>
      </c>
      <c r="C495" s="121">
        <v>48</v>
      </c>
      <c r="D495" s="122">
        <v>5.8852499999999992</v>
      </c>
      <c r="E495" s="122">
        <v>49.398900000000005</v>
      </c>
      <c r="F495" s="122">
        <v>6.6688515000000006</v>
      </c>
      <c r="G495" s="122">
        <v>6.4934399999999997</v>
      </c>
      <c r="H495" s="122">
        <v>4.4104874752320731</v>
      </c>
      <c r="I495" s="122">
        <v>27.765162449374504</v>
      </c>
      <c r="J495" s="122">
        <v>4.997729240887411</v>
      </c>
      <c r="K495" s="46">
        <v>122.69758373059726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30" t="str">
        <f>+asset_level_drivers!$B$1</f>
        <v>Farmar</v>
      </c>
      <c r="C496" s="118">
        <v>48</v>
      </c>
      <c r="D496" s="119">
        <v>6.0502079999999996</v>
      </c>
      <c r="E496" s="119">
        <v>50.782340000000005</v>
      </c>
      <c r="F496" s="119">
        <v>6.855615900000001</v>
      </c>
      <c r="G496" s="119">
        <v>6.6754314999999984</v>
      </c>
      <c r="H496" s="119">
        <v>4.5341092742957221</v>
      </c>
      <c r="I496" s="119">
        <v>28.54273920389662</v>
      </c>
      <c r="J496" s="119">
        <v>5.1376930567013916</v>
      </c>
      <c r="K496" s="120">
        <v>126.77264281423469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9" t="str">
        <f>+asset_level_drivers!$B$1</f>
        <v>Farmar</v>
      </c>
      <c r="C497" s="121">
        <v>48</v>
      </c>
      <c r="D497" s="122">
        <v>6.0186964999999999</v>
      </c>
      <c r="E497" s="122">
        <v>50.516049999999993</v>
      </c>
      <c r="F497" s="122">
        <v>6.8196667499999997</v>
      </c>
      <c r="G497" s="122">
        <v>6.6403859999999995</v>
      </c>
      <c r="H497" s="122">
        <v>4.510494121825432</v>
      </c>
      <c r="I497" s="122">
        <v>28.393068156390623</v>
      </c>
      <c r="J497" s="122">
        <v>5.1107522681503115</v>
      </c>
      <c r="K497" s="46">
        <v>126.75785762586092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30" t="str">
        <f>+asset_level_drivers!$B$1</f>
        <v>Farmar</v>
      </c>
      <c r="C498" s="118">
        <v>48</v>
      </c>
      <c r="D498" s="119">
        <v>5.4091100000000001</v>
      </c>
      <c r="E498" s="119">
        <v>45.399760000000001</v>
      </c>
      <c r="F498" s="119">
        <v>6.1289676000000011</v>
      </c>
      <c r="G498" s="119">
        <v>5.9679759999999993</v>
      </c>
      <c r="H498" s="119">
        <v>4.0536615958799649</v>
      </c>
      <c r="I498" s="119">
        <v>25.517404467763743</v>
      </c>
      <c r="J498" s="119">
        <v>4.5931328041974746</v>
      </c>
      <c r="K498" s="120">
        <v>114.47768352307772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9" t="str">
        <f>+asset_level_drivers!$B$1</f>
        <v>Farmar</v>
      </c>
      <c r="C499" s="121">
        <v>48</v>
      </c>
      <c r="D499" s="122">
        <v>5.9589129999999999</v>
      </c>
      <c r="E499" s="122">
        <v>50.013229999999993</v>
      </c>
      <c r="F499" s="122">
        <v>6.7517860499999998</v>
      </c>
      <c r="G499" s="122">
        <v>6.5744179999999997</v>
      </c>
      <c r="H499" s="122">
        <v>4.4656915428397408</v>
      </c>
      <c r="I499" s="122">
        <v>28.110452977048684</v>
      </c>
      <c r="J499" s="122">
        <v>5.0598815358687625</v>
      </c>
      <c r="K499" s="46">
        <v>126.72851778532329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30" t="str">
        <f>+asset_level_drivers!$B$1</f>
        <v>Farmar</v>
      </c>
      <c r="C500" s="118">
        <v>48</v>
      </c>
      <c r="D500" s="119">
        <v>5.7367649999999992</v>
      </c>
      <c r="E500" s="119">
        <v>48.150300000000001</v>
      </c>
      <c r="F500" s="119">
        <v>6.5002905000000011</v>
      </c>
      <c r="G500" s="119">
        <v>6.3295650000000006</v>
      </c>
      <c r="H500" s="119">
        <v>4.2992107694405037</v>
      </c>
      <c r="I500" s="119">
        <v>27.06337391087893</v>
      </c>
      <c r="J500" s="119">
        <v>4.8714073039582075</v>
      </c>
      <c r="K500" s="120">
        <v>122.6264135260331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9" t="str">
        <f>+asset_level_drivers!$B$1</f>
        <v>Farmar</v>
      </c>
      <c r="C501" s="121">
        <v>46</v>
      </c>
      <c r="D501" s="122">
        <v>5.8770419999999994</v>
      </c>
      <c r="E501" s="122">
        <v>48.516549999999995</v>
      </c>
      <c r="F501" s="122">
        <v>6.5497342499999993</v>
      </c>
      <c r="G501" s="122">
        <v>6.4698704999999999</v>
      </c>
      <c r="H501" s="122">
        <v>4.4043362868888929</v>
      </c>
      <c r="I501" s="122">
        <v>27.269228509808929</v>
      </c>
      <c r="J501" s="122">
        <v>4.9084611317656073</v>
      </c>
      <c r="K501" s="46">
        <v>121.52769781815378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30" t="str">
        <f>+asset_level_drivers!$B$1</f>
        <v>Farmar</v>
      </c>
      <c r="C502" s="118">
        <v>46</v>
      </c>
      <c r="D502" s="119">
        <v>5.6390099999999999</v>
      </c>
      <c r="E502" s="119">
        <v>45.424200000000006</v>
      </c>
      <c r="F502" s="119">
        <v>6.1322670000000006</v>
      </c>
      <c r="G502" s="119">
        <v>6.2090100000000001</v>
      </c>
      <c r="H502" s="119">
        <v>4.2259518249366499</v>
      </c>
      <c r="I502" s="119">
        <v>25.531141222433643</v>
      </c>
      <c r="J502" s="119">
        <v>4.5956054200380558</v>
      </c>
      <c r="K502" s="120">
        <v>117.59386958072061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9" t="str">
        <f>+asset_level_drivers!$B$1</f>
        <v>Farmar</v>
      </c>
      <c r="C503" s="121">
        <v>46</v>
      </c>
      <c r="D503" s="122">
        <v>5.7939929999999995</v>
      </c>
      <c r="E503" s="122">
        <v>46.641049999999993</v>
      </c>
      <c r="F503" s="122">
        <v>6.2965417499999994</v>
      </c>
      <c r="G503" s="122">
        <v>6.3821095000000003</v>
      </c>
      <c r="H503" s="122">
        <v>4.3420982214999038</v>
      </c>
      <c r="I503" s="122">
        <v>26.215084345185794</v>
      </c>
      <c r="J503" s="122">
        <v>4.718715182133443</v>
      </c>
      <c r="K503" s="46">
        <v>121.49970484683389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30" t="str">
        <f>+asset_level_drivers!$B$1</f>
        <v>Farmar</v>
      </c>
      <c r="C504" s="118">
        <v>45</v>
      </c>
      <c r="D504" s="119">
        <v>5.7636595000000002</v>
      </c>
      <c r="E504" s="119">
        <v>46.396459999999998</v>
      </c>
      <c r="F504" s="119">
        <v>6.2635221000000003</v>
      </c>
      <c r="G504" s="119">
        <v>6.3488310000000006</v>
      </c>
      <c r="H504" s="119">
        <v>4.3193658784677558</v>
      </c>
      <c r="I504" s="119">
        <v>26.077610007022546</v>
      </c>
      <c r="J504" s="119">
        <v>4.6939698012640587</v>
      </c>
      <c r="K504" s="120">
        <v>118.89576300370067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9" t="str">
        <f>+asset_level_drivers!$B$1</f>
        <v>Farmar</v>
      </c>
      <c r="C505" s="121">
        <v>44</v>
      </c>
      <c r="D505" s="122">
        <v>5.5489499999999987</v>
      </c>
      <c r="E505" s="122">
        <v>44.668200000000006</v>
      </c>
      <c r="F505" s="122">
        <v>6.0302070000000016</v>
      </c>
      <c r="G505" s="122">
        <v>6.1123949999999994</v>
      </c>
      <c r="H505" s="122">
        <v>4.1584596195045256</v>
      </c>
      <c r="I505" s="122">
        <v>25.106223606621811</v>
      </c>
      <c r="J505" s="122">
        <v>4.5191202491919267</v>
      </c>
      <c r="K505" s="46">
        <v>112.53263493588096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30" t="str">
        <f>+asset_level_drivers!$B$1</f>
        <v>Farmar</v>
      </c>
      <c r="C506" s="118">
        <v>42</v>
      </c>
      <c r="D506" s="119">
        <v>5.704464999999999</v>
      </c>
      <c r="E506" s="119">
        <v>45.919059999999995</v>
      </c>
      <c r="F506" s="119">
        <v>6.1990731000000006</v>
      </c>
      <c r="G506" s="119">
        <v>6.2834520000000005</v>
      </c>
      <c r="H506" s="119">
        <v>4.2750047042011348</v>
      </c>
      <c r="I506" s="119">
        <v>25.809282401482108</v>
      </c>
      <c r="J506" s="119">
        <v>4.6456708322667799</v>
      </c>
      <c r="K506" s="120">
        <v>110.07522678576018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9" t="str">
        <f>+asset_level_drivers!$B$1</f>
        <v>Farmar</v>
      </c>
      <c r="C507" s="121">
        <v>42</v>
      </c>
      <c r="D507" s="122">
        <v>5.4919499999999992</v>
      </c>
      <c r="E507" s="122">
        <v>44.208599999999997</v>
      </c>
      <c r="F507" s="122">
        <v>5.9681610000000003</v>
      </c>
      <c r="G507" s="122">
        <v>6.04941</v>
      </c>
      <c r="H507" s="122">
        <v>4.1157430337879921</v>
      </c>
      <c r="I507" s="122">
        <v>24.847900675104455</v>
      </c>
      <c r="J507" s="122">
        <v>4.4726221215188025</v>
      </c>
      <c r="K507" s="46">
        <v>106.51200449090254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30" t="str">
        <f>+asset_level_drivers!$B$1</f>
        <v>Farmar</v>
      </c>
      <c r="C508" s="118">
        <v>41</v>
      </c>
      <c r="D508" s="119">
        <v>5.6458595000000003</v>
      </c>
      <c r="E508" s="119">
        <v>45.446620000000003</v>
      </c>
      <c r="F508" s="119">
        <v>6.135293700000001</v>
      </c>
      <c r="G508" s="119">
        <v>6.2189564999999991</v>
      </c>
      <c r="H508" s="119">
        <v>4.2310849346535866</v>
      </c>
      <c r="I508" s="119">
        <v>25.543742615220019</v>
      </c>
      <c r="J508" s="119">
        <v>4.5978736707396042</v>
      </c>
      <c r="K508" s="120">
        <v>107.46779353894686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9" t="str">
        <f>+asset_level_drivers!$B$1</f>
        <v>Farmar</v>
      </c>
      <c r="C509" s="121">
        <v>40</v>
      </c>
      <c r="D509" s="122">
        <v>5.6164094999999996</v>
      </c>
      <c r="E509" s="122">
        <v>45.208539999999999</v>
      </c>
      <c r="F509" s="122">
        <v>6.1031529000000013</v>
      </c>
      <c r="G509" s="122">
        <v>6.186267</v>
      </c>
      <c r="H509" s="122">
        <v>4.2090146987000443</v>
      </c>
      <c r="I509" s="122">
        <v>25.409927289859592</v>
      </c>
      <c r="J509" s="122">
        <v>4.573786912174727</v>
      </c>
      <c r="K509" s="46">
        <v>104.85923176012543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30" t="str">
        <f>+asset_level_drivers!$B$1</f>
        <v>Farmar</v>
      </c>
      <c r="C510" s="118">
        <v>39</v>
      </c>
      <c r="D510" s="119">
        <v>5.0476159999999997</v>
      </c>
      <c r="E510" s="119">
        <v>40.629959999999997</v>
      </c>
      <c r="F510" s="119">
        <v>5.4850446000000002</v>
      </c>
      <c r="G510" s="119">
        <v>5.5596659999999991</v>
      </c>
      <c r="H510" s="119">
        <v>3.7827530092657105</v>
      </c>
      <c r="I510" s="119">
        <v>22.836489065780572</v>
      </c>
      <c r="J510" s="119">
        <v>4.1105680318405033</v>
      </c>
      <c r="K510" s="120">
        <v>91.933216103001655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9" t="str">
        <f>+asset_level_drivers!$B$1</f>
        <v>Farmar</v>
      </c>
      <c r="C511" s="121">
        <v>39</v>
      </c>
      <c r="D511" s="122">
        <v>5.551914</v>
      </c>
      <c r="E511" s="122">
        <v>43.739139999999999</v>
      </c>
      <c r="F511" s="122">
        <v>5.9047839</v>
      </c>
      <c r="G511" s="122">
        <v>6.1126420000000001</v>
      </c>
      <c r="H511" s="122">
        <v>4.1606808819617864</v>
      </c>
      <c r="I511" s="122">
        <v>24.58403582865072</v>
      </c>
      <c r="J511" s="122">
        <v>4.4251264491571298</v>
      </c>
      <c r="K511" s="46">
        <v>101.77107151232268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30" t="str">
        <f>+asset_level_drivers!$B$1</f>
        <v>Farmar</v>
      </c>
      <c r="C512" s="118">
        <v>38</v>
      </c>
      <c r="D512" s="119">
        <v>5.3394749999999993</v>
      </c>
      <c r="E512" s="119">
        <v>41.914499999999997</v>
      </c>
      <c r="F512" s="119">
        <v>5.6584575000000008</v>
      </c>
      <c r="G512" s="119">
        <v>5.8826849999999995</v>
      </c>
      <c r="H512" s="119">
        <v>4.001476166996266</v>
      </c>
      <c r="I512" s="119">
        <v>23.558478052837359</v>
      </c>
      <c r="J512" s="119">
        <v>4.2405260495107253</v>
      </c>
      <c r="K512" s="120">
        <v>95.998437580309414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9" t="str">
        <f>+asset_level_drivers!$B$1</f>
        <v>Farmar</v>
      </c>
      <c r="C513" s="121">
        <v>38</v>
      </c>
      <c r="D513" s="122">
        <v>5.4888909999999997</v>
      </c>
      <c r="E513" s="122">
        <v>43.088450000000002</v>
      </c>
      <c r="F513" s="122">
        <v>5.8169407500000005</v>
      </c>
      <c r="G513" s="122">
        <v>6.0472630000000001</v>
      </c>
      <c r="H513" s="122">
        <v>4.1134505770212062</v>
      </c>
      <c r="I513" s="122">
        <v>24.218308787073209</v>
      </c>
      <c r="J513" s="122">
        <v>4.3592955816731784</v>
      </c>
      <c r="K513" s="46">
        <v>99.186436454371403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30" t="str">
        <f>+asset_level_drivers!$B$1</f>
        <v>Farmar</v>
      </c>
      <c r="C514" s="118">
        <v>38</v>
      </c>
      <c r="D514" s="119">
        <v>5.2844699999999998</v>
      </c>
      <c r="E514" s="119">
        <v>41.483400000000003</v>
      </c>
      <c r="F514" s="119">
        <v>5.6002590000000012</v>
      </c>
      <c r="G514" s="119">
        <v>5.8219800000000008</v>
      </c>
      <c r="H514" s="119">
        <v>3.9602546617798118</v>
      </c>
      <c r="I514" s="119">
        <v>23.31617384096371</v>
      </c>
      <c r="J514" s="119">
        <v>4.1969112913734676</v>
      </c>
      <c r="K514" s="120">
        <v>95.975370627955385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9" t="str">
        <f>+asset_level_drivers!$B$1</f>
        <v>Farmar</v>
      </c>
      <c r="C515" s="121">
        <v>37</v>
      </c>
      <c r="D515" s="122">
        <v>5.4326414999999999</v>
      </c>
      <c r="E515" s="122">
        <v>42.645150000000001</v>
      </c>
      <c r="F515" s="122">
        <v>5.7570952499999999</v>
      </c>
      <c r="G515" s="122">
        <v>5.9851234999999985</v>
      </c>
      <c r="H515" s="122">
        <v>4.0712964263499405</v>
      </c>
      <c r="I515" s="122">
        <v>23.969147439071378</v>
      </c>
      <c r="J515" s="122">
        <v>4.3144465390328479</v>
      </c>
      <c r="K515" s="46">
        <v>96.596590182655731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30" t="str">
        <f>+asset_level_drivers!$B$1</f>
        <v>Farmar</v>
      </c>
      <c r="C516" s="118">
        <v>37</v>
      </c>
      <c r="D516" s="119">
        <v>5.4040749999999997</v>
      </c>
      <c r="E516" s="119">
        <v>42.421639999999996</v>
      </c>
      <c r="F516" s="119">
        <v>5.7269214000000002</v>
      </c>
      <c r="G516" s="119">
        <v>5.9536119999999997</v>
      </c>
      <c r="H516" s="119">
        <v>4.0498882974750048</v>
      </c>
      <c r="I516" s="119">
        <v>23.843521332841078</v>
      </c>
      <c r="J516" s="119">
        <v>4.2918338399113942</v>
      </c>
      <c r="K516" s="120">
        <v>96.58491001329925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9" t="str">
        <f>+asset_level_drivers!$B$1</f>
        <v>Farmar</v>
      </c>
      <c r="C517" s="121">
        <v>36</v>
      </c>
      <c r="D517" s="122">
        <v>5.20296</v>
      </c>
      <c r="E517" s="122">
        <v>40.8414</v>
      </c>
      <c r="F517" s="122">
        <v>5.5135890000000005</v>
      </c>
      <c r="G517" s="122">
        <v>5.7319199999999997</v>
      </c>
      <c r="H517" s="122">
        <v>3.8991699442051688</v>
      </c>
      <c r="I517" s="122">
        <v>22.955331103726678</v>
      </c>
      <c r="J517" s="122">
        <v>4.1319595986708029</v>
      </c>
      <c r="K517" s="46">
        <v>90.957110836631387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30" t="str">
        <f>+asset_level_drivers!$B$1</f>
        <v>Farmar</v>
      </c>
      <c r="C518" s="118">
        <v>36</v>
      </c>
      <c r="D518" s="119">
        <v>5.3487089999999995</v>
      </c>
      <c r="E518" s="119">
        <v>41.985159999999993</v>
      </c>
      <c r="F518" s="119">
        <v>5.6679965999999995</v>
      </c>
      <c r="G518" s="119">
        <v>5.8923559999999995</v>
      </c>
      <c r="H518" s="119">
        <v>4.0083962538823448</v>
      </c>
      <c r="I518" s="119">
        <v>23.598193236346965</v>
      </c>
      <c r="J518" s="119">
        <v>4.2476747825424539</v>
      </c>
      <c r="K518" s="120">
        <v>93.977634855571551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9" t="str">
        <f>+asset_level_drivers!$B$1</f>
        <v>Farmar</v>
      </c>
      <c r="C519" s="121">
        <v>35</v>
      </c>
      <c r="D519" s="122">
        <v>5.1496649999999997</v>
      </c>
      <c r="E519" s="122">
        <v>40.421399999999998</v>
      </c>
      <c r="F519" s="122">
        <v>5.4568890000000003</v>
      </c>
      <c r="G519" s="122">
        <v>5.6729250000000002</v>
      </c>
      <c r="H519" s="122">
        <v>3.8592299365602103</v>
      </c>
      <c r="I519" s="122">
        <v>22.719265761608991</v>
      </c>
      <c r="J519" s="122">
        <v>4.0894678370896189</v>
      </c>
      <c r="K519" s="46">
        <v>88.397214226973688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30" t="str">
        <f>+asset_level_drivers!$B$1</f>
        <v>Farmar</v>
      </c>
      <c r="C520" s="118">
        <v>35</v>
      </c>
      <c r="D520" s="119">
        <v>5.2939319999999999</v>
      </c>
      <c r="E520" s="119">
        <v>41.553330000000003</v>
      </c>
      <c r="F520" s="119">
        <v>5.6096995500000002</v>
      </c>
      <c r="G520" s="119">
        <v>5.8319835000000007</v>
      </c>
      <c r="H520" s="119">
        <v>3.9673456150087563</v>
      </c>
      <c r="I520" s="119">
        <v>23.355478720426305</v>
      </c>
      <c r="J520" s="119">
        <v>4.2039861696767344</v>
      </c>
      <c r="K520" s="120">
        <v>91.332901298121399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9" t="str">
        <f>+asset_level_drivers!$B$1</f>
        <v>Farmar</v>
      </c>
      <c r="C521" s="121">
        <v>35</v>
      </c>
      <c r="D521" s="122">
        <v>5.2659544999999994</v>
      </c>
      <c r="E521" s="122">
        <v>41.3354</v>
      </c>
      <c r="F521" s="122">
        <v>5.5802790000000009</v>
      </c>
      <c r="G521" s="122">
        <v>5.8013554999999997</v>
      </c>
      <c r="H521" s="122">
        <v>3.9463788908528912</v>
      </c>
      <c r="I521" s="122">
        <v>23.232988910884146</v>
      </c>
      <c r="J521" s="122">
        <v>4.1819380039591456</v>
      </c>
      <c r="K521" s="46">
        <v>91.322070577521075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30" t="str">
        <f>+asset_level_drivers!$B$1</f>
        <v>Farmar</v>
      </c>
      <c r="C522" s="118">
        <v>35</v>
      </c>
      <c r="D522" s="119">
        <v>4.8948084999999999</v>
      </c>
      <c r="E522" s="119">
        <v>38.208080000000002</v>
      </c>
      <c r="F522" s="119">
        <v>5.158090800000001</v>
      </c>
      <c r="G522" s="119">
        <v>5.3995244999999992</v>
      </c>
      <c r="H522" s="119">
        <v>3.6682369623906372</v>
      </c>
      <c r="I522" s="119">
        <v>21.475246373475866</v>
      </c>
      <c r="J522" s="119">
        <v>3.8655443472256561</v>
      </c>
      <c r="K522" s="120">
        <v>85.42024382741829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9" t="str">
        <f>+asset_level_drivers!$B$1</f>
        <v>Farmar</v>
      </c>
      <c r="C523" s="121">
        <v>35</v>
      </c>
      <c r="D523" s="122">
        <v>5.1932130000000001</v>
      </c>
      <c r="E523" s="122">
        <v>40.038979999999995</v>
      </c>
      <c r="F523" s="122">
        <v>5.4052622999999995</v>
      </c>
      <c r="G523" s="122">
        <v>5.7339149999999988</v>
      </c>
      <c r="H523" s="122">
        <v>3.8918654080476416</v>
      </c>
      <c r="I523" s="122">
        <v>22.504322647007456</v>
      </c>
      <c r="J523" s="122">
        <v>4.0507780764613415</v>
      </c>
      <c r="K523" s="46">
        <v>91.300575690018505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30" t="str">
        <f>+asset_level_drivers!$B$1</f>
        <v>Farmar</v>
      </c>
      <c r="C524" s="118">
        <v>35</v>
      </c>
      <c r="D524" s="119">
        <v>4.99092</v>
      </c>
      <c r="E524" s="119">
        <v>38.216700000000003</v>
      </c>
      <c r="F524" s="119">
        <v>5.1592545000000012</v>
      </c>
      <c r="G524" s="119">
        <v>5.5147500000000003</v>
      </c>
      <c r="H524" s="119">
        <v>3.7402642453396648</v>
      </c>
      <c r="I524" s="119">
        <v>21.480091333592661</v>
      </c>
      <c r="J524" s="119">
        <v>3.8664164400466792</v>
      </c>
      <c r="K524" s="120">
        <v>88.345074462890622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9" t="str">
        <f>+asset_level_drivers!$B$1</f>
        <v>Farmar</v>
      </c>
      <c r="C525" s="121">
        <v>34</v>
      </c>
      <c r="D525" s="122">
        <v>5.1307789999999995</v>
      </c>
      <c r="E525" s="122">
        <v>39.286919999999995</v>
      </c>
      <c r="F525" s="122">
        <v>5.3037342000000001</v>
      </c>
      <c r="G525" s="122">
        <v>5.6691250000000002</v>
      </c>
      <c r="H525" s="122">
        <v>3.845076507826132</v>
      </c>
      <c r="I525" s="122">
        <v>22.081619548928821</v>
      </c>
      <c r="J525" s="122">
        <v>3.9746915188071879</v>
      </c>
      <c r="K525" s="46">
        <v>88.683283659282495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30" t="str">
        <f>+asset_level_drivers!$B$1</f>
        <v>Farmar</v>
      </c>
      <c r="C526" s="118">
        <v>34</v>
      </c>
      <c r="D526" s="119">
        <v>4.9396199999999997</v>
      </c>
      <c r="E526" s="119">
        <v>37.823699999999995</v>
      </c>
      <c r="F526" s="119">
        <v>5.1061994999999998</v>
      </c>
      <c r="G526" s="119">
        <v>5.4580349999999997</v>
      </c>
      <c r="H526" s="119">
        <v>3.7018193181947852</v>
      </c>
      <c r="I526" s="119">
        <v>21.259201620611112</v>
      </c>
      <c r="J526" s="119">
        <v>3.82665629171</v>
      </c>
      <c r="K526" s="120">
        <v>85.812549229672072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9" t="str">
        <f>+asset_level_drivers!$B$1</f>
        <v>Farmar</v>
      </c>
      <c r="C527" s="121">
        <v>33</v>
      </c>
      <c r="D527" s="122">
        <v>5.0780634999999998</v>
      </c>
      <c r="E527" s="122">
        <v>38.882989999999999</v>
      </c>
      <c r="F527" s="122">
        <v>5.2492036500000001</v>
      </c>
      <c r="G527" s="122">
        <v>5.6108140000000004</v>
      </c>
      <c r="H527" s="122">
        <v>3.8055707854692917</v>
      </c>
      <c r="I527" s="122">
        <v>21.85458651644883</v>
      </c>
      <c r="J527" s="122">
        <v>3.9338255729607901</v>
      </c>
      <c r="K527" s="46">
        <v>86.093143366763471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30" t="str">
        <f>+asset_level_drivers!$B$1</f>
        <v>Farmar</v>
      </c>
      <c r="C528" s="118">
        <v>33</v>
      </c>
      <c r="D528" s="119">
        <v>5.0515585000000005</v>
      </c>
      <c r="E528" s="119">
        <v>38.679010000000005</v>
      </c>
      <c r="F528" s="119">
        <v>5.2216663500000005</v>
      </c>
      <c r="G528" s="119">
        <v>5.5813640000000007</v>
      </c>
      <c r="H528" s="119">
        <v>3.7857075731111034</v>
      </c>
      <c r="I528" s="119">
        <v>21.73993744862701</v>
      </c>
      <c r="J528" s="119">
        <v>3.913188740752862</v>
      </c>
      <c r="K528" s="120">
        <v>86.083038113242708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9" t="str">
        <f>+asset_level_drivers!$B$1</f>
        <v>Farmar</v>
      </c>
      <c r="C529" s="121">
        <v>33</v>
      </c>
      <c r="D529" s="122">
        <v>4.8632399999999985</v>
      </c>
      <c r="E529" s="122">
        <v>37.238399999999999</v>
      </c>
      <c r="F529" s="122">
        <v>5.0271840000000001</v>
      </c>
      <c r="G529" s="122">
        <v>5.3733899999999997</v>
      </c>
      <c r="H529" s="122">
        <v>3.6445790933346291</v>
      </c>
      <c r="I529" s="122">
        <v>20.930227704559968</v>
      </c>
      <c r="J529" s="122">
        <v>3.7674409868207945</v>
      </c>
      <c r="K529" s="46">
        <v>83.296436751516239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30" t="str">
        <f>+asset_level_drivers!$B$1</f>
        <v>Farmar</v>
      </c>
      <c r="C530" s="118">
        <v>33</v>
      </c>
      <c r="D530" s="119">
        <v>4.9994319999999997</v>
      </c>
      <c r="E530" s="119">
        <v>38.28128000000001</v>
      </c>
      <c r="F530" s="119">
        <v>5.1679728000000011</v>
      </c>
      <c r="G530" s="119">
        <v>5.5239364999999996</v>
      </c>
      <c r="H530" s="119">
        <v>3.7466432554733338</v>
      </c>
      <c r="I530" s="119">
        <v>21.516389190244951</v>
      </c>
      <c r="J530" s="119">
        <v>3.8729500542440913</v>
      </c>
      <c r="K530" s="120">
        <v>86.062982458817331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9" t="str">
        <f>+asset_level_drivers!$B$1</f>
        <v>Farmar</v>
      </c>
      <c r="C531" s="121">
        <v>31</v>
      </c>
      <c r="D531" s="122">
        <v>4.8133650000000001</v>
      </c>
      <c r="E531" s="122">
        <v>36.8553</v>
      </c>
      <c r="F531" s="122">
        <v>4.9754655000000012</v>
      </c>
      <c r="G531" s="122">
        <v>5.3180999999999994</v>
      </c>
      <c r="H531" s="122">
        <v>3.6072020808326632</v>
      </c>
      <c r="I531" s="122">
        <v>20.714902388928337</v>
      </c>
      <c r="J531" s="122">
        <v>3.7286824300071015</v>
      </c>
      <c r="K531" s="46">
        <v>78.177503886975742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30" t="str">
        <f>+asset_level_drivers!$B$1</f>
        <v>Farmar</v>
      </c>
      <c r="C532" s="118">
        <v>31</v>
      </c>
      <c r="D532" s="119">
        <v>4.9481890000000002</v>
      </c>
      <c r="E532" s="119">
        <v>37.887270000000001</v>
      </c>
      <c r="F532" s="119">
        <v>5.1147814500000015</v>
      </c>
      <c r="G532" s="119">
        <v>5.4670979999999991</v>
      </c>
      <c r="H532" s="119">
        <v>3.7082410449141707</v>
      </c>
      <c r="I532" s="119">
        <v>21.294931796321642</v>
      </c>
      <c r="J532" s="119">
        <v>3.8330877233378962</v>
      </c>
      <c r="K532" s="120">
        <v>80.774400642796564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9" t="str">
        <f>+asset_level_drivers!$B$1</f>
        <v>Farmar</v>
      </c>
      <c r="C533" s="121">
        <v>30</v>
      </c>
      <c r="D533" s="122">
        <v>4.9222729999999988</v>
      </c>
      <c r="E533" s="122">
        <v>37.688870000000001</v>
      </c>
      <c r="F533" s="122">
        <v>5.0879974500000005</v>
      </c>
      <c r="G533" s="122">
        <v>5.438531499999999</v>
      </c>
      <c r="H533" s="122">
        <v>3.6888192372750526</v>
      </c>
      <c r="I533" s="122">
        <v>21.183419025187955</v>
      </c>
      <c r="J533" s="122">
        <v>3.8130154245338317</v>
      </c>
      <c r="K533" s="46">
        <v>78.167114779823706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30" t="str">
        <f>+asset_level_drivers!$B$1</f>
        <v>Farmar</v>
      </c>
      <c r="C534" s="118">
        <v>28</v>
      </c>
      <c r="D534" s="119">
        <v>4.4238459999999993</v>
      </c>
      <c r="E534" s="119">
        <v>33.871600000000001</v>
      </c>
      <c r="F534" s="119">
        <v>4.5726659999999999</v>
      </c>
      <c r="G534" s="119">
        <v>4.8877499999999996</v>
      </c>
      <c r="H534" s="119">
        <v>3.315291172907779</v>
      </c>
      <c r="I534" s="119">
        <v>19.037882957317535</v>
      </c>
      <c r="J534" s="119">
        <v>3.4268189323171567</v>
      </c>
      <c r="K534" s="120">
        <v>65.918814890008235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9" t="str">
        <f>+asset_level_drivers!$B$1</f>
        <v>Farmar</v>
      </c>
      <c r="C535" s="121">
        <v>27</v>
      </c>
      <c r="D535" s="122">
        <v>4.8733859999999991</v>
      </c>
      <c r="E535" s="122">
        <v>37.313770000000005</v>
      </c>
      <c r="F535" s="122">
        <v>5.0373589500000007</v>
      </c>
      <c r="G535" s="122">
        <v>5.3843434999999999</v>
      </c>
      <c r="H535" s="122">
        <v>3.6521826455921729</v>
      </c>
      <c r="I535" s="122">
        <v>20.972590192263329</v>
      </c>
      <c r="J535" s="122">
        <v>3.7750662346073991</v>
      </c>
      <c r="K535" s="46">
        <v>70.386241848594281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30" t="str">
        <f>+asset_level_drivers!$B$1</f>
        <v>Farmar</v>
      </c>
      <c r="C536" s="118">
        <v>26</v>
      </c>
      <c r="D536" s="119">
        <v>4.6919550000000001</v>
      </c>
      <c r="E536" s="119">
        <v>35.9238</v>
      </c>
      <c r="F536" s="119">
        <v>4.8497130000000004</v>
      </c>
      <c r="G536" s="119">
        <v>5.1838649999999991</v>
      </c>
      <c r="H536" s="119">
        <v>3.5162157532564469</v>
      </c>
      <c r="I536" s="119">
        <v>20.191343183731618</v>
      </c>
      <c r="J536" s="119">
        <v>3.6344417730716909</v>
      </c>
      <c r="K536" s="120">
        <v>65.601016315660985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9" t="str">
        <f>+asset_level_drivers!$B$1</f>
        <v>Farmar</v>
      </c>
      <c r="C537" s="121">
        <v>26</v>
      </c>
      <c r="D537" s="122">
        <v>4.8097739999999991</v>
      </c>
      <c r="E537" s="122">
        <v>36.398030000000006</v>
      </c>
      <c r="F537" s="122">
        <v>4.9137340500000013</v>
      </c>
      <c r="G537" s="122">
        <v>5.3074789999999998</v>
      </c>
      <c r="H537" s="122">
        <v>3.6045109359325216</v>
      </c>
      <c r="I537" s="122">
        <v>20.457889057999402</v>
      </c>
      <c r="J537" s="122">
        <v>3.6824200304398929</v>
      </c>
      <c r="K537" s="46">
        <v>67.779977714137033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30" t="str">
        <f>+asset_level_drivers!$B$1</f>
        <v>Farmar</v>
      </c>
      <c r="C538" s="118">
        <v>25</v>
      </c>
      <c r="D538" s="119">
        <v>4.6298249999999994</v>
      </c>
      <c r="E538" s="119">
        <v>35.040300000000002</v>
      </c>
      <c r="F538" s="119">
        <v>4.7304405000000003</v>
      </c>
      <c r="G538" s="119">
        <v>5.1094800000000005</v>
      </c>
      <c r="H538" s="119">
        <v>3.4696546748254256</v>
      </c>
      <c r="I538" s="119">
        <v>19.694762874776917</v>
      </c>
      <c r="J538" s="119">
        <v>3.545057317459845</v>
      </c>
      <c r="K538" s="120">
        <v>63.068942822908113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9" t="str">
        <f>+asset_level_drivers!$B$1</f>
        <v>Farmar</v>
      </c>
      <c r="C539" s="121">
        <v>25</v>
      </c>
      <c r="D539" s="122">
        <v>4.759414500000001</v>
      </c>
      <c r="E539" s="122">
        <v>36.02169</v>
      </c>
      <c r="F539" s="122">
        <v>4.862928150000001</v>
      </c>
      <c r="G539" s="122">
        <v>5.2527020000000002</v>
      </c>
      <c r="H539" s="122">
        <v>3.5667708324519647</v>
      </c>
      <c r="I539" s="122">
        <v>20.246363270255188</v>
      </c>
      <c r="J539" s="122">
        <v>3.644345388645934</v>
      </c>
      <c r="K539" s="46">
        <v>65.163846580103822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30" t="str">
        <f>+asset_level_drivers!$B$1</f>
        <v>Farmar</v>
      </c>
      <c r="C540" s="118">
        <v>25</v>
      </c>
      <c r="D540" s="119">
        <v>4.7340875000000002</v>
      </c>
      <c r="E540" s="119">
        <v>35.800350000000002</v>
      </c>
      <c r="F540" s="119">
        <v>4.8330472500000008</v>
      </c>
      <c r="G540" s="119">
        <v>5.2232520000000005</v>
      </c>
      <c r="H540" s="119">
        <v>3.5477904295319185</v>
      </c>
      <c r="I540" s="119">
        <v>20.121956834959164</v>
      </c>
      <c r="J540" s="119">
        <v>3.6219522302926501</v>
      </c>
      <c r="K540" s="120">
        <v>65.156491080836247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9" t="str">
        <f>+asset_level_drivers!$B$1</f>
        <v>Farmar</v>
      </c>
      <c r="C541" s="121">
        <v>25</v>
      </c>
      <c r="D541" s="122">
        <v>4.5443249999999997</v>
      </c>
      <c r="E541" s="122">
        <v>33.9375</v>
      </c>
      <c r="F541" s="122">
        <v>4.5815625000000004</v>
      </c>
      <c r="G541" s="122">
        <v>4.9954799999999997</v>
      </c>
      <c r="H541" s="122">
        <v>3.4055797962506253</v>
      </c>
      <c r="I541" s="122">
        <v>19.074922733616482</v>
      </c>
      <c r="J541" s="122">
        <v>3.4334860920509662</v>
      </c>
      <c r="K541" s="46">
        <v>63.047586220189153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30" t="str">
        <f>+asset_level_drivers!$B$1</f>
        <v>Farmar</v>
      </c>
      <c r="C542" s="118">
        <v>24</v>
      </c>
      <c r="D542" s="119">
        <v>4.6716534999999997</v>
      </c>
      <c r="E542" s="119">
        <v>34.887709999999998</v>
      </c>
      <c r="F542" s="119">
        <v>4.7098408500000009</v>
      </c>
      <c r="G542" s="119">
        <v>5.135491</v>
      </c>
      <c r="H542" s="119">
        <v>3.501001529310408</v>
      </c>
      <c r="I542" s="119">
        <v>19.608998087744208</v>
      </c>
      <c r="J542" s="119">
        <v>3.5296196557939576</v>
      </c>
      <c r="K542" s="120">
        <v>62.548470041375417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9" t="str">
        <f>+asset_level_drivers!$B$1</f>
        <v>Farmar</v>
      </c>
      <c r="C543" s="121">
        <v>23</v>
      </c>
      <c r="D543" s="122">
        <v>4.4975849999999999</v>
      </c>
      <c r="E543" s="122">
        <v>33.588299999999997</v>
      </c>
      <c r="F543" s="122">
        <v>4.5344204999999995</v>
      </c>
      <c r="G543" s="122">
        <v>4.9441799999999994</v>
      </c>
      <c r="H543" s="122">
        <v>3.3705521959630684</v>
      </c>
      <c r="I543" s="122">
        <v>18.878651263455772</v>
      </c>
      <c r="J543" s="122">
        <v>3.3981572274220389</v>
      </c>
      <c r="K543" s="46">
        <v>57.910953802811477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30" t="str">
        <f>+asset_level_drivers!$B$1</f>
        <v>Farmar</v>
      </c>
      <c r="C544" s="118">
        <v>23</v>
      </c>
      <c r="D544" s="119">
        <v>4.6236500000000005</v>
      </c>
      <c r="E544" s="119">
        <v>34.528729999999996</v>
      </c>
      <c r="F544" s="119">
        <v>4.6613785499999993</v>
      </c>
      <c r="G544" s="119">
        <v>5.0824809999999996</v>
      </c>
      <c r="H544" s="119">
        <v>3.4650270447061353</v>
      </c>
      <c r="I544" s="119">
        <v>19.407229667474187</v>
      </c>
      <c r="J544" s="119">
        <v>3.4933013401453539</v>
      </c>
      <c r="K544" s="120">
        <v>59.835114368639495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9" t="str">
        <f>+asset_level_drivers!$B$1</f>
        <v>Farmar</v>
      </c>
      <c r="C545" s="121">
        <v>21</v>
      </c>
      <c r="D545" s="122">
        <v>4.5995010000000001</v>
      </c>
      <c r="E545" s="122">
        <v>34.347999999999999</v>
      </c>
      <c r="F545" s="122">
        <v>4.6369800000000003</v>
      </c>
      <c r="G545" s="122">
        <v>5.0559760000000002</v>
      </c>
      <c r="H545" s="122">
        <v>3.4469294512242299</v>
      </c>
      <c r="I545" s="122">
        <v>19.305648502519599</v>
      </c>
      <c r="J545" s="122">
        <v>3.475016730453528</v>
      </c>
      <c r="K545" s="46">
        <v>54.648215701454568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30" t="str">
        <f>+asset_level_drivers!$B$1</f>
        <v>Farmar</v>
      </c>
      <c r="C546" s="118">
        <v>20</v>
      </c>
      <c r="D546" s="119">
        <v>4.1336399999999998</v>
      </c>
      <c r="E546" s="119">
        <v>30.869160000000001</v>
      </c>
      <c r="F546" s="119">
        <v>4.1673366000000005</v>
      </c>
      <c r="G546" s="119">
        <v>4.543812</v>
      </c>
      <c r="H546" s="119">
        <v>3.097806796163002</v>
      </c>
      <c r="I546" s="119">
        <v>17.350330514965581</v>
      </c>
      <c r="J546" s="119">
        <v>3.1230594926938053</v>
      </c>
      <c r="K546" s="120">
        <v>47.002519049393506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9" t="str">
        <f>+asset_level_drivers!$B$1</f>
        <v>Farmar</v>
      </c>
      <c r="C547" s="121">
        <v>20</v>
      </c>
      <c r="D547" s="122">
        <v>4.5538534999999989</v>
      </c>
      <c r="E547" s="122">
        <v>34.006070000000001</v>
      </c>
      <c r="F547" s="122">
        <v>4.5908194499999997</v>
      </c>
      <c r="G547" s="122">
        <v>5.0056165000000004</v>
      </c>
      <c r="H547" s="122">
        <v>3.4127205854962388</v>
      </c>
      <c r="I547" s="122">
        <v>19.113463211018882</v>
      </c>
      <c r="J547" s="122">
        <v>3.4404233779833988</v>
      </c>
      <c r="K547" s="46">
        <v>52.033095341732633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30" t="str">
        <f>+asset_level_drivers!$B$1</f>
        <v>Farmar</v>
      </c>
      <c r="C548" s="118">
        <v>9</v>
      </c>
      <c r="D548" s="119">
        <v>4.3841549999999998</v>
      </c>
      <c r="E548" s="119">
        <v>32.7393</v>
      </c>
      <c r="F548" s="119">
        <v>4.4198055000000007</v>
      </c>
      <c r="G548" s="119">
        <v>4.8190650000000002</v>
      </c>
      <c r="H548" s="119">
        <v>3.2855461903871666</v>
      </c>
      <c r="I548" s="119">
        <v>18.401462036175026</v>
      </c>
      <c r="J548" s="119">
        <v>3.3122631665115057</v>
      </c>
      <c r="K548" s="120">
        <v>5.5619586016002458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9" t="str">
        <f>+asset_level_drivers!$B$1</f>
        <v>Farmar</v>
      </c>
      <c r="C549" s="121">
        <v>9</v>
      </c>
      <c r="D549" s="122">
        <v>4.5070279999999991</v>
      </c>
      <c r="E549" s="122">
        <v>33.656080000000003</v>
      </c>
      <c r="F549" s="122">
        <v>4.5435708000000004</v>
      </c>
      <c r="G549" s="122">
        <v>4.9540790000000001</v>
      </c>
      <c r="H549" s="122">
        <v>3.3776289103301069</v>
      </c>
      <c r="I549" s="122">
        <v>18.916747713190862</v>
      </c>
      <c r="J549" s="122">
        <v>3.4050145883743559</v>
      </c>
      <c r="K549" s="46">
        <v>5.7468259894220459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30" t="str">
        <f>+asset_level_drivers!$B$1</f>
        <v>Farmar</v>
      </c>
      <c r="C550" s="118">
        <v>8</v>
      </c>
      <c r="D550" s="119">
        <v>4.3391250000000001</v>
      </c>
      <c r="E550" s="119">
        <v>32.4024</v>
      </c>
      <c r="F550" s="119">
        <v>4.3743239999999997</v>
      </c>
      <c r="G550" s="119">
        <v>4.769474999999999</v>
      </c>
      <c r="H550" s="119">
        <v>3.2518000876711053</v>
      </c>
      <c r="I550" s="119">
        <v>18.212103908176342</v>
      </c>
      <c r="J550" s="119">
        <v>3.2781787034717413</v>
      </c>
      <c r="K550" s="120">
        <v>9.1431272657294033E-2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9" t="str">
        <f>+asset_level_drivers!$B$1</f>
        <v>Farmar</v>
      </c>
      <c r="C551" s="121">
        <v>4</v>
      </c>
      <c r="D551" s="122">
        <v>4.4607915</v>
      </c>
      <c r="E551" s="122">
        <v>33.309809999999999</v>
      </c>
      <c r="F551" s="122">
        <v>4.4968243499999998</v>
      </c>
      <c r="G551" s="122">
        <v>4.9031305000000005</v>
      </c>
      <c r="H551" s="122">
        <v>3.3429786398830461</v>
      </c>
      <c r="I551" s="122">
        <v>18.7221230798216</v>
      </c>
      <c r="J551" s="122">
        <v>3.3699821543678876</v>
      </c>
      <c r="K551" s="46">
        <v>9.3953681745027245E-2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30" t="str">
        <f>+asset_level_drivers!$B$1</f>
        <v>Farmar</v>
      </c>
      <c r="C552" s="118">
        <v>4</v>
      </c>
      <c r="D552" s="119">
        <v>4.4372315000000002</v>
      </c>
      <c r="E552" s="119">
        <v>33.135280000000009</v>
      </c>
      <c r="F552" s="119">
        <v>4.4732628000000014</v>
      </c>
      <c r="G552" s="119">
        <v>4.8775089999999999</v>
      </c>
      <c r="H552" s="119">
        <v>3.3253224511202122</v>
      </c>
      <c r="I552" s="119">
        <v>18.624026688964939</v>
      </c>
      <c r="J552" s="119">
        <v>3.3523248040136893</v>
      </c>
      <c r="K552" s="120">
        <v>9.3431318684628145E-2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9" t="str">
        <f>+asset_level_drivers!$B$1</f>
        <v>Farmar</v>
      </c>
      <c r="C553" s="121">
        <v>4</v>
      </c>
      <c r="D553" s="122">
        <v>4.2721499999999999</v>
      </c>
      <c r="E553" s="122">
        <v>31.9011</v>
      </c>
      <c r="F553" s="122">
        <v>4.3066485000000005</v>
      </c>
      <c r="G553" s="122">
        <v>4.6956600000000002</v>
      </c>
      <c r="H553" s="122">
        <v>3.2016080994541785</v>
      </c>
      <c r="I553" s="122">
        <v>17.930343060548729</v>
      </c>
      <c r="J553" s="122">
        <v>3.227461750898772</v>
      </c>
      <c r="K553" s="46">
        <v>8.9914723446494649E-2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30" t="str">
        <f>+asset_level_drivers!$B$1</f>
        <v>Farmar</v>
      </c>
      <c r="C554" s="118">
        <v>4</v>
      </c>
      <c r="D554" s="119">
        <v>4.3918784999999998</v>
      </c>
      <c r="E554" s="119">
        <v>32.794590000000007</v>
      </c>
      <c r="F554" s="119">
        <v>4.4272696500000013</v>
      </c>
      <c r="G554" s="119">
        <v>4.8271494999999991</v>
      </c>
      <c r="H554" s="119">
        <v>3.2913342877517571</v>
      </c>
      <c r="I554" s="119">
        <v>18.43253835228381</v>
      </c>
      <c r="J554" s="119">
        <v>3.3178569034110859</v>
      </c>
      <c r="K554" s="120">
        <v>9.2395348925339557E-2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9" t="str">
        <f>+asset_level_drivers!$B$1</f>
        <v>Farmar</v>
      </c>
      <c r="C555" s="121">
        <v>4</v>
      </c>
      <c r="D555" s="122">
        <v>4.2282600000000006</v>
      </c>
      <c r="E555" s="122">
        <v>31.572900000000001</v>
      </c>
      <c r="F555" s="122">
        <v>4.2623415000000007</v>
      </c>
      <c r="G555" s="122">
        <v>4.6474950000000002</v>
      </c>
      <c r="H555" s="122">
        <v>3.1687163284524482</v>
      </c>
      <c r="I555" s="122">
        <v>17.745874857493916</v>
      </c>
      <c r="J555" s="122">
        <v>3.1942574743489049</v>
      </c>
      <c r="K555" s="46">
        <v>8.8917777412816104E-2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30" t="str">
        <f>+asset_level_drivers!$B$1</f>
        <v>Farmar</v>
      </c>
      <c r="C556" s="118">
        <v>4</v>
      </c>
      <c r="D556" s="119">
        <v>4.3468200000000001</v>
      </c>
      <c r="E556" s="119">
        <v>32.457000000000001</v>
      </c>
      <c r="F556" s="119">
        <v>4.3816950000000006</v>
      </c>
      <c r="G556" s="119">
        <v>4.7776734999999997</v>
      </c>
      <c r="H556" s="119">
        <v>3.2575668267428375</v>
      </c>
      <c r="I556" s="119">
        <v>18.242792402651641</v>
      </c>
      <c r="J556" s="119">
        <v>3.2837026324772962</v>
      </c>
      <c r="K556" s="120">
        <v>9.1370936318447712E-2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9" t="str">
        <f>+asset_level_drivers!$B$1</f>
        <v>Farmar</v>
      </c>
      <c r="C557" s="121">
        <v>4</v>
      </c>
      <c r="D557" s="122">
        <v>4.3238489999999992</v>
      </c>
      <c r="E557" s="122">
        <v>32.287120000000002</v>
      </c>
      <c r="F557" s="122">
        <v>4.3587612</v>
      </c>
      <c r="G557" s="122">
        <v>4.7526409999999997</v>
      </c>
      <c r="H557" s="122">
        <v>3.2403520426990742</v>
      </c>
      <c r="I557" s="122">
        <v>18.147309592368423</v>
      </c>
      <c r="J557" s="122">
        <v>3.2665157266263161</v>
      </c>
      <c r="K557" s="46">
        <v>9.0863024561028738E-2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30" t="str">
        <f>+asset_level_drivers!$B$1</f>
        <v>Farmar</v>
      </c>
      <c r="C558" s="118">
        <v>4</v>
      </c>
      <c r="D558" s="119">
        <v>3.8859939999999997</v>
      </c>
      <c r="E558" s="119">
        <v>29.016959999999997</v>
      </c>
      <c r="F558" s="119">
        <v>3.9172896000000001</v>
      </c>
      <c r="G558" s="119">
        <v>4.2711619999999995</v>
      </c>
      <c r="H558" s="119">
        <v>2.9122174700865702</v>
      </c>
      <c r="I558" s="119">
        <v>16.309282356226596</v>
      </c>
      <c r="J558" s="119">
        <v>2.9356708241207872</v>
      </c>
      <c r="K558" s="120">
        <v>8.1613634511044156E-2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9" t="str">
        <f>+asset_level_drivers!$B$1</f>
        <v>Farmar</v>
      </c>
      <c r="C559" s="121">
        <v>4</v>
      </c>
      <c r="D559" s="122">
        <v>4.2746675000000005</v>
      </c>
      <c r="E559" s="122">
        <v>31.55397</v>
      </c>
      <c r="F559" s="122">
        <v>4.2597859500000004</v>
      </c>
      <c r="G559" s="122">
        <v>4.6955080000000002</v>
      </c>
      <c r="H559" s="122">
        <v>3.2034947486566594</v>
      </c>
      <c r="I559" s="122">
        <v>17.735235055288467</v>
      </c>
      <c r="J559" s="122">
        <v>3.1923423099519246</v>
      </c>
      <c r="K559" s="46">
        <v>8.9855700668535751E-2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30" t="str">
        <f>+asset_level_drivers!$B$1</f>
        <v>Farmar</v>
      </c>
      <c r="C560" s="118">
        <v>4</v>
      </c>
      <c r="D560" s="119">
        <v>4.1077050000000002</v>
      </c>
      <c r="E560" s="119">
        <v>30.186</v>
      </c>
      <c r="F560" s="119">
        <v>4.0751100000000005</v>
      </c>
      <c r="G560" s="119">
        <v>4.5161100000000003</v>
      </c>
      <c r="H560" s="119">
        <v>3.0783707496619797</v>
      </c>
      <c r="I560" s="119">
        <v>16.96635337420102</v>
      </c>
      <c r="J560" s="119">
        <v>3.0539436073561834</v>
      </c>
      <c r="K560" s="120">
        <v>8.647380126150031E-2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9" t="str">
        <f>+asset_level_drivers!$B$1</f>
        <v>Farmar</v>
      </c>
      <c r="C561" s="121">
        <v>4</v>
      </c>
      <c r="D561" s="122">
        <v>4.218123499999999</v>
      </c>
      <c r="E561" s="122">
        <v>30.908859999999997</v>
      </c>
      <c r="F561" s="122">
        <v>4.1726961000000005</v>
      </c>
      <c r="G561" s="122">
        <v>4.6348409999999998</v>
      </c>
      <c r="H561" s="122">
        <v>3.1611198956258568</v>
      </c>
      <c r="I561" s="122">
        <v>17.372644310399085</v>
      </c>
      <c r="J561" s="122">
        <v>3.1270759758718358</v>
      </c>
      <c r="K561" s="46">
        <v>8.885962272945204E-2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30" t="str">
        <f>+asset_level_drivers!$B$1</f>
        <v>Farmar</v>
      </c>
      <c r="C562" s="118">
        <v>4</v>
      </c>
      <c r="D562" s="119">
        <v>4.0515600000000003</v>
      </c>
      <c r="E562" s="119">
        <v>29.654400000000003</v>
      </c>
      <c r="F562" s="119">
        <v>4.0033440000000002</v>
      </c>
      <c r="G562" s="119">
        <v>4.4556899999999997</v>
      </c>
      <c r="H562" s="119">
        <v>3.0362949127311945</v>
      </c>
      <c r="I562" s="119">
        <v>16.667562098320637</v>
      </c>
      <c r="J562" s="119">
        <v>3.0001611776977146</v>
      </c>
      <c r="K562" s="120">
        <v>8.5515245638395618E-2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9" t="str">
        <f>+asset_level_drivers!$B$1</f>
        <v>Farmar</v>
      </c>
      <c r="C563" s="121">
        <v>4</v>
      </c>
      <c r="D563" s="122">
        <v>4.1648189999999996</v>
      </c>
      <c r="E563" s="122">
        <v>30.48509</v>
      </c>
      <c r="F563" s="122">
        <v>4.1154871499999999</v>
      </c>
      <c r="G563" s="122">
        <v>4.5803585</v>
      </c>
      <c r="H563" s="122">
        <v>3.121172768549946</v>
      </c>
      <c r="I563" s="122">
        <v>17.134460000805728</v>
      </c>
      <c r="J563" s="122">
        <v>3.0842028001450306</v>
      </c>
      <c r="K563" s="46">
        <v>8.7874646814245935E-2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30" t="str">
        <f>+asset_level_drivers!$B$1</f>
        <v>Farmar</v>
      </c>
      <c r="C564" s="118">
        <v>4</v>
      </c>
      <c r="D564" s="119">
        <v>4.1430259999999999</v>
      </c>
      <c r="E564" s="119">
        <v>30.325130000000001</v>
      </c>
      <c r="F564" s="119">
        <v>4.0938925500000005</v>
      </c>
      <c r="G564" s="119">
        <v>4.5562094999999996</v>
      </c>
      <c r="H564" s="119">
        <v>3.1048407939443252</v>
      </c>
      <c r="I564" s="119">
        <v>17.044552829079191</v>
      </c>
      <c r="J564" s="119">
        <v>3.0680195092342553</v>
      </c>
      <c r="K564" s="120">
        <v>4.6545733025199487E-2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9" t="str">
        <f>+asset_level_drivers!$B$1</f>
        <v>Farmar</v>
      </c>
      <c r="C565" s="121">
        <v>4</v>
      </c>
      <c r="D565" s="122">
        <v>3.9888599999999999</v>
      </c>
      <c r="E565" s="122">
        <v>29.195700000000002</v>
      </c>
      <c r="F565" s="122">
        <v>3.9414195000000003</v>
      </c>
      <c r="G565" s="122">
        <v>4.3867199999999995</v>
      </c>
      <c r="H565" s="122">
        <v>2.9893066684430072</v>
      </c>
      <c r="I565" s="122">
        <v>16.40974502110782</v>
      </c>
      <c r="J565" s="122">
        <v>2.9537541037994077</v>
      </c>
      <c r="K565" s="46">
        <v>4.4812597726520742E-2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30" t="str">
        <f>+asset_level_drivers!$B$1</f>
        <v>Farmar</v>
      </c>
      <c r="C566" s="118">
        <v>4</v>
      </c>
      <c r="D566" s="119">
        <v>4.0867765</v>
      </c>
      <c r="E566" s="119">
        <v>29.587329999999998</v>
      </c>
      <c r="F566" s="119">
        <v>3.99428955</v>
      </c>
      <c r="G566" s="119">
        <v>4.4949534999999994</v>
      </c>
      <c r="H566" s="119">
        <v>3.0626866432730595</v>
      </c>
      <c r="I566" s="119">
        <v>16.629864711425792</v>
      </c>
      <c r="J566" s="119">
        <v>2.9933756480566425</v>
      </c>
      <c r="K566" s="120">
        <v>4.606819428895649E-2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9" t="str">
        <f>+asset_level_drivers!$B$1</f>
        <v>Farmar</v>
      </c>
      <c r="C567" s="121">
        <v>4</v>
      </c>
      <c r="D567" s="122">
        <v>3.9338549999999999</v>
      </c>
      <c r="E567" s="122">
        <v>28.484100000000002</v>
      </c>
      <c r="F567" s="122">
        <v>3.8453535000000008</v>
      </c>
      <c r="G567" s="122">
        <v>4.3274399999999993</v>
      </c>
      <c r="H567" s="122">
        <v>2.948085163226553</v>
      </c>
      <c r="I567" s="122">
        <v>16.009782884319858</v>
      </c>
      <c r="J567" s="122">
        <v>2.8817609191775744</v>
      </c>
      <c r="K567" s="46">
        <v>4.4352835103085173E-2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30" t="str">
        <f>+asset_level_drivers!$B$1</f>
        <v>Farmar</v>
      </c>
      <c r="C568" s="118">
        <v>4</v>
      </c>
      <c r="D568" s="119">
        <v>4.0440739999999993</v>
      </c>
      <c r="E568" s="119">
        <v>29.281670000000002</v>
      </c>
      <c r="F568" s="119">
        <v>3.9530254500000006</v>
      </c>
      <c r="G568" s="119">
        <v>4.4487170000000003</v>
      </c>
      <c r="H568" s="119">
        <v>3.0306848011404224</v>
      </c>
      <c r="I568" s="119">
        <v>16.458065348397959</v>
      </c>
      <c r="J568" s="119">
        <v>2.9624517627116322</v>
      </c>
      <c r="K568" s="120">
        <v>4.5595549156791287E-2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9" t="str">
        <f>+asset_level_drivers!$B$1</f>
        <v>Farmar</v>
      </c>
      <c r="C569" s="121">
        <v>4</v>
      </c>
      <c r="D569" s="122">
        <v>4.0228699999999993</v>
      </c>
      <c r="E569" s="122">
        <v>29.128220000000002</v>
      </c>
      <c r="F569" s="122">
        <v>3.9323097000000002</v>
      </c>
      <c r="G569" s="122">
        <v>4.4254515000000003</v>
      </c>
      <c r="H569" s="122">
        <v>3.0147942312538722</v>
      </c>
      <c r="I569" s="122">
        <v>16.371817189474246</v>
      </c>
      <c r="J569" s="122">
        <v>2.946927094105364</v>
      </c>
      <c r="K569" s="46">
        <v>4.536105293976634E-2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30" t="str">
        <f>+asset_level_drivers!$B$1</f>
        <v>Farmar</v>
      </c>
      <c r="C570" s="118">
        <v>4</v>
      </c>
      <c r="D570" s="119">
        <v>3.7443204999999997</v>
      </c>
      <c r="E570" s="119">
        <v>27.110939999999999</v>
      </c>
      <c r="F570" s="119">
        <v>3.6599769000000002</v>
      </c>
      <c r="G570" s="119">
        <v>4.1190004999999994</v>
      </c>
      <c r="H570" s="119">
        <v>2.8060453962881264</v>
      </c>
      <c r="I570" s="119">
        <v>15.237984110076237</v>
      </c>
      <c r="J570" s="119">
        <v>2.742837139813723</v>
      </c>
      <c r="K570" s="120">
        <v>4.2216290423744612E-2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9" t="str">
        <f>+asset_level_drivers!$B$1</f>
        <v>Farmar</v>
      </c>
      <c r="C571" s="121">
        <v>4</v>
      </c>
      <c r="D571" s="122">
        <v>3.9822290000000002</v>
      </c>
      <c r="E571" s="122">
        <v>28.833410000000001</v>
      </c>
      <c r="F571" s="122">
        <v>3.8925103500000002</v>
      </c>
      <c r="G571" s="122">
        <v>4.3806874999999996</v>
      </c>
      <c r="H571" s="122">
        <v>2.9843373056379847</v>
      </c>
      <c r="I571" s="122">
        <v>16.206116181117782</v>
      </c>
      <c r="J571" s="122">
        <v>2.9171009126012009</v>
      </c>
      <c r="K571" s="46">
        <v>4.4895666523983607E-2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30" t="str">
        <f>+asset_level_drivers!$B$1</f>
        <v>Farmar</v>
      </c>
      <c r="C572" s="118">
        <v>3</v>
      </c>
      <c r="D572" s="119">
        <v>3.8341050000000001</v>
      </c>
      <c r="E572" s="119">
        <v>27.759600000000002</v>
      </c>
      <c r="F572" s="119">
        <v>3.7475460000000007</v>
      </c>
      <c r="G572" s="119">
        <v>4.2174299999999993</v>
      </c>
      <c r="H572" s="119">
        <v>2.8733311382226194</v>
      </c>
      <c r="I572" s="119">
        <v>15.602570169166851</v>
      </c>
      <c r="J572" s="119">
        <v>2.808462630450034</v>
      </c>
      <c r="K572" s="120">
        <v>4.3223965795416583E-2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9" t="str">
        <f>+asset_level_drivers!$B$1</f>
        <v>Farmar</v>
      </c>
      <c r="C573" s="121">
        <v>3</v>
      </c>
      <c r="D573" s="122">
        <v>3.9415879999999999</v>
      </c>
      <c r="E573" s="122">
        <v>28.537050000000001</v>
      </c>
      <c r="F573" s="122">
        <v>3.8525017500000005</v>
      </c>
      <c r="G573" s="122">
        <v>4.3356289999999991</v>
      </c>
      <c r="H573" s="122">
        <v>2.9538803800220959</v>
      </c>
      <c r="I573" s="122">
        <v>16.039543979236836</v>
      </c>
      <c r="J573" s="122">
        <v>2.887117916262631</v>
      </c>
      <c r="K573" s="46">
        <v>4.4435053122671028E-2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30" t="str">
        <f>+asset_level_drivers!$B$1</f>
        <v>Farmar</v>
      </c>
      <c r="C574" s="118">
        <v>3</v>
      </c>
      <c r="D574" s="119">
        <v>3.7947749999999996</v>
      </c>
      <c r="E574" s="119">
        <v>27.474</v>
      </c>
      <c r="F574" s="119">
        <v>3.7089900000000005</v>
      </c>
      <c r="G574" s="119">
        <v>4.1741099999999998</v>
      </c>
      <c r="H574" s="119">
        <v>2.8438566940782111</v>
      </c>
      <c r="I574" s="119">
        <v>15.442045736526826</v>
      </c>
      <c r="J574" s="119">
        <v>2.779568232574829</v>
      </c>
      <c r="K574" s="120">
        <v>4.2780507238287677E-2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9" t="str">
        <f>+asset_level_drivers!$B$1</f>
        <v>Farmar</v>
      </c>
      <c r="C575" s="121">
        <v>3</v>
      </c>
      <c r="D575" s="122">
        <v>3.9009469999999999</v>
      </c>
      <c r="E575" s="122">
        <v>28.243479999999998</v>
      </c>
      <c r="F575" s="122">
        <v>3.8128698000000005</v>
      </c>
      <c r="G575" s="122">
        <v>4.2908650000000002</v>
      </c>
      <c r="H575" s="122">
        <v>2.9234234544062079</v>
      </c>
      <c r="I575" s="122">
        <v>15.87453992569996</v>
      </c>
      <c r="J575" s="122">
        <v>2.8574171866259932</v>
      </c>
      <c r="K575" s="46">
        <v>4.3979162165993145E-2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30" t="str">
        <f>+asset_level_drivers!$B$1</f>
        <v>Farmar</v>
      </c>
      <c r="C576" s="118">
        <v>3</v>
      </c>
      <c r="D576" s="119">
        <v>3.8806265</v>
      </c>
      <c r="E576" s="119">
        <v>28.095299999999998</v>
      </c>
      <c r="F576" s="119">
        <v>3.7928655000000004</v>
      </c>
      <c r="G576" s="119">
        <v>4.2684829999999989</v>
      </c>
      <c r="H576" s="119">
        <v>2.908194991598263</v>
      </c>
      <c r="I576" s="119">
        <v>15.791253824759485</v>
      </c>
      <c r="J576" s="119">
        <v>2.8424256884567076</v>
      </c>
      <c r="K576" s="120">
        <v>4.3752978851920678E-2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9" t="str">
        <f>+asset_level_drivers!$B$1</f>
        <v>Farmar</v>
      </c>
      <c r="C577" s="121">
        <v>3</v>
      </c>
      <c r="D577" s="122">
        <v>3.736065</v>
      </c>
      <c r="E577" s="122">
        <v>27.0489</v>
      </c>
      <c r="F577" s="122">
        <v>3.6516015000000004</v>
      </c>
      <c r="G577" s="122">
        <v>4.1094149999999994</v>
      </c>
      <c r="H577" s="122">
        <v>2.7998586107901819</v>
      </c>
      <c r="I577" s="122">
        <v>15.203113886683427</v>
      </c>
      <c r="J577" s="122">
        <v>2.7365604996030171</v>
      </c>
      <c r="K577" s="46">
        <v>4.2123827181364364E-2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30" t="str">
        <f>+asset_level_drivers!$B$1</f>
        <v>Farmar</v>
      </c>
      <c r="C578" s="118">
        <v>3</v>
      </c>
      <c r="D578" s="119">
        <v>3.8408689999999996</v>
      </c>
      <c r="E578" s="119">
        <v>27.806380000000001</v>
      </c>
      <c r="F578" s="119">
        <v>3.7538613000000005</v>
      </c>
      <c r="G578" s="119">
        <v>4.2246024999999987</v>
      </c>
      <c r="H578" s="119">
        <v>2.8784001730609812</v>
      </c>
      <c r="I578" s="119">
        <v>15.628863351796053</v>
      </c>
      <c r="J578" s="119">
        <v>2.8131954033232902</v>
      </c>
      <c r="K578" s="120">
        <v>4.3304089872460622E-2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9" t="str">
        <f>+asset_level_drivers!$B$1</f>
        <v>Farmar</v>
      </c>
      <c r="C579" s="121">
        <v>3</v>
      </c>
      <c r="D579" s="122">
        <v>3.6975899999999999</v>
      </c>
      <c r="E579" s="122">
        <v>26.770499999999998</v>
      </c>
      <c r="F579" s="122">
        <v>3.6140175000000005</v>
      </c>
      <c r="G579" s="122">
        <v>4.0672350000000002</v>
      </c>
      <c r="H579" s="122">
        <v>2.7710249154315219</v>
      </c>
      <c r="I579" s="122">
        <v>15.046636288479704</v>
      </c>
      <c r="J579" s="122">
        <v>2.7083945319263472</v>
      </c>
      <c r="K579" s="46">
        <v>4.169165837137323E-2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30" t="str">
        <f>+asset_level_drivers!$B$1</f>
        <v>Farmar</v>
      </c>
      <c r="C580" s="118">
        <v>3</v>
      </c>
      <c r="D580" s="119">
        <v>3.8014060000000001</v>
      </c>
      <c r="E580" s="119">
        <v>27.520250000000001</v>
      </c>
      <c r="F580" s="119">
        <v>3.7152337500000003</v>
      </c>
      <c r="G580" s="119">
        <v>4.1810165000000001</v>
      </c>
      <c r="H580" s="119">
        <v>2.8488260568832349</v>
      </c>
      <c r="I580" s="119">
        <v>15.468041027176691</v>
      </c>
      <c r="J580" s="119">
        <v>2.7842473848918043</v>
      </c>
      <c r="K580" s="120">
        <v>4.2859810528002286E-2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9" t="str">
        <f>+asset_level_drivers!$B$1</f>
        <v>Farmar</v>
      </c>
      <c r="C581" s="121">
        <v>3</v>
      </c>
      <c r="D581" s="122">
        <v>3.78138</v>
      </c>
      <c r="E581" s="122">
        <v>27.376100000000001</v>
      </c>
      <c r="F581" s="122">
        <v>3.6957735000000005</v>
      </c>
      <c r="G581" s="122">
        <v>4.1592235000000004</v>
      </c>
      <c r="H581" s="122">
        <v>2.833818296434826</v>
      </c>
      <c r="I581" s="122">
        <v>15.387020029399871</v>
      </c>
      <c r="J581" s="122">
        <v>2.769663605291977</v>
      </c>
      <c r="K581" s="46">
        <v>4.2639380505210475E-2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30" t="str">
        <f>+asset_level_drivers!$B$1</f>
        <v>Farmar</v>
      </c>
      <c r="C582" s="118">
        <v>3</v>
      </c>
      <c r="D582" s="119">
        <v>3.3984160000000001</v>
      </c>
      <c r="E582" s="119">
        <v>24.60332</v>
      </c>
      <c r="F582" s="119">
        <v>3.3214482000000003</v>
      </c>
      <c r="G582" s="119">
        <v>3.737832</v>
      </c>
      <c r="H582" s="119">
        <v>2.5468197958673437</v>
      </c>
      <c r="I582" s="119">
        <v>13.828550364359218</v>
      </c>
      <c r="J582" s="119">
        <v>2.4891390655846592</v>
      </c>
      <c r="K582" s="120">
        <v>3.8314920224641502E-2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9" t="str">
        <f>+asset_level_drivers!$B$1</f>
        <v>Farmar</v>
      </c>
      <c r="C583" s="121">
        <v>3</v>
      </c>
      <c r="D583" s="122">
        <v>3.7439784999999999</v>
      </c>
      <c r="E583" s="122">
        <v>27.103609999999996</v>
      </c>
      <c r="F583" s="122">
        <v>3.6589873499999999</v>
      </c>
      <c r="G583" s="122">
        <v>4.117699</v>
      </c>
      <c r="H583" s="122">
        <v>2.805789096773827</v>
      </c>
      <c r="I583" s="122">
        <v>15.233864207795945</v>
      </c>
      <c r="J583" s="122">
        <v>2.7420955574032706</v>
      </c>
      <c r="K583" s="46">
        <v>4.2201920308564837E-2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30" t="str">
        <f>+asset_level_drivers!$B$1</f>
        <v>Farmar</v>
      </c>
      <c r="C584" s="118">
        <v>3</v>
      </c>
      <c r="D584" s="119">
        <v>3.6043949999999993</v>
      </c>
      <c r="E584" s="119">
        <v>26.094000000000001</v>
      </c>
      <c r="F584" s="119">
        <v>3.5226899999999999</v>
      </c>
      <c r="G584" s="119">
        <v>3.9643499999999996</v>
      </c>
      <c r="H584" s="119">
        <v>2.7011832977849894</v>
      </c>
      <c r="I584" s="119">
        <v>14.666402469568718</v>
      </c>
      <c r="J584" s="119">
        <v>2.6399524445223697</v>
      </c>
      <c r="K584" s="120">
        <v>4.0630523782027396E-2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9" t="str">
        <f>+asset_level_drivers!$B$1</f>
        <v>Farmar</v>
      </c>
      <c r="C585" s="121">
        <v>3</v>
      </c>
      <c r="D585" s="122">
        <v>3.7053989999999994</v>
      </c>
      <c r="E585" s="122">
        <v>26.824609999999996</v>
      </c>
      <c r="F585" s="122">
        <v>3.6213223499999998</v>
      </c>
      <c r="G585" s="122">
        <v>4.0755854999999999</v>
      </c>
      <c r="H585" s="122">
        <v>2.7768770876746869</v>
      </c>
      <c r="I585" s="122">
        <v>15.077049373389196</v>
      </c>
      <c r="J585" s="122">
        <v>2.7138688872100558</v>
      </c>
      <c r="K585" s="46">
        <v>4.1768945267325955E-2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30" t="str">
        <f>+asset_level_drivers!$B$1</f>
        <v>Farmar</v>
      </c>
      <c r="C586" s="118">
        <v>3</v>
      </c>
      <c r="D586" s="119">
        <v>3.567345</v>
      </c>
      <c r="E586" s="119">
        <v>25.825500000000002</v>
      </c>
      <c r="F586" s="119">
        <v>3.4864424999999999</v>
      </c>
      <c r="G586" s="119">
        <v>3.9235949999999997</v>
      </c>
      <c r="H586" s="119">
        <v>2.6734175170692427</v>
      </c>
      <c r="I586" s="119">
        <v>14.515489268714914</v>
      </c>
      <c r="J586" s="119">
        <v>2.6127880683686846</v>
      </c>
      <c r="K586" s="120">
        <v>4.0213672738326225E-2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9" t="str">
        <f>+asset_level_drivers!$B$1</f>
        <v>Farmar</v>
      </c>
      <c r="C587" s="118">
        <v>3</v>
      </c>
      <c r="D587" s="119">
        <v>3.6674085000000001</v>
      </c>
      <c r="E587" s="119">
        <v>26.54871</v>
      </c>
      <c r="F587" s="119">
        <v>3.5840758500000001</v>
      </c>
      <c r="G587" s="119">
        <v>4.0334719999999997</v>
      </c>
      <c r="H587" s="119">
        <v>2.7484064832946173</v>
      </c>
      <c r="I587" s="119">
        <v>14.921976926031418</v>
      </c>
      <c r="J587" s="119">
        <v>2.6859558466856548</v>
      </c>
      <c r="K587" s="120">
        <v>4.1340412591633048E-2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30" t="str">
        <f>+asset_level_drivers!$B$1</f>
        <v>Farmar</v>
      </c>
      <c r="C588" s="121">
        <v>3</v>
      </c>
      <c r="D588" s="122">
        <v>3.6482659999999996</v>
      </c>
      <c r="E588" s="122">
        <v>26.409520000000001</v>
      </c>
      <c r="F588" s="122">
        <v>3.5652852000000004</v>
      </c>
      <c r="G588" s="122">
        <v>4.0122679999999997</v>
      </c>
      <c r="H588" s="122">
        <v>2.7340608299248146</v>
      </c>
      <c r="I588" s="122">
        <v>14.843743747532937</v>
      </c>
      <c r="J588" s="122">
        <v>2.6718738745559292</v>
      </c>
      <c r="K588" s="46">
        <v>4.1127801443401141E-2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9" t="str">
        <f>+asset_level_drivers!$B$1</f>
        <v>Farmar</v>
      </c>
      <c r="C589" s="118">
        <v>3</v>
      </c>
      <c r="D589" s="119">
        <v>3.6294179999999998</v>
      </c>
      <c r="E589" s="119">
        <v>26.273430000000001</v>
      </c>
      <c r="F589" s="119">
        <v>3.5469130500000001</v>
      </c>
      <c r="G589" s="119">
        <v>3.9916529999999995</v>
      </c>
      <c r="H589" s="119">
        <v>2.7199358789145478</v>
      </c>
      <c r="I589" s="119">
        <v>14.767252956083427</v>
      </c>
      <c r="J589" s="119">
        <v>2.6581055320950164</v>
      </c>
      <c r="K589" s="120">
        <v>4.0916279491625331E-2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30" t="str">
        <f>+asset_level_drivers!$B$1</f>
        <v>Farmar</v>
      </c>
      <c r="C590" s="121">
        <f t="shared" ref="C590" si="27">(+C588/C589*C589)</f>
        <v>3</v>
      </c>
      <c r="D590" s="122">
        <f t="shared" ref="D590:K601" si="28">+D589/D588*D589</f>
        <v>3.6106673742331288</v>
      </c>
      <c r="E590" s="122">
        <f t="shared" si="28"/>
        <v>26.138041280754063</v>
      </c>
      <c r="F590" s="122">
        <f t="shared" si="28"/>
        <v>3.528635572901798</v>
      </c>
      <c r="G590" s="122">
        <f t="shared" si="28"/>
        <v>3.9711439197005274</v>
      </c>
      <c r="H590" s="122">
        <f t="shared" si="28"/>
        <v>2.705883901496843</v>
      </c>
      <c r="I590" s="122">
        <f t="shared" si="28"/>
        <v>14.691156326731841</v>
      </c>
      <c r="J590" s="122">
        <f t="shared" si="28"/>
        <v>2.64440813881173</v>
      </c>
      <c r="K590" s="46">
        <f t="shared" si="28"/>
        <v>4.0705845405830991E-2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9" t="str">
        <f>+asset_level_drivers!$B$1</f>
        <v>Farmar</v>
      </c>
      <c r="C591" s="118">
        <f t="shared" ref="C591:C622" si="29">(+C589/C590*C590)</f>
        <v>3</v>
      </c>
      <c r="D591" s="119">
        <f t="shared" si="28"/>
        <v>3.5920136196358641</v>
      </c>
      <c r="E591" s="119">
        <f t="shared" si="28"/>
        <v>26.003350228516165</v>
      </c>
      <c r="F591" s="119">
        <f t="shared" si="28"/>
        <v>3.5104522808496812</v>
      </c>
      <c r="G591" s="119">
        <f t="shared" si="28"/>
        <v>3.9507402148870332</v>
      </c>
      <c r="H591" s="119">
        <f t="shared" si="28"/>
        <v>2.6919045206689614</v>
      </c>
      <c r="I591" s="119">
        <f t="shared" si="28"/>
        <v>14.615451828334868</v>
      </c>
      <c r="J591" s="119">
        <f t="shared" si="28"/>
        <v>2.630781329100274</v>
      </c>
      <c r="K591" s="120">
        <f t="shared" si="28"/>
        <v>4.0496493591079236E-2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30" t="str">
        <f>+asset_level_drivers!$B$1</f>
        <v>Farmar</v>
      </c>
      <c r="C592" s="121">
        <f t="shared" si="29"/>
        <v>3</v>
      </c>
      <c r="D592" s="122">
        <f t="shared" si="28"/>
        <v>3.5734562357436546</v>
      </c>
      <c r="E592" s="122">
        <f t="shared" si="28"/>
        <v>25.86935324816216</v>
      </c>
      <c r="F592" s="122">
        <f t="shared" si="28"/>
        <v>3.4923626885018897</v>
      </c>
      <c r="G592" s="122">
        <f t="shared" si="28"/>
        <v>3.9304413441411366</v>
      </c>
      <c r="H592" s="122">
        <f t="shared" si="28"/>
        <v>2.6779973613758701</v>
      </c>
      <c r="I592" s="122">
        <f t="shared" si="28"/>
        <v>14.54013744021581</v>
      </c>
      <c r="J592" s="122">
        <f t="shared" si="28"/>
        <v>2.6172247392388428</v>
      </c>
      <c r="K592" s="46">
        <f t="shared" si="28"/>
        <v>4.0288218481206173E-2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9" t="str">
        <f>+asset_level_drivers!$B$1</f>
        <v>Farmar</v>
      </c>
      <c r="C593" s="118">
        <f t="shared" si="29"/>
        <v>3</v>
      </c>
      <c r="D593" s="119">
        <f t="shared" si="28"/>
        <v>3.5549947246774947</v>
      </c>
      <c r="E593" s="119">
        <f t="shared" si="28"/>
        <v>25.736046763093807</v>
      </c>
      <c r="F593" s="119">
        <f t="shared" si="28"/>
        <v>3.4743663130176614</v>
      </c>
      <c r="G593" s="119">
        <f t="shared" si="28"/>
        <v>3.9102467688262594</v>
      </c>
      <c r="H593" s="119">
        <f t="shared" si="28"/>
        <v>2.6641620505001793</v>
      </c>
      <c r="I593" s="119">
        <f t="shared" si="28"/>
        <v>14.465211152110655</v>
      </c>
      <c r="J593" s="119">
        <f t="shared" si="28"/>
        <v>2.6037380073799139</v>
      </c>
      <c r="K593" s="120">
        <f t="shared" si="28"/>
        <v>4.0081014538674922E-2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30" t="str">
        <f>+asset_level_drivers!$B$1</f>
        <v>Farmar</v>
      </c>
      <c r="C594" s="121">
        <f t="shared" si="29"/>
        <v>3</v>
      </c>
      <c r="D594" s="122">
        <f t="shared" si="28"/>
        <v>3.5366285911305657</v>
      </c>
      <c r="E594" s="122">
        <f t="shared" si="28"/>
        <v>25.603427215143316</v>
      </c>
      <c r="F594" s="122">
        <f t="shared" si="28"/>
        <v>3.4564626740443445</v>
      </c>
      <c r="G594" s="122">
        <f t="shared" si="28"/>
        <v>3.8901559530733349</v>
      </c>
      <c r="H594" s="122">
        <f t="shared" si="28"/>
        <v>2.6503982168521318</v>
      </c>
      <c r="I594" s="122">
        <f t="shared" si="28"/>
        <v>14.390670964114408</v>
      </c>
      <c r="J594" s="122">
        <f t="shared" si="28"/>
        <v>2.5903207735405887</v>
      </c>
      <c r="K594" s="46">
        <f t="shared" si="28"/>
        <v>3.9874876254428378E-2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9" t="str">
        <f>+asset_level_drivers!$B$1</f>
        <v>Farmar</v>
      </c>
      <c r="C595" s="118">
        <f t="shared" si="29"/>
        <v>3</v>
      </c>
      <c r="D595" s="119">
        <f t="shared" si="28"/>
        <v>3.5183573423549479</v>
      </c>
      <c r="E595" s="119">
        <f t="shared" si="28"/>
        <v>25.471491064478371</v>
      </c>
      <c r="F595" s="119">
        <f t="shared" si="28"/>
        <v>3.4386512937045763</v>
      </c>
      <c r="G595" s="119">
        <f t="shared" si="28"/>
        <v>3.8701683637665867</v>
      </c>
      <c r="H595" s="119">
        <f t="shared" si="28"/>
        <v>2.6367054911596441</v>
      </c>
      <c r="I595" s="119">
        <f t="shared" si="28"/>
        <v>14.31651488662772</v>
      </c>
      <c r="J595" s="119">
        <f t="shared" si="28"/>
        <v>2.5769726795929842</v>
      </c>
      <c r="K595" s="120">
        <f t="shared" si="28"/>
        <v>3.9669798147742741E-2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30" t="str">
        <f>+asset_level_drivers!$B$1</f>
        <v>Farmar</v>
      </c>
      <c r="C596" s="118">
        <f t="shared" si="29"/>
        <v>3</v>
      </c>
      <c r="D596" s="119">
        <f t="shared" si="28"/>
        <v>3.5001804881484002</v>
      </c>
      <c r="E596" s="119">
        <f t="shared" si="28"/>
        <v>25.340234789507644</v>
      </c>
      <c r="F596" s="119">
        <f t="shared" si="28"/>
        <v>3.4209316965835277</v>
      </c>
      <c r="G596" s="119">
        <f t="shared" si="28"/>
        <v>3.8502834705293827</v>
      </c>
      <c r="H596" s="119">
        <f t="shared" si="28"/>
        <v>2.6230835060583995</v>
      </c>
      <c r="I596" s="119">
        <f t="shared" si="28"/>
        <v>14.242740940303777</v>
      </c>
      <c r="J596" s="119">
        <f t="shared" si="28"/>
        <v>2.5636933692546742</v>
      </c>
      <c r="K596" s="120">
        <f t="shared" si="28"/>
        <v>3.946577476608179E-2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9" t="str">
        <f>+asset_level_drivers!$B$1</f>
        <v>Farmar</v>
      </c>
      <c r="C597" s="121">
        <f t="shared" si="29"/>
        <v>3</v>
      </c>
      <c r="D597" s="122">
        <f t="shared" si="28"/>
        <v>3.4820975408412083</v>
      </c>
      <c r="E597" s="122">
        <f t="shared" si="28"/>
        <v>25.209654886786801</v>
      </c>
      <c r="F597" s="122">
        <f t="shared" si="28"/>
        <v>3.4033034097162136</v>
      </c>
      <c r="G597" s="122">
        <f t="shared" si="28"/>
        <v>3.8305007457101619</v>
      </c>
      <c r="H597" s="122">
        <f t="shared" si="28"/>
        <v>2.6095318960819918</v>
      </c>
      <c r="I597" s="122">
        <f t="shared" si="28"/>
        <v>14.169347155995471</v>
      </c>
      <c r="J597" s="122">
        <f t="shared" si="28"/>
        <v>2.550482488079179</v>
      </c>
      <c r="K597" s="46">
        <f t="shared" si="28"/>
        <v>3.9262800684951922E-2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30" t="str">
        <f>+asset_level_drivers!$B$1</f>
        <v>Farmar</v>
      </c>
      <c r="C598" s="118">
        <f t="shared" si="29"/>
        <v>3</v>
      </c>
      <c r="D598" s="119">
        <f t="shared" si="28"/>
        <v>3.464108015283101</v>
      </c>
      <c r="E598" s="119">
        <f t="shared" si="28"/>
        <v>25.079747870924987</v>
      </c>
      <c r="F598" s="119">
        <f t="shared" si="28"/>
        <v>3.3857659625748684</v>
      </c>
      <c r="G598" s="119">
        <f t="shared" si="28"/>
        <v>3.8108196643684327</v>
      </c>
      <c r="H598" s="119">
        <f t="shared" si="28"/>
        <v>2.5960502976521203</v>
      </c>
      <c r="I598" s="119">
        <f t="shared" si="28"/>
        <v>14.096331574702839</v>
      </c>
      <c r="J598" s="119">
        <f t="shared" si="28"/>
        <v>2.537339683446505</v>
      </c>
      <c r="K598" s="120">
        <f t="shared" si="28"/>
        <v>3.9060870507757924E-2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9" t="str">
        <f>+asset_level_drivers!$B$1</f>
        <v>Farmar</v>
      </c>
      <c r="C599" s="118">
        <f t="shared" si="29"/>
        <v>3</v>
      </c>
      <c r="D599" s="119">
        <f t="shared" si="28"/>
        <v>3.4462114288302339</v>
      </c>
      <c r="E599" s="119">
        <f t="shared" si="28"/>
        <v>24.950510274491798</v>
      </c>
      <c r="F599" s="119">
        <f t="shared" si="28"/>
        <v>3.3683188870563874</v>
      </c>
      <c r="G599" s="119">
        <f t="shared" si="28"/>
        <v>3.7912397042608434</v>
      </c>
      <c r="H599" s="119">
        <f t="shared" si="28"/>
        <v>2.5826383490688349</v>
      </c>
      <c r="I599" s="119">
        <f t="shared" si="28"/>
        <v>14.023692247520776</v>
      </c>
      <c r="J599" s="119">
        <f t="shared" si="28"/>
        <v>2.5242646045537329</v>
      </c>
      <c r="K599" s="120">
        <f t="shared" si="28"/>
        <v>3.8859978865659492E-2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30" t="str">
        <f>+asset_level_drivers!$B$1</f>
        <v>Farmar</v>
      </c>
      <c r="C600" s="121">
        <f t="shared" si="29"/>
        <v>3</v>
      </c>
      <c r="D600" s="122">
        <f t="shared" si="28"/>
        <v>3.4284073013322414</v>
      </c>
      <c r="E600" s="122">
        <f t="shared" si="28"/>
        <v>24.821938647924725</v>
      </c>
      <c r="F600" s="122">
        <f t="shared" si="28"/>
        <v>3.3509617174698323</v>
      </c>
      <c r="G600" s="122">
        <f t="shared" si="28"/>
        <v>3.7717603458273241</v>
      </c>
      <c r="H600" s="122">
        <f t="shared" si="28"/>
        <v>2.5692956905008333</v>
      </c>
      <c r="I600" s="122">
        <f t="shared" si="28"/>
        <v>13.951427235587008</v>
      </c>
      <c r="J600" s="122">
        <f t="shared" si="28"/>
        <v>2.5112569024056546</v>
      </c>
      <c r="K600" s="46">
        <f t="shared" si="28"/>
        <v>3.8660120417428487E-2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9" t="str">
        <f>+asset_level_drivers!$B$1</f>
        <v>Farmar</v>
      </c>
      <c r="C601" s="118">
        <f t="shared" si="29"/>
        <v>3</v>
      </c>
      <c r="D601" s="119">
        <f t="shared" si="28"/>
        <v>3.410695155119353</v>
      </c>
      <c r="E601" s="119">
        <f t="shared" si="28"/>
        <v>24.694029559437084</v>
      </c>
      <c r="F601" s="119">
        <f t="shared" si="28"/>
        <v>3.3336939905240004</v>
      </c>
      <c r="G601" s="119">
        <f t="shared" si="28"/>
        <v>3.7523810721773003</v>
      </c>
      <c r="H601" s="119">
        <f t="shared" si="28"/>
        <v>2.5560219639758048</v>
      </c>
      <c r="I601" s="119">
        <f t="shared" si="28"/>
        <v>13.879534610030351</v>
      </c>
      <c r="J601" s="119">
        <f t="shared" si="28"/>
        <v>2.4983162298054564</v>
      </c>
      <c r="K601" s="120">
        <f t="shared" si="28"/>
        <v>3.8461289849306919E-2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30" t="str">
        <f>+asset_level_drivers!$B$1</f>
        <v>Farmar</v>
      </c>
      <c r="C602" s="121">
        <f t="shared" si="29"/>
        <v>3</v>
      </c>
      <c r="D602" s="122">
        <f t="shared" ref="D602:K614" si="30">+D601/D600*D601</f>
        <v>3.3930745149895793</v>
      </c>
      <c r="E602" s="122">
        <f t="shared" si="30"/>
        <v>24.566779594926412</v>
      </c>
      <c r="F602" s="122">
        <f t="shared" si="30"/>
        <v>3.3165152453150597</v>
      </c>
      <c r="G602" s="122">
        <f t="shared" si="30"/>
        <v>3.7331013690759773</v>
      </c>
      <c r="H602" s="122">
        <f t="shared" si="30"/>
        <v>2.5428168133708282</v>
      </c>
      <c r="I602" s="122">
        <f t="shared" si="30"/>
        <v>13.80801245191922</v>
      </c>
      <c r="J602" s="122">
        <f t="shared" si="30"/>
        <v>2.4854422413454533</v>
      </c>
      <c r="K602" s="46">
        <f t="shared" si="30"/>
        <v>3.8263481874865675E-2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9" t="str">
        <f>+asset_level_drivers!$B$1</f>
        <v>Farmar</v>
      </c>
      <c r="C603" s="118">
        <f t="shared" si="29"/>
        <v>3</v>
      </c>
      <c r="D603" s="119">
        <f t="shared" si="30"/>
        <v>3.3755449081959621</v>
      </c>
      <c r="E603" s="119">
        <f t="shared" si="30"/>
        <v>24.440185357883347</v>
      </c>
      <c r="F603" s="119">
        <f t="shared" si="30"/>
        <v>3.2994250233142459</v>
      </c>
      <c r="G603" s="119">
        <f t="shared" si="30"/>
        <v>3.7139207249306949</v>
      </c>
      <c r="H603" s="119">
        <f t="shared" si="30"/>
        <v>2.5296798844028165</v>
      </c>
      <c r="I603" s="119">
        <f t="shared" si="30"/>
        <v>13.736858852210414</v>
      </c>
      <c r="J603" s="119">
        <f t="shared" si="30"/>
        <v>2.4726345933978684</v>
      </c>
      <c r="K603" s="120">
        <f t="shared" si="30"/>
        <v>3.8066691234863961E-2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30" t="str">
        <f>+asset_level_drivers!$B$1</f>
        <v>Farmar</v>
      </c>
      <c r="C604" s="121">
        <f t="shared" si="29"/>
        <v>3</v>
      </c>
      <c r="D604" s="122">
        <f t="shared" si="30"/>
        <v>3.3581058644338908</v>
      </c>
      <c r="E604" s="122">
        <f t="shared" si="30"/>
        <v>24.314243469300958</v>
      </c>
      <c r="F604" s="122">
        <f t="shared" si="30"/>
        <v>3.2824228683556234</v>
      </c>
      <c r="G604" s="122">
        <f t="shared" si="30"/>
        <v>3.6948386307773506</v>
      </c>
      <c r="H604" s="122">
        <f t="shared" si="30"/>
        <v>2.5166108246190118</v>
      </c>
      <c r="I604" s="122">
        <f t="shared" si="30"/>
        <v>13.666071911698154</v>
      </c>
      <c r="J604" s="122">
        <f t="shared" si="30"/>
        <v>2.4598929441056621</v>
      </c>
      <c r="K604" s="46">
        <f t="shared" si="30"/>
        <v>3.7870912697109474E-2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9" t="str">
        <f>+asset_level_drivers!$B$1</f>
        <v>Farmar</v>
      </c>
      <c r="C605" s="118">
        <f t="shared" si="29"/>
        <v>3</v>
      </c>
      <c r="D605" s="119">
        <f t="shared" si="30"/>
        <v>3.3407569158284849</v>
      </c>
      <c r="E605" s="119">
        <f t="shared" si="30"/>
        <v>24.188950567584563</v>
      </c>
      <c r="F605" s="119">
        <f t="shared" si="30"/>
        <v>3.2655083266239098</v>
      </c>
      <c r="G605" s="119">
        <f t="shared" si="30"/>
        <v>3.675854580266896</v>
      </c>
      <c r="H605" s="119">
        <f t="shared" si="30"/>
        <v>2.503609283387529</v>
      </c>
      <c r="I605" s="119">
        <f t="shared" si="30"/>
        <v>13.595649740963395</v>
      </c>
      <c r="J605" s="119">
        <f t="shared" si="30"/>
        <v>2.4472169533734061</v>
      </c>
      <c r="K605" s="120">
        <f t="shared" si="30"/>
        <v>3.7676141056319286E-2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30" t="str">
        <f>+asset_level_drivers!$B$1</f>
        <v>Farmar</v>
      </c>
      <c r="C606" s="121">
        <f t="shared" si="29"/>
        <v>3</v>
      </c>
      <c r="D606" s="122">
        <f t="shared" si="30"/>
        <v>3.3234975969220413</v>
      </c>
      <c r="E606" s="122">
        <f t="shared" si="30"/>
        <v>24.064303308461994</v>
      </c>
      <c r="F606" s="122">
        <f t="shared" si="30"/>
        <v>3.248680946642363</v>
      </c>
      <c r="G606" s="122">
        <f t="shared" si="30"/>
        <v>3.6569680696519007</v>
      </c>
      <c r="H606" s="122">
        <f t="shared" si="30"/>
        <v>2.4906749118879494</v>
      </c>
      <c r="I606" s="122">
        <f t="shared" si="30"/>
        <v>13.525590460323393</v>
      </c>
      <c r="J606" s="122">
        <f t="shared" si="30"/>
        <v>2.4346062828582062</v>
      </c>
      <c r="K606" s="46">
        <f t="shared" si="30"/>
        <v>3.7482371133981451E-2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9" t="str">
        <f>+asset_level_drivers!$B$1</f>
        <v>Farmar</v>
      </c>
      <c r="C607" s="118">
        <f t="shared" si="29"/>
        <v>3</v>
      </c>
      <c r="D607" s="119">
        <f t="shared" si="30"/>
        <v>3.3063274446615463</v>
      </c>
      <c r="E607" s="119">
        <f t="shared" si="30"/>
        <v>23.940298364894346</v>
      </c>
      <c r="F607" s="119">
        <f t="shared" si="30"/>
        <v>3.2319402792607304</v>
      </c>
      <c r="G607" s="119">
        <f t="shared" si="30"/>
        <v>3.6381785977731829</v>
      </c>
      <c r="H607" s="119">
        <f t="shared" si="30"/>
        <v>2.4778073631019613</v>
      </c>
      <c r="I607" s="119">
        <f t="shared" si="30"/>
        <v>13.455892199781534</v>
      </c>
      <c r="J607" s="119">
        <f t="shared" si="30"/>
        <v>2.422060595960672</v>
      </c>
      <c r="K607" s="120">
        <f t="shared" si="30"/>
        <v>3.7289597778217318E-2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30" t="str">
        <f>+asset_level_drivers!$B$1</f>
        <v>Farmar</v>
      </c>
      <c r="C608" s="121">
        <f t="shared" si="29"/>
        <v>3</v>
      </c>
      <c r="D608" s="122">
        <f t="shared" si="30"/>
        <v>3.2892459983862525</v>
      </c>
      <c r="E608" s="122">
        <f t="shared" si="30"/>
        <v>23.816932426987162</v>
      </c>
      <c r="F608" s="122">
        <f t="shared" si="30"/>
        <v>3.21528587764326</v>
      </c>
      <c r="G608" s="122">
        <f t="shared" si="30"/>
        <v>3.619485666046514</v>
      </c>
      <c r="H608" s="122">
        <f t="shared" si="30"/>
        <v>2.4650062918040505</v>
      </c>
      <c r="I608" s="122">
        <f t="shared" si="30"/>
        <v>13.386553098977419</v>
      </c>
      <c r="J608" s="122">
        <f t="shared" si="30"/>
        <v>2.409579557815932</v>
      </c>
      <c r="K608" s="46">
        <f t="shared" si="30"/>
        <v>3.7097815863644558E-2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9" t="str">
        <f>+asset_level_drivers!$B$1</f>
        <v>Farmar</v>
      </c>
      <c r="C609" s="118">
        <f t="shared" si="29"/>
        <v>3</v>
      </c>
      <c r="D609" s="119">
        <f t="shared" si="30"/>
        <v>3.2722527998153192</v>
      </c>
      <c r="E609" s="119">
        <f t="shared" si="30"/>
        <v>23.69420220190209</v>
      </c>
      <c r="F609" s="119">
        <f t="shared" si="30"/>
        <v>3.1987172972567746</v>
      </c>
      <c r="G609" s="119">
        <f t="shared" si="30"/>
        <v>3.6008887784493862</v>
      </c>
      <c r="H609" s="119">
        <f t="shared" si="30"/>
        <v>2.4522713545522379</v>
      </c>
      <c r="I609" s="119">
        <f t="shared" si="30"/>
        <v>13.317571307137209</v>
      </c>
      <c r="J609" s="119">
        <f t="shared" si="30"/>
        <v>2.397162835284695</v>
      </c>
      <c r="K609" s="120">
        <f t="shared" si="30"/>
        <v>3.6907020291240891E-2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30" t="str">
        <f>+asset_level_drivers!$B$1</f>
        <v>Farmar</v>
      </c>
      <c r="C610" s="121">
        <f t="shared" si="29"/>
        <v>3</v>
      </c>
      <c r="D610" s="122">
        <f t="shared" si="30"/>
        <v>3.2553473930355175</v>
      </c>
      <c r="E610" s="122">
        <f t="shared" si="30"/>
        <v>23.57210441376899</v>
      </c>
      <c r="F610" s="122">
        <f t="shared" si="30"/>
        <v>3.1822340958588051</v>
      </c>
      <c r="G610" s="122">
        <f t="shared" si="30"/>
        <v>3.5823874415078509</v>
      </c>
      <c r="H610" s="122">
        <f t="shared" si="30"/>
        <v>2.4396022096788657</v>
      </c>
      <c r="I610" s="122">
        <f t="shared" si="30"/>
        <v>13.248944983024225</v>
      </c>
      <c r="J610" s="122">
        <f t="shared" si="30"/>
        <v>2.3848100969443586</v>
      </c>
      <c r="K610" s="46">
        <f t="shared" si="30"/>
        <v>3.6717205988208518E-2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9" t="str">
        <f>+asset_level_drivers!$B$1</f>
        <v>Farmar</v>
      </c>
      <c r="C611" s="118">
        <f t="shared" si="29"/>
        <v>3</v>
      </c>
      <c r="D611" s="119">
        <f t="shared" si="30"/>
        <v>3.2385293244889981</v>
      </c>
      <c r="E611" s="119">
        <f t="shared" si="30"/>
        <v>23.450635803598498</v>
      </c>
      <c r="F611" s="119">
        <f t="shared" si="30"/>
        <v>3.1658358334857879</v>
      </c>
      <c r="G611" s="119">
        <f t="shared" si="30"/>
        <v>3.5639811642834256</v>
      </c>
      <c r="H611" s="119">
        <f t="shared" si="30"/>
        <v>2.4269985172814295</v>
      </c>
      <c r="I611" s="119">
        <f t="shared" si="30"/>
        <v>13.180672294889803</v>
      </c>
      <c r="J611" s="119">
        <f t="shared" si="30"/>
        <v>2.3725210130801635</v>
      </c>
      <c r="K611" s="120">
        <f t="shared" si="30"/>
        <v>3.652836790783924E-2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30" t="str">
        <f>+asset_level_drivers!$B$1</f>
        <v>Farmar</v>
      </c>
      <c r="C612" s="121">
        <f t="shared" si="29"/>
        <v>3</v>
      </c>
      <c r="D612" s="122">
        <f t="shared" si="30"/>
        <v>3.221798142961124</v>
      </c>
      <c r="E612" s="122">
        <f t="shared" si="30"/>
        <v>23.329793129195036</v>
      </c>
      <c r="F612" s="122">
        <f t="shared" si="30"/>
        <v>3.1495220724413198</v>
      </c>
      <c r="G612" s="122">
        <f t="shared" si="30"/>
        <v>3.5456694583600652</v>
      </c>
      <c r="H612" s="122">
        <f t="shared" si="30"/>
        <v>2.4144599392134602</v>
      </c>
      <c r="I612" s="122">
        <f t="shared" si="30"/>
        <v>13.112751420424399</v>
      </c>
      <c r="J612" s="122">
        <f t="shared" si="30"/>
        <v>2.3602952556763914</v>
      </c>
      <c r="K612" s="46">
        <f t="shared" si="30"/>
        <v>3.6340501029380287E-2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9" t="str">
        <f>+asset_level_drivers!$B$1</f>
        <v>Farmar</v>
      </c>
      <c r="C613" s="118">
        <f t="shared" si="29"/>
        <v>3</v>
      </c>
      <c r="D613" s="119">
        <f t="shared" si="30"/>
        <v>3.205153399568363</v>
      </c>
      <c r="E613" s="119">
        <f t="shared" si="30"/>
        <v>23.209573165070275</v>
      </c>
      <c r="F613" s="119">
        <f t="shared" si="30"/>
        <v>3.1332923772844761</v>
      </c>
      <c r="G613" s="119">
        <f t="shared" si="30"/>
        <v>3.5274518378312023</v>
      </c>
      <c r="H613" s="119">
        <f t="shared" si="30"/>
        <v>2.4019861390754516</v>
      </c>
      <c r="I613" s="119">
        <f t="shared" si="30"/>
        <v>13.04518054670895</v>
      </c>
      <c r="J613" s="119">
        <f t="shared" si="30"/>
        <v>2.3481324984076117</v>
      </c>
      <c r="K613" s="120">
        <f t="shared" si="30"/>
        <v>3.6153600357900821E-2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30" t="str">
        <f>+asset_level_drivers!$B$1</f>
        <v>Farmar</v>
      </c>
      <c r="C614" s="121">
        <f t="shared" si="29"/>
        <v>3</v>
      </c>
      <c r="D614" s="122">
        <f t="shared" si="30"/>
        <v>3.1885946477462461</v>
      </c>
      <c r="E614" s="122">
        <f t="shared" si="30"/>
        <v>23.089972702357041</v>
      </c>
      <c r="F614" s="122">
        <f t="shared" si="30"/>
        <v>3.1171463148181884</v>
      </c>
      <c r="G614" s="122">
        <f t="shared" si="30"/>
        <v>3.5093278192868538</v>
      </c>
      <c r="H614" s="122">
        <f t="shared" si="30"/>
        <v>2.3895767822058342</v>
      </c>
      <c r="I614" s="122">
        <f t="shared" si="30"/>
        <v>12.977957870166488</v>
      </c>
      <c r="J614" s="122">
        <f t="shared" si="30"/>
        <v>2.3360324166299695</v>
      </c>
      <c r="K614" s="46">
        <f t="shared" si="30"/>
        <v>3.5967660924159137E-2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9" t="str">
        <f>+asset_level_drivers!$B$1</f>
        <v>Farmar</v>
      </c>
      <c r="C615" s="118">
        <f t="shared" si="29"/>
        <v>3</v>
      </c>
      <c r="D615" s="119">
        <f t="shared" ref="D615:K630" si="31">+D614/D613*D614</f>
        <v>3.1721214432373852</v>
      </c>
      <c r="E615" s="119">
        <f t="shared" si="31"/>
        <v>22.970988548723664</v>
      </c>
      <c r="F615" s="119">
        <f t="shared" si="31"/>
        <v>3.1010834540776813</v>
      </c>
      <c r="G615" s="119">
        <f t="shared" si="31"/>
        <v>3.4912969218007923</v>
      </c>
      <c r="H615" s="119">
        <f t="shared" si="31"/>
        <v>2.377231535671998</v>
      </c>
      <c r="I615" s="119">
        <f t="shared" si="31"/>
        <v>12.911081596513993</v>
      </c>
      <c r="J615" s="119">
        <f t="shared" si="31"/>
        <v>2.3239946873725215</v>
      </c>
      <c r="K615" s="120">
        <f t="shared" si="31"/>
        <v>3.5782677784470543E-2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30" t="str">
        <f>+asset_level_drivers!$B$1</f>
        <v>Farmar</v>
      </c>
      <c r="C616" s="121">
        <f t="shared" si="29"/>
        <v>3</v>
      </c>
      <c r="D616" s="122">
        <f t="shared" si="31"/>
        <v>3.1557333440795547</v>
      </c>
      <c r="E616" s="122">
        <f t="shared" si="31"/>
        <v>22.852617528288768</v>
      </c>
      <c r="F616" s="122">
        <f t="shared" si="31"/>
        <v>3.0851033663189691</v>
      </c>
      <c r="G616" s="122">
        <f t="shared" si="31"/>
        <v>3.4733586669177861</v>
      </c>
      <c r="H616" s="122">
        <f t="shared" si="31"/>
        <v>2.3649500682613587</v>
      </c>
      <c r="I616" s="122">
        <f t="shared" si="31"/>
        <v>12.844549940714506</v>
      </c>
      <c r="J616" s="122">
        <f t="shared" si="31"/>
        <v>2.3120189893286147</v>
      </c>
      <c r="K616" s="46">
        <f t="shared" si="31"/>
        <v>3.5598646020575921E-2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9" t="str">
        <f>+asset_level_drivers!$B$1</f>
        <v>Farmar</v>
      </c>
      <c r="C617" s="118">
        <f t="shared" si="29"/>
        <v>3</v>
      </c>
      <c r="D617" s="119">
        <f t="shared" si="31"/>
        <v>3.1394299105938344</v>
      </c>
      <c r="E617" s="119">
        <f t="shared" si="31"/>
        <v>22.734856481536507</v>
      </c>
      <c r="F617" s="119">
        <f t="shared" si="31"/>
        <v>3.0692056250074122</v>
      </c>
      <c r="G617" s="119">
        <f t="shared" si="31"/>
        <v>3.455512578640902</v>
      </c>
      <c r="H617" s="119">
        <f t="shared" si="31"/>
        <v>2.3527320504724729</v>
      </c>
      <c r="I617" s="119">
        <f t="shared" si="31"/>
        <v>12.778361126929481</v>
      </c>
      <c r="J617" s="119">
        <f t="shared" si="31"/>
        <v>2.3001050028473107</v>
      </c>
      <c r="K617" s="120">
        <f t="shared" si="31"/>
        <v>3.5415560739510951E-2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30" t="str">
        <f>+asset_level_drivers!$B$1</f>
        <v>Farmar</v>
      </c>
      <c r="C618" s="121">
        <f t="shared" si="29"/>
        <v>3</v>
      </c>
      <c r="D618" s="122">
        <f t="shared" si="31"/>
        <v>3.1232107053728124</v>
      </c>
      <c r="E618" s="122">
        <f t="shared" si="31"/>
        <v>22.617702265232225</v>
      </c>
      <c r="F618" s="122">
        <f t="shared" si="31"/>
        <v>3.0533898058063329</v>
      </c>
      <c r="G618" s="122">
        <f t="shared" si="31"/>
        <v>3.4377581834188757</v>
      </c>
      <c r="H618" s="122">
        <f t="shared" si="31"/>
        <v>2.3405771545061969</v>
      </c>
      <c r="I618" s="122">
        <f t="shared" si="31"/>
        <v>12.712513388471383</v>
      </c>
      <c r="J618" s="122">
        <f t="shared" si="31"/>
        <v>2.2882524099248536</v>
      </c>
      <c r="K618" s="46">
        <f t="shared" si="31"/>
        <v>3.5233417073476034E-2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9" t="str">
        <f>+asset_level_drivers!$B$1</f>
        <v>Farmar</v>
      </c>
      <c r="C619" s="118">
        <f t="shared" si="29"/>
        <v>3</v>
      </c>
      <c r="D619" s="119">
        <f t="shared" si="31"/>
        <v>3.107075293268851</v>
      </c>
      <c r="E619" s="119">
        <f t="shared" si="31"/>
        <v>22.501151752338561</v>
      </c>
      <c r="F619" s="119">
        <f t="shared" si="31"/>
        <v>3.0376554865656873</v>
      </c>
      <c r="G619" s="119">
        <f t="shared" si="31"/>
        <v>3.4200950101335454</v>
      </c>
      <c r="H619" s="119">
        <f t="shared" si="31"/>
        <v>2.3284850542568925</v>
      </c>
      <c r="I619" s="119">
        <f t="shared" si="31"/>
        <v>12.647004967756537</v>
      </c>
      <c r="J619" s="119">
        <f t="shared" si="31"/>
        <v>2.2764608941961817</v>
      </c>
      <c r="K619" s="120">
        <f t="shared" si="31"/>
        <v>3.5052210179706861E-2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30" t="str">
        <f>+asset_level_drivers!$B$1</f>
        <v>Farmar</v>
      </c>
      <c r="C620" s="121">
        <f t="shared" si="29"/>
        <v>3</v>
      </c>
      <c r="D620" s="122">
        <f t="shared" si="31"/>
        <v>3.0910232413824108</v>
      </c>
      <c r="E620" s="122">
        <f t="shared" si="31"/>
        <v>22.38520183193199</v>
      </c>
      <c r="F620" s="122">
        <f t="shared" si="31"/>
        <v>3.022002247310799</v>
      </c>
      <c r="G620" s="122">
        <f t="shared" si="31"/>
        <v>3.4025225900873499</v>
      </c>
      <c r="H620" s="122">
        <f t="shared" si="31"/>
        <v>2.3164554253036775</v>
      </c>
      <c r="I620" s="122">
        <f t="shared" si="31"/>
        <v>12.581834116258213</v>
      </c>
      <c r="J620" s="122">
        <f t="shared" si="31"/>
        <v>2.2647301409264835</v>
      </c>
      <c r="K620" s="46">
        <f t="shared" si="31"/>
        <v>3.487193524034566E-2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9" t="str">
        <f>+asset_level_drivers!$B$1</f>
        <v>Farmar</v>
      </c>
      <c r="C621" s="118">
        <f t="shared" si="29"/>
        <v>3</v>
      </c>
      <c r="D621" s="119">
        <f t="shared" si="31"/>
        <v>3.0750541190504372</v>
      </c>
      <c r="E621" s="119">
        <f t="shared" si="31"/>
        <v>22.269849409119775</v>
      </c>
      <c r="F621" s="119">
        <f t="shared" si="31"/>
        <v>3.006429670231149</v>
      </c>
      <c r="G621" s="119">
        <f t="shared" si="31"/>
        <v>3.3850404569908927</v>
      </c>
      <c r="H621" s="119">
        <f t="shared" si="31"/>
        <v>2.3044879449017226</v>
      </c>
      <c r="I621" s="119">
        <f t="shared" si="31"/>
        <v>12.516999094459951</v>
      </c>
      <c r="J621" s="119">
        <f t="shared" si="31"/>
        <v>2.2530598370027968</v>
      </c>
      <c r="K621" s="120">
        <f t="shared" si="31"/>
        <v>3.4692587462313088E-2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30" t="str">
        <f>+asset_level_drivers!$B$1</f>
        <v>Farmar</v>
      </c>
      <c r="C622" s="121">
        <f t="shared" si="29"/>
        <v>3</v>
      </c>
      <c r="D622" s="122">
        <f t="shared" si="31"/>
        <v>3.0591674978348058</v>
      </c>
      <c r="E622" s="122">
        <f t="shared" si="31"/>
        <v>22.155091404957368</v>
      </c>
      <c r="F622" s="122">
        <f t="shared" si="31"/>
        <v>2.9909373396692231</v>
      </c>
      <c r="G622" s="122">
        <f t="shared" si="31"/>
        <v>3.3676481469505681</v>
      </c>
      <c r="H622" s="122">
        <f t="shared" si="31"/>
        <v>2.292582291973591</v>
      </c>
      <c r="I622" s="122">
        <f t="shared" si="31"/>
        <v>12.45249817180914</v>
      </c>
      <c r="J622" s="122">
        <f t="shared" si="31"/>
        <v>2.2414496709256508</v>
      </c>
      <c r="K622" s="46">
        <f t="shared" si="31"/>
        <v>3.4514162077180811E-2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9" t="str">
        <f>+asset_level_drivers!$B$1</f>
        <v>Farmar</v>
      </c>
      <c r="C623" s="118">
        <f t="shared" ref="C623:C654" si="32">(+C621/C622*C622)</f>
        <v>3</v>
      </c>
      <c r="D623" s="119">
        <f t="shared" si="31"/>
        <v>3.0433629515108276</v>
      </c>
      <c r="E623" s="119">
        <f t="shared" si="31"/>
        <v>22.040924756366227</v>
      </c>
      <c r="F623" s="119">
        <f t="shared" si="31"/>
        <v>2.9755248421094183</v>
      </c>
      <c r="G623" s="119">
        <f t="shared" si="31"/>
        <v>3.3503451984562522</v>
      </c>
      <c r="H623" s="119">
        <f t="shared" si="31"/>
        <v>2.2807381471006254</v>
      </c>
      <c r="I623" s="119">
        <f t="shared" si="31"/>
        <v>12.388329626670815</v>
      </c>
      <c r="J623" s="119">
        <f t="shared" si="31"/>
        <v>2.2298993328007524</v>
      </c>
      <c r="K623" s="120">
        <f t="shared" si="31"/>
        <v>3.4336654341044714E-2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30" t="str">
        <f>+asset_level_drivers!$B$1</f>
        <v>Farmar</v>
      </c>
      <c r="C624" s="121">
        <f t="shared" si="32"/>
        <v>3</v>
      </c>
      <c r="D624" s="122">
        <f t="shared" si="31"/>
        <v>3.0276400560558141</v>
      </c>
      <c r="E624" s="122">
        <f t="shared" si="31"/>
        <v>21.927346416052053</v>
      </c>
      <c r="F624" s="122">
        <f t="shared" si="31"/>
        <v>2.9601917661670041</v>
      </c>
      <c r="G624" s="122">
        <f t="shared" si="31"/>
        <v>3.3331311523690563</v>
      </c>
      <c r="H624" s="122">
        <f t="shared" si="31"/>
        <v>2.2689551925143783</v>
      </c>
      <c r="I624" s="122">
        <f t="shared" si="31"/>
        <v>12.324491746281714</v>
      </c>
      <c r="J624" s="122">
        <f t="shared" si="31"/>
        <v>2.2184085143307137</v>
      </c>
      <c r="K624" s="46">
        <f t="shared" si="31"/>
        <v>3.4160059534398768E-2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9" t="str">
        <f>+asset_level_drivers!$B$1</f>
        <v>Farmar</v>
      </c>
      <c r="C625" s="118">
        <f t="shared" si="32"/>
        <v>3</v>
      </c>
      <c r="D625" s="119">
        <f t="shared" si="31"/>
        <v>3.0119983896377009</v>
      </c>
      <c r="E625" s="119">
        <f t="shared" si="31"/>
        <v>21.81435335242346</v>
      </c>
      <c r="F625" s="119">
        <f t="shared" si="31"/>
        <v>2.9449377025771435</v>
      </c>
      <c r="G625" s="119">
        <f t="shared" si="31"/>
        <v>3.3160055519091434</v>
      </c>
      <c r="H625" s="119">
        <f t="shared" si="31"/>
        <v>2.2572331120880862</v>
      </c>
      <c r="I625" s="119">
        <f t="shared" si="31"/>
        <v>12.260982826704552</v>
      </c>
      <c r="J625" s="119">
        <f t="shared" si="31"/>
        <v>2.2069769088068245</v>
      </c>
      <c r="K625" s="120">
        <f t="shared" si="31"/>
        <v>3.3984372962009561E-2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30" t="str">
        <f>+asset_level_drivers!$B$1</f>
        <v>Farmar</v>
      </c>
      <c r="C626" s="121">
        <f t="shared" si="32"/>
        <v>3</v>
      </c>
      <c r="D626" s="122">
        <f t="shared" si="31"/>
        <v>2.9964375326037302</v>
      </c>
      <c r="E626" s="122">
        <f t="shared" si="31"/>
        <v>21.701942549511045</v>
      </c>
      <c r="F626" s="122">
        <f t="shared" si="31"/>
        <v>2.9297622441839675</v>
      </c>
      <c r="G626" s="122">
        <f t="shared" si="31"/>
        <v>3.2989679426436074</v>
      </c>
      <c r="H626" s="122">
        <f t="shared" si="31"/>
        <v>2.2455715913281877</v>
      </c>
      <c r="I626" s="122">
        <f t="shared" si="31"/>
        <v>12.197801172782551</v>
      </c>
      <c r="J626" s="122">
        <f t="shared" si="31"/>
        <v>2.1956042111008638</v>
      </c>
      <c r="K626" s="46">
        <f t="shared" si="31"/>
        <v>3.3809589952791451E-2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9" t="str">
        <f>+asset_level_drivers!$B$1</f>
        <v>Farmar</v>
      </c>
      <c r="C627" s="118">
        <f t="shared" si="32"/>
        <v>3</v>
      </c>
      <c r="D627" s="119">
        <f t="shared" si="31"/>
        <v>2.9809570674691921</v>
      </c>
      <c r="E627" s="119">
        <f t="shared" si="31"/>
        <v>21.590111006886904</v>
      </c>
      <c r="F627" s="119">
        <f t="shared" si="31"/>
        <v>2.9146649859297082</v>
      </c>
      <c r="G627" s="119">
        <f t="shared" si="31"/>
        <v>3.2820178724744151</v>
      </c>
      <c r="H627" s="119">
        <f t="shared" si="31"/>
        <v>2.2339703173658862</v>
      </c>
      <c r="I627" s="119">
        <f t="shared" si="31"/>
        <v>12.134945098094184</v>
      </c>
      <c r="J627" s="119">
        <f t="shared" si="31"/>
        <v>2.1842901176569574</v>
      </c>
      <c r="K627" s="120">
        <f t="shared" si="31"/>
        <v>3.3635705859682383E-2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30" t="str">
        <f>+asset_level_drivers!$B$1</f>
        <v>Farmar</v>
      </c>
      <c r="C628" s="121">
        <f t="shared" si="32"/>
        <v>3</v>
      </c>
      <c r="D628" s="122">
        <f t="shared" si="31"/>
        <v>2.9655565789062237</v>
      </c>
      <c r="E628" s="122">
        <f t="shared" si="31"/>
        <v>21.478855739584528</v>
      </c>
      <c r="F628" s="122">
        <f t="shared" si="31"/>
        <v>2.8996455248438879</v>
      </c>
      <c r="G628" s="122">
        <f t="shared" si="31"/>
        <v>3.265154891626409</v>
      </c>
      <c r="H628" s="122">
        <f t="shared" si="31"/>
        <v>2.2224289789487566</v>
      </c>
      <c r="I628" s="122">
        <f t="shared" si="31"/>
        <v>12.072412924908166</v>
      </c>
      <c r="J628" s="122">
        <f t="shared" si="31"/>
        <v>2.1730343264834739</v>
      </c>
      <c r="K628" s="46">
        <f t="shared" si="31"/>
        <v>3.346271605952033E-2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9" t="str">
        <f>+asset_level_drivers!$B$1</f>
        <v>Farmar</v>
      </c>
      <c r="C629" s="118">
        <f t="shared" si="32"/>
        <v>3</v>
      </c>
      <c r="D629" s="119">
        <f t="shared" si="31"/>
        <v>2.9502356537326668</v>
      </c>
      <c r="E629" s="119">
        <f t="shared" si="31"/>
        <v>21.368173778019145</v>
      </c>
      <c r="F629" s="119">
        <f t="shared" si="31"/>
        <v>2.8847034600325614</v>
      </c>
      <c r="G629" s="119">
        <f t="shared" si="31"/>
        <v>3.2483785526353732</v>
      </c>
      <c r="H629" s="119">
        <f t="shared" si="31"/>
        <v>2.2109472664323935</v>
      </c>
      <c r="I629" s="119">
        <f t="shared" si="31"/>
        <v>12.010202984138674</v>
      </c>
      <c r="J629" s="119">
        <f t="shared" si="31"/>
        <v>2.161836537144965</v>
      </c>
      <c r="K629" s="120">
        <f t="shared" si="31"/>
        <v>3.3290615952920377E-2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30" t="str">
        <f>+asset_level_drivers!$B$1</f>
        <v>Farmar</v>
      </c>
      <c r="C630" s="121">
        <f t="shared" si="32"/>
        <v>3</v>
      </c>
      <c r="D630" s="122">
        <f t="shared" si="31"/>
        <v>2.9349938809009815</v>
      </c>
      <c r="E630" s="122">
        <f t="shared" si="31"/>
        <v>21.258062167908442</v>
      </c>
      <c r="F630" s="122">
        <f t="shared" si="31"/>
        <v>2.8698383926676168</v>
      </c>
      <c r="G630" s="122">
        <f t="shared" si="31"/>
        <v>3.2316884103361585</v>
      </c>
      <c r="H630" s="122">
        <f t="shared" si="31"/>
        <v>2.1995248717721045</v>
      </c>
      <c r="I630" s="122">
        <f t="shared" si="31"/>
        <v>11.948313615300794</v>
      </c>
      <c r="J630" s="122">
        <f t="shared" si="31"/>
        <v>2.1506964507541464</v>
      </c>
      <c r="K630" s="46">
        <f t="shared" si="31"/>
        <v>3.3119400964152432E-2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9" t="str">
        <f>+asset_level_drivers!$B$1</f>
        <v>Farmar</v>
      </c>
      <c r="C631" s="118">
        <f t="shared" si="32"/>
        <v>3</v>
      </c>
      <c r="D631" s="119">
        <f t="shared" ref="D631:K646" si="33">+D630/D629*D630</f>
        <v>2.9198308514872187</v>
      </c>
      <c r="E631" s="119">
        <f t="shared" si="33"/>
        <v>21.148517970193723</v>
      </c>
      <c r="F631" s="119">
        <f t="shared" si="33"/>
        <v>2.8550499259761297</v>
      </c>
      <c r="G631" s="119">
        <f t="shared" si="33"/>
        <v>3.2150840218508709</v>
      </c>
      <c r="H631" s="119">
        <f t="shared" si="33"/>
        <v>2.1881614885146456</v>
      </c>
      <c r="I631" s="119">
        <f t="shared" si="33"/>
        <v>11.886743166466198</v>
      </c>
      <c r="J631" s="119">
        <f t="shared" si="33"/>
        <v>2.1396137699639191</v>
      </c>
      <c r="K631" s="120">
        <f t="shared" si="33"/>
        <v>3.2949066541019568E-2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30" t="str">
        <f>+asset_level_drivers!$B$1</f>
        <v>Farmar</v>
      </c>
      <c r="C632" s="121">
        <f t="shared" si="32"/>
        <v>3</v>
      </c>
      <c r="D632" s="122">
        <f t="shared" si="33"/>
        <v>2.9047461586800494</v>
      </c>
      <c r="E632" s="122">
        <f t="shared" si="33"/>
        <v>21.039538260961454</v>
      </c>
      <c r="F632" s="122">
        <f t="shared" si="33"/>
        <v>2.8403376652297734</v>
      </c>
      <c r="G632" s="122">
        <f t="shared" si="33"/>
        <v>3.19856494657712</v>
      </c>
      <c r="H632" s="122">
        <f t="shared" si="33"/>
        <v>2.1768568117899991</v>
      </c>
      <c r="I632" s="122">
        <f t="shared" si="33"/>
        <v>11.825489994219057</v>
      </c>
      <c r="J632" s="122">
        <f t="shared" si="33"/>
        <v>2.1285881989594335</v>
      </c>
      <c r="K632" s="46">
        <f t="shared" si="33"/>
        <v>3.2779608154736989E-2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9" t="str">
        <f>+asset_level_drivers!$B$1</f>
        <v>Farmar</v>
      </c>
      <c r="C633" s="118">
        <f t="shared" si="32"/>
        <v>3</v>
      </c>
      <c r="D633" s="119">
        <f t="shared" si="33"/>
        <v>2.88973939776985</v>
      </c>
      <c r="E633" s="119">
        <f t="shared" si="33"/>
        <v>20.931120131365219</v>
      </c>
      <c r="F633" s="119">
        <f t="shared" si="33"/>
        <v>2.8257012177342813</v>
      </c>
      <c r="G633" s="119">
        <f t="shared" si="33"/>
        <v>3.1821307461763255</v>
      </c>
      <c r="H633" s="119">
        <f t="shared" si="33"/>
        <v>2.1656105383031941</v>
      </c>
      <c r="I633" s="119">
        <f t="shared" si="33"/>
        <v>11.764552463612167</v>
      </c>
      <c r="J633" s="119">
        <f t="shared" si="33"/>
        <v>2.1176194434501938</v>
      </c>
      <c r="K633" s="120">
        <f t="shared" si="33"/>
        <v>3.2611021299811624E-2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30" t="str">
        <f>+asset_level_drivers!$B$1</f>
        <v>Farmar</v>
      </c>
      <c r="C634" s="121">
        <f t="shared" si="32"/>
        <v>3</v>
      </c>
      <c r="D634" s="122">
        <f t="shared" si="33"/>
        <v>2.8748101661378436</v>
      </c>
      <c r="E634" s="122">
        <f t="shared" si="33"/>
        <v>20.823260687548082</v>
      </c>
      <c r="F634" s="122">
        <f t="shared" si="33"/>
        <v>2.811140192818967</v>
      </c>
      <c r="G634" s="122">
        <f t="shared" si="33"/>
        <v>3.1657809845620886</v>
      </c>
      <c r="H634" s="122">
        <f t="shared" si="33"/>
        <v>2.1544223663261692</v>
      </c>
      <c r="I634" s="122">
        <f t="shared" si="33"/>
        <v>11.703928948123322</v>
      </c>
      <c r="J634" s="122">
        <f t="shared" si="33"/>
        <v>2.106707210662202</v>
      </c>
      <c r="K634" s="46">
        <f t="shared" si="33"/>
        <v>3.2443301493922334E-2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9" t="str">
        <f>+asset_level_drivers!$B$1</f>
        <v>Farmar</v>
      </c>
      <c r="C635" s="118">
        <f t="shared" si="32"/>
        <v>3</v>
      </c>
      <c r="D635" s="119">
        <f t="shared" si="33"/>
        <v>2.8599580632452986</v>
      </c>
      <c r="E635" s="119">
        <f t="shared" si="33"/>
        <v>20.71595705056534</v>
      </c>
      <c r="F635" s="119">
        <f t="shared" si="33"/>
        <v>2.7966542018262959</v>
      </c>
      <c r="G635" s="119">
        <f t="shared" si="33"/>
        <v>3.1495152278886174</v>
      </c>
      <c r="H635" s="119">
        <f t="shared" si="33"/>
        <v>2.1432919956896779</v>
      </c>
      <c r="I635" s="119">
        <f t="shared" si="33"/>
        <v>11.643617829611888</v>
      </c>
      <c r="J635" s="119">
        <f t="shared" si="33"/>
        <v>2.0958512093301445</v>
      </c>
      <c r="K635" s="120">
        <f t="shared" si="33"/>
        <v>3.2276444277800749E-2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30" t="str">
        <f>+asset_level_drivers!$B$1</f>
        <v>Farmar</v>
      </c>
      <c r="C636" s="121">
        <f t="shared" si="32"/>
        <v>3</v>
      </c>
      <c r="D636" s="122">
        <f t="shared" si="33"/>
        <v>2.8451826906227828</v>
      </c>
      <c r="E636" s="122">
        <f t="shared" si="33"/>
        <v>20.609206356307684</v>
      </c>
      <c r="F636" s="122">
        <f t="shared" si="33"/>
        <v>2.7822428581015113</v>
      </c>
      <c r="G636" s="122">
        <f t="shared" si="33"/>
        <v>3.1333330445392171</v>
      </c>
      <c r="H636" s="122">
        <f t="shared" si="33"/>
        <v>2.1322191277752349</v>
      </c>
      <c r="I636" s="122">
        <f t="shared" si="33"/>
        <v>11.583617498275617</v>
      </c>
      <c r="J636" s="122">
        <f t="shared" si="33"/>
        <v>2.0850511496896162</v>
      </c>
      <c r="K636" s="46">
        <f t="shared" si="33"/>
        <v>3.2110445215112686E-2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9" t="str">
        <f>+asset_level_drivers!$B$1</f>
        <v>Farmar</v>
      </c>
      <c r="C637" s="118">
        <f t="shared" si="32"/>
        <v>3</v>
      </c>
      <c r="D637" s="119">
        <f t="shared" si="33"/>
        <v>2.8304836518594731</v>
      </c>
      <c r="E637" s="119">
        <f t="shared" si="33"/>
        <v>20.503005755424748</v>
      </c>
      <c r="F637" s="119">
        <f t="shared" si="33"/>
        <v>2.7679057769823139</v>
      </c>
      <c r="G637" s="119">
        <f t="shared" si="33"/>
        <v>3.1172340051148359</v>
      </c>
      <c r="H637" s="119">
        <f t="shared" si="33"/>
        <v>2.1212034655071048</v>
      </c>
      <c r="I637" s="119">
        <f t="shared" si="33"/>
        <v>11.523926352607679</v>
      </c>
      <c r="J637" s="119">
        <f t="shared" si="33"/>
        <v>2.0743067434693878</v>
      </c>
      <c r="K637" s="120">
        <f t="shared" si="33"/>
        <v>3.1945299892340212E-2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30" t="str">
        <f>+asset_level_drivers!$B$1</f>
        <v>Farmar</v>
      </c>
      <c r="C638" s="121">
        <f t="shared" si="32"/>
        <v>3</v>
      </c>
      <c r="D638" s="122">
        <f t="shared" si="33"/>
        <v>2.8158605525925191</v>
      </c>
      <c r="E638" s="122">
        <f t="shared" si="33"/>
        <v>20.39735241324906</v>
      </c>
      <c r="F638" s="122">
        <f t="shared" si="33"/>
        <v>2.7536425757885947</v>
      </c>
      <c r="G638" s="122">
        <f t="shared" si="33"/>
        <v>3.1012176824226705</v>
      </c>
      <c r="H638" s="122">
        <f t="shared" si="33"/>
        <v>2.1102447133443314</v>
      </c>
      <c r="I638" s="122">
        <f t="shared" si="33"/>
        <v>11.464542799353916</v>
      </c>
      <c r="J638" s="122">
        <f t="shared" si="33"/>
        <v>2.0636177038837107</v>
      </c>
      <c r="K638" s="46">
        <f t="shared" si="33"/>
        <v>3.17810039186643E-2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9" t="str">
        <f>+asset_level_drivers!$B$1</f>
        <v>Farmar</v>
      </c>
      <c r="C639" s="118">
        <f t="shared" si="32"/>
        <v>3</v>
      </c>
      <c r="D639" s="119">
        <f t="shared" si="33"/>
        <v>2.8013130004964633</v>
      </c>
      <c r="E639" s="119">
        <f t="shared" si="33"/>
        <v>20.292243509720372</v>
      </c>
      <c r="F639" s="119">
        <f t="shared" si="33"/>
        <v>2.7394528738122204</v>
      </c>
      <c r="G639" s="119">
        <f t="shared" si="33"/>
        <v>3.0852836514648305</v>
      </c>
      <c r="H639" s="119">
        <f t="shared" si="33"/>
        <v>2.0993425772728087</v>
      </c>
      <c r="I639" s="119">
        <f t="shared" si="33"/>
        <v>11.405465253470309</v>
      </c>
      <c r="J639" s="119">
        <f t="shared" si="33"/>
        <v>2.0529837456246618</v>
      </c>
      <c r="K639" s="120">
        <f t="shared" si="33"/>
        <v>3.1617552925848079E-2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30" t="str">
        <f>+asset_level_drivers!$B$1</f>
        <v>Farmar</v>
      </c>
      <c r="C640" s="121">
        <f t="shared" si="32"/>
        <v>3</v>
      </c>
      <c r="D640" s="122">
        <f t="shared" si="33"/>
        <v>2.7868406052727148</v>
      </c>
      <c r="E640" s="122">
        <f t="shared" si="33"/>
        <v>20.187676239310395</v>
      </c>
      <c r="F640" s="122">
        <f t="shared" si="33"/>
        <v>2.7253362923068716</v>
      </c>
      <c r="G640" s="122">
        <f t="shared" si="33"/>
        <v>3.0694314894270618</v>
      </c>
      <c r="H640" s="122">
        <f t="shared" si="33"/>
        <v>2.0884967647973931</v>
      </c>
      <c r="I640" s="122">
        <f t="shared" si="33"/>
        <v>11.34669213808068</v>
      </c>
      <c r="J640" s="122">
        <f t="shared" si="33"/>
        <v>2.0424045848545287</v>
      </c>
      <c r="K640" s="46">
        <f t="shared" si="33"/>
        <v>3.1454942568120696E-2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9" t="str">
        <f>+asset_level_drivers!$B$1</f>
        <v>Farmar</v>
      </c>
      <c r="C641" s="118">
        <f t="shared" si="32"/>
        <v>3</v>
      </c>
      <c r="D641" s="119">
        <f t="shared" si="33"/>
        <v>2.7724429786390794</v>
      </c>
      <c r="E641" s="119">
        <f t="shared" si="33"/>
        <v>20.083647810947912</v>
      </c>
      <c r="F641" s="119">
        <f t="shared" si="33"/>
        <v>2.7112924544779342</v>
      </c>
      <c r="G641" s="119">
        <f t="shared" si="33"/>
        <v>3.053660775667526</v>
      </c>
      <c r="H641" s="119">
        <f t="shared" si="33"/>
        <v>2.0777069849340557</v>
      </c>
      <c r="I641" s="119">
        <f t="shared" si="33"/>
        <v>11.288221884434597</v>
      </c>
      <c r="J641" s="119">
        <f t="shared" si="33"/>
        <v>2.0318799391982334</v>
      </c>
      <c r="K641" s="120">
        <f t="shared" si="33"/>
        <v>3.1293168522061779E-2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30" t="str">
        <f>+asset_level_drivers!$B$1</f>
        <v>Farmar</v>
      </c>
      <c r="C642" s="121">
        <f t="shared" si="32"/>
        <v>3</v>
      </c>
      <c r="D642" s="122">
        <f t="shared" si="33"/>
        <v>2.7581197343193407</v>
      </c>
      <c r="E642" s="122">
        <f t="shared" si="33"/>
        <v>19.980155447944281</v>
      </c>
      <c r="F642" s="122">
        <f t="shared" si="33"/>
        <v>2.6973209854724414</v>
      </c>
      <c r="G642" s="122">
        <f t="shared" si="33"/>
        <v>3.0379710917056388</v>
      </c>
      <c r="H642" s="122">
        <f t="shared" si="33"/>
        <v>2.0669729482020758</v>
      </c>
      <c r="I642" s="122">
        <f t="shared" si="33"/>
        <v>11.230052931865499</v>
      </c>
      <c r="J642" s="122">
        <f t="shared" si="33"/>
        <v>2.0214095277357957</v>
      </c>
      <c r="K642" s="46">
        <f t="shared" si="33"/>
        <v>3.1132226486486479E-2</v>
      </c>
      <c r="L642" s="94">
        <f t="shared" ref="L642:L705" si="34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5">+EOMONTH(A642,1)</f>
        <v>63644</v>
      </c>
      <c r="B643" s="629" t="str">
        <f>+asset_level_drivers!$B$1</f>
        <v>Farmar</v>
      </c>
      <c r="C643" s="118">
        <f t="shared" si="32"/>
        <v>3</v>
      </c>
      <c r="D643" s="119">
        <f t="shared" si="33"/>
        <v>2.743870488032897</v>
      </c>
      <c r="E643" s="119">
        <f t="shared" si="33"/>
        <v>19.877196387919316</v>
      </c>
      <c r="F643" s="119">
        <f t="shared" si="33"/>
        <v>2.6834215123690686</v>
      </c>
      <c r="G643" s="119">
        <f t="shared" si="33"/>
        <v>3.0223620212109665</v>
      </c>
      <c r="H643" s="119">
        <f t="shared" si="33"/>
        <v>2.0562943666162736</v>
      </c>
      <c r="I643" s="119">
        <f t="shared" si="33"/>
        <v>11.172183727749047</v>
      </c>
      <c r="J643" s="119">
        <f t="shared" si="33"/>
        <v>2.0109930709948345</v>
      </c>
      <c r="K643" s="120">
        <f t="shared" si="33"/>
        <v>3.0972112182331115E-2</v>
      </c>
      <c r="L643" s="102">
        <f t="shared" si="34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5"/>
        <v>63674</v>
      </c>
      <c r="B644" s="630" t="str">
        <f>+asset_level_drivers!$B$1</f>
        <v>Farmar</v>
      </c>
      <c r="C644" s="121">
        <f t="shared" si="32"/>
        <v>3</v>
      </c>
      <c r="D644" s="122">
        <f t="shared" si="33"/>
        <v>2.7296948574844522</v>
      </c>
      <c r="E644" s="122">
        <f t="shared" si="33"/>
        <v>19.774767882727563</v>
      </c>
      <c r="F644" s="122">
        <f t="shared" si="33"/>
        <v>2.6695936641681794</v>
      </c>
      <c r="G644" s="122">
        <f t="shared" si="33"/>
        <v>3.0068331499921768</v>
      </c>
      <c r="H644" s="122">
        <f t="shared" si="33"/>
        <v>2.0456709536792843</v>
      </c>
      <c r="I644" s="122">
        <f t="shared" si="33"/>
        <v>11.114612727461676</v>
      </c>
      <c r="J644" s="122">
        <f t="shared" si="33"/>
        <v>2.000630290943108</v>
      </c>
      <c r="K644" s="46">
        <f t="shared" si="33"/>
        <v>3.0812821352539408E-2</v>
      </c>
      <c r="L644" s="94">
        <f t="shared" si="34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5"/>
        <v>63705</v>
      </c>
      <c r="B645" s="629" t="str">
        <f>+asset_level_drivers!$B$1</f>
        <v>Farmar</v>
      </c>
      <c r="C645" s="118">
        <f t="shared" si="32"/>
        <v>3</v>
      </c>
      <c r="D645" s="119">
        <f t="shared" si="33"/>
        <v>2.7155924623537584</v>
      </c>
      <c r="E645" s="119">
        <f t="shared" si="33"/>
        <v>19.672867198384942</v>
      </c>
      <c r="F645" s="119">
        <f t="shared" si="33"/>
        <v>2.6558370717819231</v>
      </c>
      <c r="G645" s="119">
        <f t="shared" si="33"/>
        <v>2.9913840659860496</v>
      </c>
      <c r="H645" s="119">
        <f t="shared" si="33"/>
        <v>2.0351024243738713</v>
      </c>
      <c r="I645" s="119">
        <f t="shared" si="33"/>
        <v>11.05733839433937</v>
      </c>
      <c r="J645" s="119">
        <f t="shared" si="33"/>
        <v>1.9903209109810929</v>
      </c>
      <c r="K645" s="120">
        <f t="shared" si="33"/>
        <v>3.0654349761949289E-2</v>
      </c>
      <c r="L645" s="102">
        <f t="shared" si="34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5"/>
        <v>63735</v>
      </c>
      <c r="B646" s="630" t="str">
        <f>+asset_level_drivers!$B$1</f>
        <v>Farmar</v>
      </c>
      <c r="C646" s="121">
        <f t="shared" si="32"/>
        <v>3</v>
      </c>
      <c r="D646" s="122">
        <f t="shared" si="33"/>
        <v>2.7015629242854122</v>
      </c>
      <c r="E646" s="122">
        <f t="shared" si="33"/>
        <v>19.571491614995772</v>
      </c>
      <c r="F646" s="122">
        <f t="shared" si="33"/>
        <v>2.6421513680243827</v>
      </c>
      <c r="G646" s="122">
        <f t="shared" si="33"/>
        <v>2.976014359246542</v>
      </c>
      <c r="H646" s="122">
        <f t="shared" si="33"/>
        <v>2.0245884951552799</v>
      </c>
      <c r="I646" s="122">
        <f t="shared" si="33"/>
        <v>11.000359199636641</v>
      </c>
      <c r="J646" s="122">
        <f t="shared" si="33"/>
        <v>1.980064655934602</v>
      </c>
      <c r="K646" s="46">
        <f t="shared" si="33"/>
        <v>3.0496693197180302E-2</v>
      </c>
      <c r="L646" s="94">
        <f t="shared" si="34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5"/>
        <v>63766</v>
      </c>
      <c r="B647" s="629" t="str">
        <f>+asset_level_drivers!$B$1</f>
        <v>Farmar</v>
      </c>
      <c r="C647" s="118">
        <f t="shared" si="32"/>
        <v>3</v>
      </c>
      <c r="D647" s="119">
        <f t="shared" ref="D647:K662" si="36">+D646/D645*D646</f>
        <v>2.6876058668787044</v>
      </c>
      <c r="E647" s="119">
        <f t="shared" si="36"/>
        <v>19.470638426680175</v>
      </c>
      <c r="F647" s="119">
        <f t="shared" si="36"/>
        <v>2.6285361876017745</v>
      </c>
      <c r="G647" s="119">
        <f t="shared" si="36"/>
        <v>2.9607236219339108</v>
      </c>
      <c r="H647" s="119">
        <f t="shared" si="36"/>
        <v>2.0141288839436302</v>
      </c>
      <c r="I647" s="119">
        <f t="shared" si="36"/>
        <v>10.943673622485731</v>
      </c>
      <c r="J647" s="119">
        <f t="shared" si="36"/>
        <v>1.9698612520474383</v>
      </c>
      <c r="K647" s="120">
        <f t="shared" si="36"/>
        <v>3.0339847466521571E-2</v>
      </c>
      <c r="L647" s="102">
        <f t="shared" si="34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5"/>
        <v>63797</v>
      </c>
      <c r="B648" s="630" t="str">
        <f>+asset_level_drivers!$B$1</f>
        <v>Farmar</v>
      </c>
      <c r="C648" s="121">
        <f t="shared" si="32"/>
        <v>3</v>
      </c>
      <c r="D648" s="122">
        <f t="shared" si="36"/>
        <v>2.6737209156775203</v>
      </c>
      <c r="E648" s="122">
        <f t="shared" si="36"/>
        <v>19.37030494150185</v>
      </c>
      <c r="F648" s="122">
        <f t="shared" si="36"/>
        <v>2.6149911671026982</v>
      </c>
      <c r="G648" s="122">
        <f t="shared" si="36"/>
        <v>2.9455114483038898</v>
      </c>
      <c r="H648" s="122">
        <f t="shared" si="36"/>
        <v>2.0037233101163481</v>
      </c>
      <c r="I648" s="122">
        <f t="shared" si="36"/>
        <v>10.887280149856011</v>
      </c>
      <c r="J648" s="122">
        <f t="shared" si="36"/>
        <v>1.9597104269740888</v>
      </c>
      <c r="K648" s="46">
        <f t="shared" si="36"/>
        <v>3.0183808399820364E-2</v>
      </c>
      <c r="L648" s="94">
        <f t="shared" si="34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5"/>
        <v>63827</v>
      </c>
      <c r="B649" s="629" t="str">
        <f>+asset_level_drivers!$B$1</f>
        <v>Farmar</v>
      </c>
      <c r="C649" s="118">
        <f t="shared" si="32"/>
        <v>3</v>
      </c>
      <c r="D649" s="119">
        <f t="shared" si="36"/>
        <v>2.6599076981602945</v>
      </c>
      <c r="E649" s="119">
        <f t="shared" si="36"/>
        <v>19.270488481396225</v>
      </c>
      <c r="F649" s="119">
        <f t="shared" si="36"/>
        <v>2.601515944988436</v>
      </c>
      <c r="G649" s="119">
        <f t="shared" si="36"/>
        <v>2.9303774346969238</v>
      </c>
      <c r="H649" s="119">
        <f t="shared" si="36"/>
        <v>1.9933714945006373</v>
      </c>
      <c r="I649" s="119">
        <f t="shared" si="36"/>
        <v>10.8311772765136</v>
      </c>
      <c r="J649" s="119">
        <f t="shared" si="36"/>
        <v>1.9496119097724551</v>
      </c>
      <c r="K649" s="120">
        <f t="shared" si="36"/>
        <v>3.0028571848371214E-2</v>
      </c>
      <c r="L649" s="102">
        <f t="shared" si="34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5"/>
        <v>63858</v>
      </c>
      <c r="B650" s="630" t="str">
        <f>+asset_level_drivers!$B$1</f>
        <v>Farmar</v>
      </c>
      <c r="C650" s="121">
        <f t="shared" si="32"/>
        <v>3</v>
      </c>
      <c r="D650" s="122">
        <f t="shared" si="36"/>
        <v>2.646165843730016</v>
      </c>
      <c r="E650" s="122">
        <f t="shared" si="36"/>
        <v>19.171186382098966</v>
      </c>
      <c r="F650" s="122">
        <f t="shared" si="36"/>
        <v>2.5881101615833031</v>
      </c>
      <c r="G650" s="122">
        <f t="shared" si="36"/>
        <v>2.915321179527457</v>
      </c>
      <c r="H650" s="122">
        <f t="shared" si="36"/>
        <v>1.9830731593659894</v>
      </c>
      <c r="I650" s="122">
        <f t="shared" si="36"/>
        <v>10.775363504981186</v>
      </c>
      <c r="J650" s="122">
        <f t="shared" si="36"/>
        <v>1.939565430896621</v>
      </c>
      <c r="K650" s="46">
        <f t="shared" si="36"/>
        <v>2.9874133684805616E-2</v>
      </c>
      <c r="L650" s="94">
        <f t="shared" si="34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5"/>
        <v>63888</v>
      </c>
      <c r="B651" s="629" t="str">
        <f>+asset_level_drivers!$B$1</f>
        <v>Farmar</v>
      </c>
      <c r="C651" s="118">
        <f t="shared" si="32"/>
        <v>3</v>
      </c>
      <c r="D651" s="119">
        <f t="shared" si="36"/>
        <v>2.6324949837042855</v>
      </c>
      <c r="E651" s="119">
        <f t="shared" si="36"/>
        <v>19.072395993074874</v>
      </c>
      <c r="F651" s="119">
        <f t="shared" si="36"/>
        <v>2.5747734590650473</v>
      </c>
      <c r="G651" s="119">
        <f t="shared" si="36"/>
        <v>2.9003422832732766</v>
      </c>
      <c r="H651" s="119">
        <f t="shared" si="36"/>
        <v>1.9728280284167319</v>
      </c>
      <c r="I651" s="119">
        <f t="shared" si="36"/>
        <v>10.719837345498059</v>
      </c>
      <c r="J651" s="119">
        <f t="shared" si="36"/>
        <v>1.9295707221896583</v>
      </c>
      <c r="K651" s="120">
        <f t="shared" si="36"/>
        <v>2.9720489802982284E-2</v>
      </c>
      <c r="L651" s="102">
        <f t="shared" si="34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5"/>
        <v>63919</v>
      </c>
      <c r="B652" s="630" t="str">
        <f>+asset_level_drivers!$B$1</f>
        <v>Farmar</v>
      </c>
      <c r="C652" s="121">
        <f t="shared" si="32"/>
        <v>3</v>
      </c>
      <c r="D652" s="122">
        <f t="shared" si="36"/>
        <v>2.6188947513054237</v>
      </c>
      <c r="E652" s="122">
        <f t="shared" si="36"/>
        <v>18.97411467744713</v>
      </c>
      <c r="F652" s="122">
        <f t="shared" si="36"/>
        <v>2.5615054814552982</v>
      </c>
      <c r="G652" s="122">
        <f t="shared" si="36"/>
        <v>2.885440348464912</v>
      </c>
      <c r="H652" s="122">
        <f t="shared" si="36"/>
        <v>1.9626358267846162</v>
      </c>
      <c r="I652" s="122">
        <f t="shared" si="36"/>
        <v>10.664597315980339</v>
      </c>
      <c r="J652" s="122">
        <f t="shared" si="36"/>
        <v>1.9196275168764692</v>
      </c>
      <c r="K652" s="46">
        <f t="shared" si="36"/>
        <v>2.9567636117877986E-2</v>
      </c>
      <c r="L652" s="94">
        <f t="shared" si="34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5"/>
        <v>63950</v>
      </c>
      <c r="B653" s="629" t="str">
        <f>+asset_level_drivers!$B$1</f>
        <v>Farmar</v>
      </c>
      <c r="C653" s="118">
        <f t="shared" si="32"/>
        <v>3</v>
      </c>
      <c r="D653" s="119">
        <f t="shared" si="36"/>
        <v>2.6053647816506307</v>
      </c>
      <c r="E653" s="119">
        <f t="shared" si="36"/>
        <v>18.876339811926915</v>
      </c>
      <c r="F653" s="119">
        <f t="shared" si="36"/>
        <v>2.5483058746100653</v>
      </c>
      <c r="G653" s="119">
        <f t="shared" si="36"/>
        <v>2.8706149796750871</v>
      </c>
      <c r="H653" s="119">
        <f t="shared" si="36"/>
        <v>1.9524962810214426</v>
      </c>
      <c r="I653" s="119">
        <f t="shared" si="36"/>
        <v>10.609641941981428</v>
      </c>
      <c r="J653" s="119">
        <f t="shared" si="36"/>
        <v>1.9097355495566652</v>
      </c>
      <c r="K653" s="120">
        <f t="shared" si="36"/>
        <v>2.9415568565478934E-2</v>
      </c>
      <c r="L653" s="102">
        <f t="shared" si="34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5"/>
        <v>63978</v>
      </c>
      <c r="B654" s="630" t="str">
        <f>+asset_level_drivers!$B$1</f>
        <v>Farmar</v>
      </c>
      <c r="C654" s="121">
        <f t="shared" si="32"/>
        <v>3</v>
      </c>
      <c r="D654" s="122">
        <f t="shared" si="36"/>
        <v>2.5919047117421976</v>
      </c>
      <c r="E654" s="122">
        <f t="shared" si="36"/>
        <v>18.779068786743391</v>
      </c>
      <c r="F654" s="122">
        <f t="shared" si="36"/>
        <v>2.5351742862102857</v>
      </c>
      <c r="G654" s="122">
        <f t="shared" si="36"/>
        <v>2.8558657835082282</v>
      </c>
      <c r="H654" s="122">
        <f t="shared" si="36"/>
        <v>1.9424091190917241</v>
      </c>
      <c r="I654" s="122">
        <f t="shared" si="36"/>
        <v>10.554969756652644</v>
      </c>
      <c r="J654" s="122">
        <f t="shared" si="36"/>
        <v>1.8998945561974845</v>
      </c>
      <c r="K654" s="46">
        <f t="shared" si="36"/>
        <v>2.926428310267272E-2</v>
      </c>
      <c r="L654" s="94">
        <f t="shared" si="34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5"/>
        <v>64009</v>
      </c>
      <c r="B655" s="629" t="str">
        <f>+asset_level_drivers!$B$1</f>
        <v>Farmar</v>
      </c>
      <c r="C655" s="118">
        <f t="shared" ref="C655:C686" si="37">(+C653/C654*C654)</f>
        <v>3</v>
      </c>
      <c r="D655" s="119">
        <f t="shared" si="36"/>
        <v>2.5785141804577667</v>
      </c>
      <c r="E655" s="119">
        <f t="shared" si="36"/>
        <v>18.682299005574041</v>
      </c>
      <c r="F655" s="119">
        <f t="shared" si="36"/>
        <v>2.5221103657524195</v>
      </c>
      <c r="G655" s="119">
        <f t="shared" si="36"/>
        <v>2.8411923685900247</v>
      </c>
      <c r="H655" s="119">
        <f t="shared" si="36"/>
        <v>1.9323740703653882</v>
      </c>
      <c r="I655" s="119">
        <f t="shared" si="36"/>
        <v>10.500579300704077</v>
      </c>
      <c r="J655" s="119">
        <f t="shared" si="36"/>
        <v>1.8901042741267424</v>
      </c>
      <c r="K655" s="120">
        <f t="shared" si="36"/>
        <v>2.911377570714083E-2</v>
      </c>
      <c r="L655" s="102">
        <f t="shared" si="34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5"/>
        <v>64039</v>
      </c>
      <c r="B656" s="630" t="str">
        <f>+asset_level_drivers!$B$1</f>
        <v>Farmar</v>
      </c>
      <c r="C656" s="121">
        <f t="shared" si="37"/>
        <v>3</v>
      </c>
      <c r="D656" s="122">
        <f t="shared" si="36"/>
        <v>2.5651928285406433</v>
      </c>
      <c r="E656" s="122">
        <f t="shared" si="36"/>
        <v>18.586027885475371</v>
      </c>
      <c r="F656" s="122">
        <f t="shared" si="36"/>
        <v>2.5091137645390953</v>
      </c>
      <c r="G656" s="122">
        <f t="shared" si="36"/>
        <v>2.8265943455570439</v>
      </c>
      <c r="H656" s="122">
        <f t="shared" si="36"/>
        <v>1.9223908656105153</v>
      </c>
      <c r="I656" s="122">
        <f t="shared" si="36"/>
        <v>10.446469122365629</v>
      </c>
      <c r="J656" s="122">
        <f t="shared" si="36"/>
        <v>1.8803644420258221</v>
      </c>
      <c r="K656" s="46">
        <f t="shared" si="36"/>
        <v>2.8964042377251701E-2</v>
      </c>
      <c r="L656" s="94">
        <f t="shared" si="34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5"/>
        <v>64070</v>
      </c>
      <c r="B657" s="629" t="str">
        <f>+asset_level_drivers!$B$1</f>
        <v>Farmar</v>
      </c>
      <c r="C657" s="118">
        <f t="shared" si="37"/>
        <v>3</v>
      </c>
      <c r="D657" s="119">
        <f t="shared" si="36"/>
        <v>2.5519402985901567</v>
      </c>
      <c r="E657" s="119">
        <f t="shared" si="36"/>
        <v>18.490252856813964</v>
      </c>
      <c r="F657" s="119">
        <f t="shared" si="36"/>
        <v>2.4961841356698016</v>
      </c>
      <c r="G657" s="119">
        <f t="shared" si="36"/>
        <v>2.8120713270463993</v>
      </c>
      <c r="H657" s="119">
        <f t="shared" si="36"/>
        <v>1.9124592369861164</v>
      </c>
      <c r="I657" s="119">
        <f t="shared" si="36"/>
        <v>10.392637777348275</v>
      </c>
      <c r="J657" s="119">
        <f t="shared" si="36"/>
        <v>1.8706747999226987</v>
      </c>
      <c r="K657" s="120">
        <f t="shared" si="36"/>
        <v>2.8815079131954319E-2</v>
      </c>
      <c r="L657" s="102">
        <f t="shared" si="34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5"/>
        <v>64100</v>
      </c>
      <c r="B658" s="630" t="str">
        <f>+asset_level_drivers!$B$1</f>
        <v>Farmar</v>
      </c>
      <c r="C658" s="121">
        <f t="shared" si="37"/>
        <v>3</v>
      </c>
      <c r="D658" s="122">
        <f t="shared" si="36"/>
        <v>2.5387562350520718</v>
      </c>
      <c r="E658" s="122">
        <f t="shared" si="36"/>
        <v>18.394971363197893</v>
      </c>
      <c r="F658" s="122">
        <f t="shared" si="36"/>
        <v>2.4833211340316286</v>
      </c>
      <c r="G658" s="122">
        <f t="shared" si="36"/>
        <v>2.7976229276854716</v>
      </c>
      <c r="H658" s="122">
        <f t="shared" si="36"/>
        <v>1.9025789180349466</v>
      </c>
      <c r="I658" s="122">
        <f t="shared" si="36"/>
        <v>10.339083828805505</v>
      </c>
      <c r="J658" s="122">
        <f t="shared" si="36"/>
        <v>1.861035089185</v>
      </c>
      <c r="K658" s="46">
        <f t="shared" si="36"/>
        <v>2.8666882010672381E-2</v>
      </c>
      <c r="L658" s="94">
        <f t="shared" si="34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5"/>
        <v>64131</v>
      </c>
      <c r="B659" s="629" t="str">
        <f>+asset_level_drivers!$B$1</f>
        <v>Farmar</v>
      </c>
      <c r="C659" s="118">
        <f t="shared" si="37"/>
        <v>3</v>
      </c>
      <c r="D659" s="119">
        <f t="shared" si="36"/>
        <v>2.5256402842090497</v>
      </c>
      <c r="E659" s="119">
        <f t="shared" si="36"/>
        <v>18.300180861408489</v>
      </c>
      <c r="F659" s="119">
        <f t="shared" si="36"/>
        <v>2.4705244162900559</v>
      </c>
      <c r="G659" s="119">
        <f t="shared" si="36"/>
        <v>2.7832487640816832</v>
      </c>
      <c r="H659" s="119">
        <f t="shared" si="36"/>
        <v>1.8927496436763562</v>
      </c>
      <c r="I659" s="119">
        <f t="shared" si="36"/>
        <v>10.28580584729497</v>
      </c>
      <c r="J659" s="119">
        <f t="shared" si="36"/>
        <v>1.8514450525131039</v>
      </c>
      <c r="K659" s="120">
        <f t="shared" si="36"/>
        <v>2.8519447073198985E-2</v>
      </c>
      <c r="L659" s="102">
        <f t="shared" si="34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5"/>
        <v>64162</v>
      </c>
      <c r="B660" s="630" t="str">
        <f>+asset_level_drivers!$B$1</f>
        <v>Farmar</v>
      </c>
      <c r="C660" s="121">
        <f t="shared" si="37"/>
        <v>3</v>
      </c>
      <c r="D660" s="122">
        <f t="shared" si="36"/>
        <v>2.5125920941711577</v>
      </c>
      <c r="E660" s="122">
        <f t="shared" si="36"/>
        <v>18.205878821332455</v>
      </c>
      <c r="F660" s="122">
        <f t="shared" si="36"/>
        <v>2.4577936408797885</v>
      </c>
      <c r="G660" s="122">
        <f t="shared" si="36"/>
        <v>2.7689484548123242</v>
      </c>
      <c r="H660" s="122">
        <f t="shared" si="36"/>
        <v>1.8829711501991795</v>
      </c>
      <c r="I660" s="122">
        <f t="shared" si="36"/>
        <v>10.232802410740335</v>
      </c>
      <c r="J660" s="122">
        <f t="shared" si="36"/>
        <v>1.84190443393327</v>
      </c>
      <c r="K660" s="46">
        <f t="shared" si="36"/>
        <v>2.8372770399591875E-2</v>
      </c>
      <c r="L660" s="94">
        <f t="shared" si="34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5"/>
        <v>64192</v>
      </c>
      <c r="B661" s="629" t="str">
        <f>+asset_level_drivers!$B$1</f>
        <v>Farmar</v>
      </c>
      <c r="C661" s="118">
        <f t="shared" si="37"/>
        <v>3</v>
      </c>
      <c r="D661" s="119">
        <f t="shared" si="36"/>
        <v>2.4996113148664287</v>
      </c>
      <c r="E661" s="119">
        <f t="shared" si="36"/>
        <v>18.112062725894337</v>
      </c>
      <c r="F661" s="119">
        <f t="shared" si="36"/>
        <v>2.4451284679956395</v>
      </c>
      <c r="G661" s="119">
        <f t="shared" si="36"/>
        <v>2.7547216204144314</v>
      </c>
      <c r="H661" s="119">
        <f t="shared" si="36"/>
        <v>1.8732431752546586</v>
      </c>
      <c r="I661" s="119">
        <f t="shared" si="36"/>
        <v>10.18007210439332</v>
      </c>
      <c r="J661" s="119">
        <f t="shared" si="36"/>
        <v>1.8324129787908074</v>
      </c>
      <c r="K661" s="120">
        <f t="shared" si="36"/>
        <v>2.8226848090069215E-2</v>
      </c>
      <c r="L661" s="102">
        <f t="shared" si="34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5"/>
        <v>64223</v>
      </c>
      <c r="B662" s="630" t="str">
        <f>+asset_level_drivers!$B$1</f>
        <v>Farmar</v>
      </c>
      <c r="C662" s="121">
        <f t="shared" si="37"/>
        <v>3</v>
      </c>
      <c r="D662" s="122">
        <f t="shared" si="36"/>
        <v>2.4866975980314692</v>
      </c>
      <c r="E662" s="122">
        <f t="shared" si="36"/>
        <v>18.018730070989335</v>
      </c>
      <c r="F662" s="122">
        <f t="shared" si="36"/>
        <v>2.4325285595834614</v>
      </c>
      <c r="G662" s="122">
        <f t="shared" si="36"/>
        <v>2.7405678833747191</v>
      </c>
      <c r="H662" s="122">
        <f t="shared" si="36"/>
        <v>1.8635654578494054</v>
      </c>
      <c r="I662" s="122">
        <f t="shared" si="36"/>
        <v>10.127613520795933</v>
      </c>
      <c r="J662" s="122">
        <f t="shared" si="36"/>
        <v>1.8229704337432779</v>
      </c>
      <c r="K662" s="46">
        <f t="shared" si="36"/>
        <v>2.8081676264905906E-2</v>
      </c>
      <c r="L662" s="94">
        <f t="shared" si="34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5"/>
        <v>64253</v>
      </c>
      <c r="B663" s="629" t="str">
        <f>+asset_level_drivers!$B$1</f>
        <v>Farmar</v>
      </c>
      <c r="C663" s="118">
        <f t="shared" si="37"/>
        <v>3</v>
      </c>
      <c r="D663" s="119">
        <f t="shared" ref="D663:K678" si="38">+D662/D661*D662</f>
        <v>2.473850597202115</v>
      </c>
      <c r="E663" s="119">
        <f t="shared" si="38"/>
        <v>17.92587836541647</v>
      </c>
      <c r="F663" s="119">
        <f t="shared" si="38"/>
        <v>2.4199935793311216</v>
      </c>
      <c r="G663" s="119">
        <f t="shared" si="38"/>
        <v>2.726486868119562</v>
      </c>
      <c r="H663" s="119">
        <f t="shared" si="38"/>
        <v>1.8539377383383997</v>
      </c>
      <c r="I663" s="119">
        <f t="shared" si="38"/>
        <v>10.075425259742907</v>
      </c>
      <c r="J663" s="119">
        <f t="shared" si="38"/>
        <v>1.8135765467537337</v>
      </c>
      <c r="K663" s="120">
        <f t="shared" si="38"/>
        <v>2.7937251064330437E-2</v>
      </c>
      <c r="L663" s="102">
        <f t="shared" si="34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5"/>
        <v>64284</v>
      </c>
      <c r="B664" s="630" t="str">
        <f>+asset_level_drivers!$B$1</f>
        <v>Farmar</v>
      </c>
      <c r="C664" s="121">
        <f t="shared" si="37"/>
        <v>3</v>
      </c>
      <c r="D664" s="122">
        <f t="shared" si="38"/>
        <v>2.4610699677041361</v>
      </c>
      <c r="E664" s="122">
        <f t="shared" si="38"/>
        <v>17.833505130812082</v>
      </c>
      <c r="F664" s="122">
        <f t="shared" si="38"/>
        <v>2.407523192659526</v>
      </c>
      <c r="G664" s="122">
        <f t="shared" si="38"/>
        <v>2.712478201005029</v>
      </c>
      <c r="H664" s="122">
        <f t="shared" si="38"/>
        <v>1.8443597584180222</v>
      </c>
      <c r="I664" s="122">
        <f t="shared" si="38"/>
        <v>10.023505928244326</v>
      </c>
      <c r="J664" s="122">
        <f t="shared" si="38"/>
        <v>1.8042310670839894</v>
      </c>
      <c r="K664" s="46">
        <f t="shared" si="38"/>
        <v>2.7793568648422255E-2</v>
      </c>
      <c r="L664" s="94">
        <f t="shared" si="34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5"/>
        <v>64315</v>
      </c>
      <c r="B665" s="629" t="str">
        <f>+asset_level_drivers!$B$1</f>
        <v>Farmar</v>
      </c>
      <c r="C665" s="118">
        <f t="shared" si="37"/>
        <v>3</v>
      </c>
      <c r="D665" s="119">
        <f t="shared" si="38"/>
        <v>2.4483553666439897</v>
      </c>
      <c r="E665" s="119">
        <f t="shared" si="38"/>
        <v>17.741607901583684</v>
      </c>
      <c r="F665" s="119">
        <f t="shared" si="38"/>
        <v>2.3951170667136892</v>
      </c>
      <c r="G665" s="119">
        <f t="shared" si="38"/>
        <v>2.6985415103069683</v>
      </c>
      <c r="H665" s="119">
        <f t="shared" si="38"/>
        <v>1.8348312611191255</v>
      </c>
      <c r="I665" s="119">
        <f t="shared" si="38"/>
        <v>9.9718541404884427</v>
      </c>
      <c r="J665" s="119">
        <f t="shared" si="38"/>
        <v>1.7949337452879306</v>
      </c>
      <c r="K665" s="120">
        <f t="shared" si="38"/>
        <v>2.7650625197009671E-2</v>
      </c>
      <c r="L665" s="102">
        <f t="shared" si="34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5"/>
        <v>64344</v>
      </c>
      <c r="B666" s="630" t="str">
        <f>+asset_level_drivers!$B$1</f>
        <v>Farmar</v>
      </c>
      <c r="C666" s="121">
        <f t="shared" si="37"/>
        <v>3</v>
      </c>
      <c r="D666" s="122">
        <f t="shared" si="38"/>
        <v>2.4357064528996206</v>
      </c>
      <c r="E666" s="122">
        <f t="shared" si="38"/>
        <v>17.65018422484415</v>
      </c>
      <c r="F666" s="122">
        <f t="shared" si="38"/>
        <v>2.3827748703538489</v>
      </c>
      <c r="G666" s="122">
        <f t="shared" si="38"/>
        <v>2.6846764262111438</v>
      </c>
      <c r="H666" s="122">
        <f t="shared" si="38"/>
        <v>1.8253519908001392</v>
      </c>
      <c r="I666" s="122">
        <f t="shared" si="38"/>
        <v>9.9204685178046876</v>
      </c>
      <c r="J666" s="122">
        <f t="shared" si="38"/>
        <v>1.7856843332048551</v>
      </c>
      <c r="K666" s="46">
        <f t="shared" si="38"/>
        <v>2.75084169095683E-2</v>
      </c>
      <c r="L666" s="94">
        <f t="shared" si="34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5"/>
        <v>64375</v>
      </c>
      <c r="B667" s="629" t="str">
        <f>+asset_level_drivers!$B$1</f>
        <v>Farmar</v>
      </c>
      <c r="C667" s="118">
        <f t="shared" si="37"/>
        <v>3</v>
      </c>
      <c r="D667" s="119">
        <f t="shared" si="38"/>
        <v>2.4231228871113091</v>
      </c>
      <c r="E667" s="119">
        <f t="shared" si="38"/>
        <v>17.559231660346242</v>
      </c>
      <c r="F667" s="119">
        <f t="shared" si="38"/>
        <v>2.3704962741466282</v>
      </c>
      <c r="G667" s="119">
        <f t="shared" si="38"/>
        <v>2.670882580803422</v>
      </c>
      <c r="H667" s="119">
        <f t="shared" si="38"/>
        <v>1.8159216931402113</v>
      </c>
      <c r="I667" s="119">
        <f t="shared" si="38"/>
        <v>9.8693476886268741</v>
      </c>
      <c r="J667" s="119">
        <f t="shared" si="38"/>
        <v>1.7764825839528491</v>
      </c>
      <c r="K667" s="120">
        <f t="shared" si="38"/>
        <v>2.7366940005120004E-2</v>
      </c>
      <c r="L667" s="102">
        <f t="shared" si="34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5"/>
        <v>64405</v>
      </c>
      <c r="B668" s="630" t="str">
        <f>+asset_level_drivers!$B$1</f>
        <v>Farmar</v>
      </c>
      <c r="C668" s="121">
        <f t="shared" si="37"/>
        <v>3</v>
      </c>
      <c r="D668" s="122">
        <f t="shared" si="38"/>
        <v>2.4106043316725656</v>
      </c>
      <c r="E668" s="122">
        <f t="shared" si="38"/>
        <v>17.46874778041748</v>
      </c>
      <c r="F668" s="122">
        <f t="shared" si="38"/>
        <v>2.3582809503562423</v>
      </c>
      <c r="G668" s="122">
        <f t="shared" si="38"/>
        <v>2.6571596080600091</v>
      </c>
      <c r="H668" s="122">
        <f t="shared" si="38"/>
        <v>1.806540115132385</v>
      </c>
      <c r="I668" s="122">
        <f t="shared" si="38"/>
        <v>9.8184902884565854</v>
      </c>
      <c r="J668" s="122">
        <f t="shared" si="38"/>
        <v>1.7673282519221976</v>
      </c>
      <c r="K668" s="46">
        <f t="shared" si="38"/>
        <v>2.7226190722132372E-2</v>
      </c>
      <c r="L668" s="94">
        <f t="shared" si="34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5"/>
        <v>64436</v>
      </c>
      <c r="B669" s="629" t="str">
        <f>+asset_level_drivers!$B$1</f>
        <v>Farmar</v>
      </c>
      <c r="C669" s="118">
        <f t="shared" si="37"/>
        <v>3</v>
      </c>
      <c r="D669" s="119">
        <f t="shared" si="38"/>
        <v>2.398150450721074</v>
      </c>
      <c r="E669" s="119">
        <f t="shared" si="38"/>
        <v>17.378730169895338</v>
      </c>
      <c r="F669" s="119">
        <f t="shared" si="38"/>
        <v>2.3461285729357497</v>
      </c>
      <c r="G669" s="119">
        <f t="shared" si="38"/>
        <v>2.6435071438377382</v>
      </c>
      <c r="H669" s="119">
        <f t="shared" si="38"/>
        <v>1.797207005076811</v>
      </c>
      <c r="I669" s="119">
        <f t="shared" si="38"/>
        <v>9.767894959826755</v>
      </c>
      <c r="J669" s="119">
        <f t="shared" si="38"/>
        <v>1.7582210927688287</v>
      </c>
      <c r="K669" s="120">
        <f t="shared" si="38"/>
        <v>2.7086165318418703E-2</v>
      </c>
      <c r="L669" s="102">
        <f t="shared" si="34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5"/>
        <v>64466</v>
      </c>
      <c r="B670" s="630" t="str">
        <f>+asset_level_drivers!$B$1</f>
        <v>Farmar</v>
      </c>
      <c r="C670" s="121">
        <f t="shared" si="37"/>
        <v>3</v>
      </c>
      <c r="D670" s="122">
        <f t="shared" si="38"/>
        <v>2.3857609101296804</v>
      </c>
      <c r="E670" s="122">
        <f t="shared" si="38"/>
        <v>17.289176426062781</v>
      </c>
      <c r="F670" s="122">
        <f t="shared" si="38"/>
        <v>2.3340388175183513</v>
      </c>
      <c r="G670" s="122">
        <f t="shared" si="38"/>
        <v>2.6299248258644075</v>
      </c>
      <c r="H670" s="122">
        <f t="shared" si="38"/>
        <v>1.7879221125739941</v>
      </c>
      <c r="I670" s="122">
        <f t="shared" si="38"/>
        <v>9.7175603522654352</v>
      </c>
      <c r="J670" s="122">
        <f t="shared" si="38"/>
        <v>1.7491608634077915</v>
      </c>
      <c r="K670" s="46">
        <f t="shared" si="38"/>
        <v>2.6946860071038518E-2</v>
      </c>
      <c r="L670" s="94">
        <f t="shared" si="34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5"/>
        <v>64497</v>
      </c>
      <c r="B671" s="629" t="str">
        <f>+asset_level_drivers!$B$1</f>
        <v>Farmar</v>
      </c>
      <c r="C671" s="118">
        <f t="shared" si="37"/>
        <v>3</v>
      </c>
      <c r="D671" s="119">
        <f t="shared" si="38"/>
        <v>2.3734353774974286</v>
      </c>
      <c r="E671" s="119">
        <f t="shared" si="38"/>
        <v>17.200084158584136</v>
      </c>
      <c r="F671" s="119">
        <f t="shared" si="38"/>
        <v>2.3220113614087312</v>
      </c>
      <c r="G671" s="119">
        <f t="shared" si="38"/>
        <v>2.6164122937291663</v>
      </c>
      <c r="H671" s="119">
        <f t="shared" si="38"/>
        <v>1.7786851885180759</v>
      </c>
      <c r="I671" s="119">
        <f t="shared" si="38"/>
        <v>9.6674851222597482</v>
      </c>
      <c r="J671" s="119">
        <f t="shared" si="38"/>
        <v>1.7401473220067682</v>
      </c>
      <c r="K671" s="120">
        <f t="shared" si="38"/>
        <v>2.6808271276198569E-2</v>
      </c>
      <c r="L671" s="102">
        <f t="shared" si="34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5"/>
        <v>64528</v>
      </c>
      <c r="B672" s="630" t="str">
        <f>+asset_level_drivers!$B$1</f>
        <v>Farmar</v>
      </c>
      <c r="C672" s="121">
        <f t="shared" si="37"/>
        <v>3</v>
      </c>
      <c r="D672" s="122">
        <f t="shared" si="38"/>
        <v>2.3611735221406418</v>
      </c>
      <c r="E672" s="122">
        <f t="shared" si="38"/>
        <v>17.111450989441288</v>
      </c>
      <c r="F672" s="122">
        <f t="shared" si="38"/>
        <v>2.3100458835744435</v>
      </c>
      <c r="G672" s="122">
        <f t="shared" si="38"/>
        <v>2.6029691888729523</v>
      </c>
      <c r="H672" s="122">
        <f t="shared" si="38"/>
        <v>1.7694959850901508</v>
      </c>
      <c r="I672" s="122">
        <f t="shared" si="38"/>
        <v>9.6176679332200266</v>
      </c>
      <c r="J672" s="122">
        <f t="shared" si="38"/>
        <v>1.7311802279796187</v>
      </c>
      <c r="K672" s="46">
        <f t="shared" si="38"/>
        <v>2.6670395249154367E-2</v>
      </c>
      <c r="L672" s="94">
        <f t="shared" si="34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5"/>
        <v>64558</v>
      </c>
      <c r="B673" s="629" t="str">
        <f>+asset_level_drivers!$B$1</f>
        <v>Farmar</v>
      </c>
      <c r="C673" s="118">
        <f t="shared" si="37"/>
        <v>3</v>
      </c>
      <c r="D673" s="119">
        <f t="shared" si="38"/>
        <v>2.3489750150840516</v>
      </c>
      <c r="E673" s="119">
        <f t="shared" si="38"/>
        <v>17.023274552870202</v>
      </c>
      <c r="F673" s="119">
        <f t="shared" si="38"/>
        <v>2.2981420646373438</v>
      </c>
      <c r="G673" s="119">
        <f t="shared" si="38"/>
        <v>2.5895951545789764</v>
      </c>
      <c r="H673" s="119">
        <f t="shared" si="38"/>
        <v>1.7603542557516176</v>
      </c>
      <c r="I673" s="119">
        <f t="shared" si="38"/>
        <v>9.568107455444137</v>
      </c>
      <c r="J673" s="119">
        <f t="shared" si="38"/>
        <v>1.722259341979959</v>
      </c>
      <c r="K673" s="120">
        <f t="shared" si="38"/>
        <v>2.6533228324112215E-2</v>
      </c>
      <c r="L673" s="102">
        <f t="shared" si="34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5"/>
        <v>64589</v>
      </c>
      <c r="B674" s="630" t="str">
        <f>+asset_level_drivers!$B$1</f>
        <v>Farmar</v>
      </c>
      <c r="C674" s="121">
        <f t="shared" si="37"/>
        <v>3</v>
      </c>
      <c r="D674" s="122">
        <f t="shared" si="38"/>
        <v>2.336839529051971</v>
      </c>
      <c r="E674" s="122">
        <f t="shared" si="38"/>
        <v>16.935552495297788</v>
      </c>
      <c r="F674" s="122">
        <f t="shared" si="38"/>
        <v>2.2862995868650646</v>
      </c>
      <c r="G674" s="122">
        <f t="shared" si="38"/>
        <v>2.5762898359632578</v>
      </c>
      <c r="H674" s="122">
        <f t="shared" si="38"/>
        <v>1.7512597552375651</v>
      </c>
      <c r="I674" s="122">
        <f t="shared" si="38"/>
        <v>9.5188023660819905</v>
      </c>
      <c r="J674" s="122">
        <f t="shared" si="38"/>
        <v>1.7133844258947732</v>
      </c>
      <c r="K674" s="46">
        <f t="shared" si="38"/>
        <v>2.6396766854131743E-2</v>
      </c>
      <c r="L674" s="94">
        <f t="shared" si="34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5"/>
        <v>64619</v>
      </c>
      <c r="B675" s="629" t="str">
        <f>+asset_level_drivers!$B$1</f>
        <v>Farmar</v>
      </c>
      <c r="C675" s="118">
        <f t="shared" si="37"/>
        <v>3</v>
      </c>
      <c r="D675" s="119">
        <f t="shared" si="38"/>
        <v>2.3247667384595134</v>
      </c>
      <c r="E675" s="119">
        <f t="shared" si="38"/>
        <v>16.848282475279071</v>
      </c>
      <c r="F675" s="119">
        <f t="shared" si="38"/>
        <v>2.274518134162534</v>
      </c>
      <c r="G675" s="119">
        <f t="shared" si="38"/>
        <v>2.5630528799652064</v>
      </c>
      <c r="H675" s="119">
        <f t="shared" si="38"/>
        <v>1.7422122395501916</v>
      </c>
      <c r="I675" s="119">
        <f t="shared" si="38"/>
        <v>9.4697513491002319</v>
      </c>
      <c r="J675" s="119">
        <f t="shared" si="38"/>
        <v>1.7045552428380573</v>
      </c>
      <c r="K675" s="120">
        <f t="shared" si="38"/>
        <v>2.626100721102894E-2</v>
      </c>
      <c r="L675" s="102">
        <f t="shared" si="34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5"/>
        <v>64650</v>
      </c>
      <c r="B676" s="630" t="str">
        <f>+asset_level_drivers!$B$1</f>
        <v>Farmar</v>
      </c>
      <c r="C676" s="121">
        <f t="shared" si="37"/>
        <v>3</v>
      </c>
      <c r="D676" s="122">
        <f t="shared" si="38"/>
        <v>2.3127563194038587</v>
      </c>
      <c r="E676" s="122">
        <f t="shared" si="38"/>
        <v>16.76146216343469</v>
      </c>
      <c r="F676" s="122">
        <f t="shared" si="38"/>
        <v>2.2627973920635389</v>
      </c>
      <c r="G676" s="122">
        <f t="shared" si="38"/>
        <v>2.5498839353382547</v>
      </c>
      <c r="H676" s="122">
        <f t="shared" si="38"/>
        <v>1.7332114659522588</v>
      </c>
      <c r="I676" s="122">
        <f t="shared" si="38"/>
        <v>9.4209530952471123</v>
      </c>
      <c r="J676" s="122">
        <f t="shared" si="38"/>
        <v>1.6957715571444962</v>
      </c>
      <c r="K676" s="46">
        <f t="shared" si="38"/>
        <v>2.6125945785279697E-2</v>
      </c>
      <c r="L676" s="94">
        <f t="shared" si="34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5"/>
        <v>64681</v>
      </c>
      <c r="B677" s="629" t="str">
        <f>+asset_level_drivers!$B$1</f>
        <v>Farmar</v>
      </c>
      <c r="C677" s="118">
        <f t="shared" si="37"/>
        <v>3</v>
      </c>
      <c r="D677" s="119">
        <f t="shared" si="38"/>
        <v>2.3008079496555629</v>
      </c>
      <c r="E677" s="119">
        <f t="shared" si="38"/>
        <v>16.675089242388736</v>
      </c>
      <c r="F677" s="119">
        <f t="shared" si="38"/>
        <v>2.2511370477223318</v>
      </c>
      <c r="G677" s="119">
        <f t="shared" si="38"/>
        <v>2.5367826526405373</v>
      </c>
      <c r="H677" s="119">
        <f t="shared" si="38"/>
        <v>1.7242571929605794</v>
      </c>
      <c r="I677" s="119">
        <f t="shared" si="38"/>
        <v>9.3724063020175432</v>
      </c>
      <c r="J677" s="119">
        <f t="shared" si="38"/>
        <v>1.6870331343631741</v>
      </c>
      <c r="K677" s="120">
        <f t="shared" si="38"/>
        <v>2.599157898592383E-2</v>
      </c>
      <c r="L677" s="102">
        <f t="shared" si="34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5"/>
        <v>64709</v>
      </c>
      <c r="B678" s="630" t="str">
        <f>+asset_level_drivers!$B$1</f>
        <v>Farmar</v>
      </c>
      <c r="C678" s="121">
        <f t="shared" si="37"/>
        <v>3</v>
      </c>
      <c r="D678" s="122">
        <f t="shared" si="38"/>
        <v>2.2889213086499125</v>
      </c>
      <c r="E678" s="122">
        <f t="shared" si="38"/>
        <v>16.589161406706893</v>
      </c>
      <c r="F678" s="122">
        <f t="shared" si="38"/>
        <v>2.2395367899052792</v>
      </c>
      <c r="G678" s="122">
        <f t="shared" si="38"/>
        <v>2.5237486842256178</v>
      </c>
      <c r="H678" s="122">
        <f t="shared" si="38"/>
        <v>1.7153491803395384</v>
      </c>
      <c r="I678" s="122">
        <f t="shared" si="38"/>
        <v>9.3241096736183309</v>
      </c>
      <c r="J678" s="122">
        <f t="shared" si="38"/>
        <v>1.6783397412513164</v>
      </c>
      <c r="K678" s="46">
        <f t="shared" si="38"/>
        <v>2.5857903240469611E-2</v>
      </c>
      <c r="L678" s="94">
        <f t="shared" si="34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5"/>
        <v>64740</v>
      </c>
      <c r="B679" s="629" t="str">
        <f>+asset_level_drivers!$B$1</f>
        <v>Farmar</v>
      </c>
      <c r="C679" s="118">
        <f t="shared" si="37"/>
        <v>3</v>
      </c>
      <c r="D679" s="119">
        <f t="shared" ref="D679:K694" si="39">+D678/D677*D678</f>
        <v>2.277096077478324</v>
      </c>
      <c r="E679" s="119">
        <f t="shared" si="39"/>
        <v>16.503676362834895</v>
      </c>
      <c r="F679" s="119">
        <f t="shared" si="39"/>
        <v>2.2279963089825556</v>
      </c>
      <c r="G679" s="119">
        <f t="shared" si="39"/>
        <v>2.5107816842332644</v>
      </c>
      <c r="H679" s="119">
        <f t="shared" si="39"/>
        <v>1.7064871890946474</v>
      </c>
      <c r="I679" s="119">
        <f t="shared" si="39"/>
        <v>9.2760619209335911</v>
      </c>
      <c r="J679" s="119">
        <f t="shared" si="39"/>
        <v>1.6696911457680634</v>
      </c>
      <c r="K679" s="120">
        <f t="shared" si="39"/>
        <v>2.572491499479878E-2</v>
      </c>
      <c r="L679" s="102">
        <f t="shared" si="34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5"/>
        <v>64770</v>
      </c>
      <c r="B680" s="630" t="str">
        <f>+asset_level_drivers!$B$1</f>
        <v>Farmar</v>
      </c>
      <c r="C680" s="121">
        <f t="shared" si="37"/>
        <v>3</v>
      </c>
      <c r="D680" s="122">
        <f t="shared" si="39"/>
        <v>2.2653319388797883</v>
      </c>
      <c r="E680" s="122">
        <f t="shared" si="39"/>
        <v>16.418631829037317</v>
      </c>
      <c r="F680" s="122">
        <f t="shared" si="39"/>
        <v>2.2165152969198787</v>
      </c>
      <c r="G680" s="122">
        <f t="shared" si="39"/>
        <v>2.4978813085802729</v>
      </c>
      <c r="H680" s="122">
        <f t="shared" si="39"/>
        <v>1.6976709814661328</v>
      </c>
      <c r="I680" s="122">
        <f t="shared" si="39"/>
        <v>9.2282617614903373</v>
      </c>
      <c r="J680" s="122">
        <f t="shared" si="39"/>
        <v>1.6610871170682779</v>
      </c>
      <c r="K680" s="46">
        <f t="shared" si="39"/>
        <v>2.5592610713072051E-2</v>
      </c>
      <c r="L680" s="94">
        <f t="shared" si="34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5"/>
        <v>64801</v>
      </c>
      <c r="B681" s="629" t="str">
        <f>+asset_level_drivers!$B$1</f>
        <v>Farmar</v>
      </c>
      <c r="C681" s="118">
        <f t="shared" si="37"/>
        <v>3</v>
      </c>
      <c r="D681" s="119">
        <f t="shared" si="39"/>
        <v>2.2536285772323592</v>
      </c>
      <c r="E681" s="119">
        <f t="shared" si="39"/>
        <v>16.334025535336664</v>
      </c>
      <c r="F681" s="119">
        <f t="shared" si="39"/>
        <v>2.2050934472702868</v>
      </c>
      <c r="G681" s="119">
        <f t="shared" si="39"/>
        <v>2.4850472149513352</v>
      </c>
      <c r="H681" s="119">
        <f t="shared" si="39"/>
        <v>1.6889003209225575</v>
      </c>
      <c r="I681" s="119">
        <f t="shared" si="39"/>
        <v>9.1807079194242505</v>
      </c>
      <c r="J681" s="119">
        <f t="shared" si="39"/>
        <v>1.6525274254963824</v>
      </c>
      <c r="K681" s="120">
        <f t="shared" si="39"/>
        <v>2.5460986877635108E-2</v>
      </c>
      <c r="L681" s="102">
        <f t="shared" si="34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5"/>
        <v>64831</v>
      </c>
      <c r="B682" s="630" t="str">
        <f>+asset_level_drivers!$B$1</f>
        <v>Farmar</v>
      </c>
      <c r="C682" s="121">
        <f t="shared" si="37"/>
        <v>3</v>
      </c>
      <c r="D682" s="122">
        <f t="shared" si="39"/>
        <v>2.2419856785446846</v>
      </c>
      <c r="E682" s="122">
        <f t="shared" si="39"/>
        <v>16.249855223452787</v>
      </c>
      <c r="F682" s="122">
        <f t="shared" si="39"/>
        <v>2.1937304551659595</v>
      </c>
      <c r="G682" s="122">
        <f t="shared" si="39"/>
        <v>2.4722790627899567</v>
      </c>
      <c r="H682" s="122">
        <f t="shared" si="39"/>
        <v>1.6801749721544736</v>
      </c>
      <c r="I682" s="122">
        <f t="shared" si="39"/>
        <v>9.1333991254456244</v>
      </c>
      <c r="J682" s="122">
        <f t="shared" si="39"/>
        <v>1.6440118425802299</v>
      </c>
      <c r="K682" s="46">
        <f t="shared" si="39"/>
        <v>2.5330039988925069E-2</v>
      </c>
      <c r="L682" s="94">
        <f t="shared" si="34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5"/>
        <v>64862</v>
      </c>
      <c r="B683" s="629" t="str">
        <f>+asset_level_drivers!$B$1</f>
        <v>Farmar</v>
      </c>
      <c r="C683" s="118">
        <f t="shared" si="37"/>
        <v>3</v>
      </c>
      <c r="D683" s="119">
        <f t="shared" si="39"/>
        <v>2.2304029304475823</v>
      </c>
      <c r="E683" s="119">
        <f t="shared" si="39"/>
        <v>16.1661186467426</v>
      </c>
      <c r="F683" s="119">
        <f t="shared" si="39"/>
        <v>2.1824260173100805</v>
      </c>
      <c r="G683" s="119">
        <f t="shared" si="39"/>
        <v>2.4595765132894192</v>
      </c>
      <c r="H683" s="119">
        <f t="shared" si="39"/>
        <v>1.6714947010681105</v>
      </c>
      <c r="I683" s="119">
        <f t="shared" si="39"/>
        <v>9.086334116805487</v>
      </c>
      <c r="J683" s="119">
        <f t="shared" si="39"/>
        <v>1.6355401410250057</v>
      </c>
      <c r="K683" s="120">
        <f t="shared" si="39"/>
        <v>2.5199766565377445E-2</v>
      </c>
      <c r="L683" s="102">
        <f t="shared" si="34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5"/>
        <v>64893</v>
      </c>
      <c r="B684" s="630" t="str">
        <f>+asset_level_drivers!$B$1</f>
        <v>Farmar</v>
      </c>
      <c r="C684" s="121">
        <f t="shared" si="37"/>
        <v>3</v>
      </c>
      <c r="D684" s="122">
        <f t="shared" si="39"/>
        <v>2.2188800221856604</v>
      </c>
      <c r="E684" s="122">
        <f t="shared" si="39"/>
        <v>16.082813570140122</v>
      </c>
      <c r="F684" s="122">
        <f t="shared" si="39"/>
        <v>2.1711798319687419</v>
      </c>
      <c r="G684" s="122">
        <f t="shared" si="39"/>
        <v>2.4469392293837906</v>
      </c>
      <c r="H684" s="122">
        <f t="shared" si="39"/>
        <v>1.6628592747790938</v>
      </c>
      <c r="I684" s="122">
        <f t="shared" si="39"/>
        <v>9.0395116372618958</v>
      </c>
      <c r="J684" s="122">
        <f t="shared" si="39"/>
        <v>1.6271120947071598</v>
      </c>
      <c r="K684" s="46">
        <f t="shared" si="39"/>
        <v>2.5070163143333581E-2</v>
      </c>
      <c r="L684" s="94">
        <f t="shared" si="34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5"/>
        <v>64923</v>
      </c>
      <c r="B685" s="629" t="str">
        <f>+asset_level_drivers!$B$1</f>
        <v>Farmar</v>
      </c>
      <c r="C685" s="118">
        <f t="shared" si="37"/>
        <v>3</v>
      </c>
      <c r="D685" s="119">
        <f t="shared" si="39"/>
        <v>2.2074166446089794</v>
      </c>
      <c r="E685" s="119">
        <f t="shared" si="39"/>
        <v>15.99993777009681</v>
      </c>
      <c r="F685" s="119">
        <f t="shared" si="39"/>
        <v>2.1599915989628906</v>
      </c>
      <c r="G685" s="119">
        <f t="shared" si="39"/>
        <v>2.4343668757389807</v>
      </c>
      <c r="H685" s="119">
        <f t="shared" si="39"/>
        <v>1.6542684616061973</v>
      </c>
      <c r="I685" s="119">
        <f t="shared" si="39"/>
        <v>8.9929304370464074</v>
      </c>
      <c r="J685" s="119">
        <f t="shared" si="39"/>
        <v>1.6187274786683721</v>
      </c>
      <c r="K685" s="120">
        <f t="shared" si="39"/>
        <v>2.4941226276948555E-2</v>
      </c>
      <c r="L685" s="102">
        <f t="shared" si="34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5"/>
        <v>64954</v>
      </c>
      <c r="B686" s="630" t="str">
        <f>+asset_level_drivers!$B$1</f>
        <v>Farmar</v>
      </c>
      <c r="C686" s="121">
        <f t="shared" si="37"/>
        <v>3</v>
      </c>
      <c r="D686" s="122">
        <f t="shared" si="39"/>
        <v>2.1960124901647577</v>
      </c>
      <c r="E686" s="122">
        <f t="shared" si="39"/>
        <v>15.917489034522216</v>
      </c>
      <c r="F686" s="122">
        <f t="shared" si="39"/>
        <v>2.1488610196603162</v>
      </c>
      <c r="G686" s="122">
        <f t="shared" si="39"/>
        <v>2.4218591187438432</v>
      </c>
      <c r="H686" s="122">
        <f t="shared" si="39"/>
        <v>1.6457220310651273</v>
      </c>
      <c r="I686" s="122">
        <f t="shared" si="39"/>
        <v>8.9465892728307157</v>
      </c>
      <c r="J686" s="122">
        <f t="shared" si="39"/>
        <v>1.6103860691095475</v>
      </c>
      <c r="K686" s="46">
        <f t="shared" si="39"/>
        <v>2.4812952538099564E-2</v>
      </c>
      <c r="L686" s="94">
        <f t="shared" si="34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5"/>
        <v>64984</v>
      </c>
      <c r="B687" s="629" t="str">
        <f>+asset_level_drivers!$B$1</f>
        <v>Farmar</v>
      </c>
      <c r="C687" s="118">
        <f t="shared" ref="C687:C718" si="40">(+C685/C686*C686)</f>
        <v>3</v>
      </c>
      <c r="D687" s="119">
        <f t="shared" si="39"/>
        <v>2.1846672528891209</v>
      </c>
      <c r="E687" s="119">
        <f t="shared" si="39"/>
        <v>15.83546516272494</v>
      </c>
      <c r="F687" s="119">
        <f t="shared" si="39"/>
        <v>2.1377877969676797</v>
      </c>
      <c r="G687" s="119">
        <f t="shared" si="39"/>
        <v>2.4094156265013229</v>
      </c>
      <c r="H687" s="119">
        <f t="shared" si="39"/>
        <v>1.6372197538623383</v>
      </c>
      <c r="I687" s="119">
        <f t="shared" si="39"/>
        <v>8.9004869076934661</v>
      </c>
      <c r="J687" s="119">
        <f t="shared" si="39"/>
        <v>1.6020876433848426</v>
      </c>
      <c r="K687" s="120">
        <f t="shared" si="39"/>
        <v>2.4685338516294779E-2</v>
      </c>
      <c r="L687" s="102">
        <f t="shared" si="34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5"/>
        <v>65015</v>
      </c>
      <c r="B688" s="630" t="str">
        <f>+asset_level_drivers!$B$1</f>
        <v>Farmar</v>
      </c>
      <c r="C688" s="121">
        <f t="shared" si="40"/>
        <v>3</v>
      </c>
      <c r="D688" s="122">
        <f t="shared" si="39"/>
        <v>2.1733806283988923</v>
      </c>
      <c r="E688" s="122">
        <f t="shared" si="39"/>
        <v>15.75386396535389</v>
      </c>
      <c r="F688" s="122">
        <f t="shared" si="39"/>
        <v>2.1267716353225841</v>
      </c>
      <c r="G688" s="122">
        <f t="shared" si="39"/>
        <v>2.3970360688196495</v>
      </c>
      <c r="H688" s="122">
        <f t="shared" si="39"/>
        <v>1.6287614018888825</v>
      </c>
      <c r="I688" s="122">
        <f t="shared" si="39"/>
        <v>8.8546221110872434</v>
      </c>
      <c r="J688" s="122">
        <f t="shared" si="39"/>
        <v>1.5938319799957223</v>
      </c>
      <c r="K688" s="46">
        <f t="shared" si="39"/>
        <v>2.4558380818582668E-2</v>
      </c>
      <c r="L688" s="94">
        <f t="shared" si="34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5"/>
        <v>65046</v>
      </c>
      <c r="B689" s="629" t="str">
        <f>+asset_level_drivers!$B$1</f>
        <v>Farmar</v>
      </c>
      <c r="C689" s="118">
        <f t="shared" si="40"/>
        <v>3</v>
      </c>
      <c r="D689" s="119">
        <f t="shared" si="39"/>
        <v>2.1621523138834275</v>
      </c>
      <c r="E689" s="119">
        <f t="shared" si="39"/>
        <v>15.672683264339843</v>
      </c>
      <c r="F689" s="119">
        <f t="shared" si="39"/>
        <v>2.1158122406856839</v>
      </c>
      <c r="G689" s="119">
        <f t="shared" si="39"/>
        <v>2.384720117203575</v>
      </c>
      <c r="H689" s="119">
        <f t="shared" si="39"/>
        <v>1.6203467482142886</v>
      </c>
      <c r="I689" s="119">
        <f t="shared" si="39"/>
        <v>8.8089936588057238</v>
      </c>
      <c r="J689" s="119">
        <f t="shared" si="39"/>
        <v>1.5856188585850488</v>
      </c>
      <c r="K689" s="120">
        <f t="shared" si="39"/>
        <v>2.4432076069461791E-2</v>
      </c>
      <c r="L689" s="102">
        <f t="shared" si="34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5"/>
        <v>65074</v>
      </c>
      <c r="B690" s="630" t="str">
        <f>+asset_level_drivers!$B$1</f>
        <v>Farmar</v>
      </c>
      <c r="C690" s="121">
        <f t="shared" si="40"/>
        <v>3</v>
      </c>
      <c r="D690" s="122">
        <f t="shared" si="39"/>
        <v>2.1509820080964897</v>
      </c>
      <c r="E690" s="122">
        <f t="shared" si="39"/>
        <v>15.591920892837313</v>
      </c>
      <c r="F690" s="122">
        <f t="shared" si="39"/>
        <v>2.1049093205328382</v>
      </c>
      <c r="G690" s="122">
        <f t="shared" si="39"/>
        <v>2.3724674448456571</v>
      </c>
      <c r="H690" s="122">
        <f t="shared" si="39"/>
        <v>1.6119755670804741</v>
      </c>
      <c r="I690" s="122">
        <f t="shared" si="39"/>
        <v>8.7636003329510004</v>
      </c>
      <c r="J690" s="122">
        <f t="shared" si="39"/>
        <v>1.5774480599311984</v>
      </c>
      <c r="K690" s="46">
        <f t="shared" si="39"/>
        <v>2.4306420910791045E-2</v>
      </c>
      <c r="L690" s="94">
        <f t="shared" si="34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5"/>
        <v>65105</v>
      </c>
      <c r="B691" s="629" t="str">
        <f>+asset_level_drivers!$B$1</f>
        <v>Farmar</v>
      </c>
      <c r="C691" s="118">
        <f t="shared" si="40"/>
        <v>3</v>
      </c>
      <c r="D691" s="119">
        <f t="shared" si="39"/>
        <v>2.1398694113481667</v>
      </c>
      <c r="E691" s="119">
        <f t="shared" si="39"/>
        <v>15.511574695166711</v>
      </c>
      <c r="F691" s="119">
        <f t="shared" si="39"/>
        <v>2.0940625838473026</v>
      </c>
      <c r="G691" s="119">
        <f t="shared" si="39"/>
        <v>2.3602777266175874</v>
      </c>
      <c r="H691" s="119">
        <f t="shared" si="39"/>
        <v>1.603647633895688</v>
      </c>
      <c r="I691" s="119">
        <f t="shared" si="39"/>
        <v>8.7184409219010739</v>
      </c>
      <c r="J691" s="119">
        <f t="shared" si="39"/>
        <v>1.5693193659422116</v>
      </c>
      <c r="K691" s="120">
        <f t="shared" si="39"/>
        <v>2.4181412001700386E-2</v>
      </c>
      <c r="L691" s="102">
        <f t="shared" si="34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5"/>
        <v>65135</v>
      </c>
      <c r="B692" s="630" t="str">
        <f>+asset_level_drivers!$B$1</f>
        <v>Farmar</v>
      </c>
      <c r="C692" s="121">
        <f t="shared" si="40"/>
        <v>3</v>
      </c>
      <c r="D692" s="122">
        <f t="shared" si="39"/>
        <v>2.1288142254968321</v>
      </c>
      <c r="E692" s="122">
        <f t="shared" si="39"/>
        <v>15.431642526756807</v>
      </c>
      <c r="F692" s="122">
        <f t="shared" si="39"/>
        <v>2.0832717411119615</v>
      </c>
      <c r="G692" s="122">
        <f t="shared" si="39"/>
        <v>2.3481506390615645</v>
      </c>
      <c r="H692" s="122">
        <f t="shared" si="39"/>
        <v>1.5953627252284854</v>
      </c>
      <c r="I692" s="122">
        <f t="shared" si="39"/>
        <v>8.6735142202775126</v>
      </c>
      <c r="J692" s="122">
        <f t="shared" si="39"/>
        <v>1.5612325596499705</v>
      </c>
      <c r="K692" s="46">
        <f t="shared" si="39"/>
        <v>2.4057046018502001E-2</v>
      </c>
      <c r="L692" s="94">
        <f t="shared" si="34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5"/>
        <v>65166</v>
      </c>
      <c r="B693" s="629" t="str">
        <f>+asset_level_drivers!$B$1</f>
        <v>Farmar</v>
      </c>
      <c r="C693" s="118">
        <f t="shared" si="40"/>
        <v>3</v>
      </c>
      <c r="D693" s="119">
        <f t="shared" si="39"/>
        <v>2.1178161539411451</v>
      </c>
      <c r="E693" s="119">
        <f t="shared" si="39"/>
        <v>15.352122254087488</v>
      </c>
      <c r="F693" s="119">
        <f t="shared" si="39"/>
        <v>2.0725365043015995</v>
      </c>
      <c r="G693" s="119">
        <f t="shared" si="39"/>
        <v>2.3360858603817101</v>
      </c>
      <c r="H693" s="119">
        <f t="shared" si="39"/>
        <v>1.5871206188017335</v>
      </c>
      <c r="I693" s="119">
        <f t="shared" si="39"/>
        <v>8.6288190289132789</v>
      </c>
      <c r="J693" s="119">
        <f t="shared" si="39"/>
        <v>1.5531874252044087</v>
      </c>
      <c r="K693" s="120">
        <f t="shared" si="39"/>
        <v>2.3933319654601933E-2</v>
      </c>
      <c r="L693" s="102">
        <f t="shared" si="34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5"/>
        <v>65196</v>
      </c>
      <c r="B694" s="630" t="str">
        <f>+asset_level_drivers!$B$1</f>
        <v>Farmar</v>
      </c>
      <c r="C694" s="121">
        <f t="shared" si="40"/>
        <v>3</v>
      </c>
      <c r="D694" s="122">
        <f t="shared" si="39"/>
        <v>2.1068749016120938</v>
      </c>
      <c r="E694" s="122">
        <f t="shared" si="39"/>
        <v>15.273011754632812</v>
      </c>
      <c r="F694" s="122">
        <f t="shared" si="39"/>
        <v>2.0618565868752143</v>
      </c>
      <c r="G694" s="122">
        <f t="shared" si="39"/>
        <v>2.3240830704355306</v>
      </c>
      <c r="H694" s="122">
        <f t="shared" si="39"/>
        <v>1.5789210934866469</v>
      </c>
      <c r="I694" s="122">
        <f t="shared" si="39"/>
        <v>8.5843541548207245</v>
      </c>
      <c r="J694" s="122">
        <f t="shared" si="39"/>
        <v>1.545183747867749</v>
      </c>
      <c r="K694" s="46">
        <f t="shared" si="39"/>
        <v>2.3810229620412179E-2</v>
      </c>
      <c r="L694" s="94">
        <f t="shared" si="34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5"/>
        <v>65227</v>
      </c>
      <c r="B695" s="629" t="str">
        <f>+asset_level_drivers!$B$1</f>
        <v>Farmar</v>
      </c>
      <c r="C695" s="118">
        <f t="shared" si="40"/>
        <v>3</v>
      </c>
      <c r="D695" s="119">
        <f t="shared" ref="D695:K710" si="41">+D694/D693*D694</f>
        <v>2.0959901749650784</v>
      </c>
      <c r="E695" s="119">
        <f t="shared" si="41"/>
        <v>15.194308916804351</v>
      </c>
      <c r="F695" s="119">
        <f t="shared" si="41"/>
        <v>2.0512317037683685</v>
      </c>
      <c r="G695" s="119">
        <f t="shared" si="41"/>
        <v>2.3121419507254224</v>
      </c>
      <c r="H695" s="119">
        <f t="shared" si="41"/>
        <v>1.5707639292968563</v>
      </c>
      <c r="I695" s="119">
        <f t="shared" si="41"/>
        <v>8.5401184111597441</v>
      </c>
      <c r="J695" s="119">
        <f t="shared" si="41"/>
        <v>1.5372213140087727</v>
      </c>
      <c r="K695" s="120">
        <f t="shared" si="41"/>
        <v>2.3687772643263216E-2</v>
      </c>
      <c r="L695" s="102">
        <f t="shared" si="34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5"/>
        <v>65258</v>
      </c>
      <c r="B696" s="630" t="str">
        <f>+asset_level_drivers!$B$1</f>
        <v>Farmar</v>
      </c>
      <c r="C696" s="121">
        <f t="shared" si="40"/>
        <v>3</v>
      </c>
      <c r="D696" s="122">
        <f t="shared" si="41"/>
        <v>2.0851616819720356</v>
      </c>
      <c r="E696" s="122">
        <f t="shared" si="41"/>
        <v>15.116011639894834</v>
      </c>
      <c r="F696" s="122">
        <f t="shared" si="41"/>
        <v>2.0406615713855802</v>
      </c>
      <c r="G696" s="122">
        <f t="shared" si="41"/>
        <v>2.3002621843902191</v>
      </c>
      <c r="H696" s="122">
        <f t="shared" si="41"/>
        <v>1.5626489073825052</v>
      </c>
      <c r="I696" s="122">
        <f t="shared" si="41"/>
        <v>8.4961106172060976</v>
      </c>
      <c r="J696" s="122">
        <f t="shared" si="41"/>
        <v>1.5292999110971164</v>
      </c>
      <c r="K696" s="46">
        <f t="shared" si="41"/>
        <v>2.3565945467316995E-2</v>
      </c>
      <c r="L696" s="94">
        <f t="shared" si="34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5"/>
        <v>65288</v>
      </c>
      <c r="B697" s="629" t="str">
        <f>+asset_level_drivers!$B$1</f>
        <v>Farmar</v>
      </c>
      <c r="C697" s="118">
        <f t="shared" si="40"/>
        <v>3</v>
      </c>
      <c r="D697" s="119">
        <f t="shared" si="41"/>
        <v>2.0743891321136032</v>
      </c>
      <c r="E697" s="119">
        <f t="shared" si="41"/>
        <v>15.038117834022074</v>
      </c>
      <c r="F697" s="119">
        <f t="shared" si="41"/>
        <v>2.0301459075927539</v>
      </c>
      <c r="G697" s="119">
        <f t="shared" si="41"/>
        <v>2.2884434561967848</v>
      </c>
      <c r="H697" s="119">
        <f t="shared" si="41"/>
        <v>1.5545758100243792</v>
      </c>
      <c r="I697" s="119">
        <f t="shared" si="41"/>
        <v>8.4523295983198956</v>
      </c>
      <c r="J697" s="119">
        <f t="shared" si="41"/>
        <v>1.5214193276976</v>
      </c>
      <c r="K697" s="120">
        <f t="shared" si="41"/>
        <v>2.3444744853480373E-2</v>
      </c>
      <c r="L697" s="102">
        <f t="shared" si="34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5"/>
        <v>65319</v>
      </c>
      <c r="B698" s="630" t="str">
        <f>+asset_level_drivers!$B$1</f>
        <v>Farmar</v>
      </c>
      <c r="C698" s="121">
        <f t="shared" si="40"/>
        <v>3</v>
      </c>
      <c r="D698" s="122">
        <f t="shared" si="41"/>
        <v>2.0636722363713269</v>
      </c>
      <c r="E698" s="122">
        <f t="shared" si="41"/>
        <v>14.960625420073182</v>
      </c>
      <c r="F698" s="122">
        <f t="shared" si="41"/>
        <v>2.0196844317096496</v>
      </c>
      <c r="G698" s="122">
        <f t="shared" si="41"/>
        <v>2.2766854525316491</v>
      </c>
      <c r="H698" s="122">
        <f t="shared" si="41"/>
        <v>1.5465444206280645</v>
      </c>
      <c r="I698" s="122">
        <f t="shared" si="41"/>
        <v>8.4087741859142433</v>
      </c>
      <c r="J698" s="122">
        <f t="shared" si="41"/>
        <v>1.5135793534645827</v>
      </c>
      <c r="K698" s="46">
        <f t="shared" si="41"/>
        <v>2.3324167579318992E-2</v>
      </c>
      <c r="L698" s="94">
        <f t="shared" si="34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5"/>
        <v>65349</v>
      </c>
      <c r="B699" s="629" t="str">
        <f>+asset_level_drivers!$B$1</f>
        <v>Farmar</v>
      </c>
      <c r="C699" s="118">
        <f t="shared" si="40"/>
        <v>3</v>
      </c>
      <c r="D699" s="119">
        <f t="shared" si="41"/>
        <v>2.0530107072199049</v>
      </c>
      <c r="E699" s="119">
        <f t="shared" si="41"/>
        <v>14.883532329649075</v>
      </c>
      <c r="F699" s="119">
        <f t="shared" si="41"/>
        <v>2.0092768645023913</v>
      </c>
      <c r="G699" s="119">
        <f t="shared" si="41"/>
        <v>2.2649878613926848</v>
      </c>
      <c r="H699" s="119">
        <f t="shared" si="41"/>
        <v>1.5385545237181371</v>
      </c>
      <c r="I699" s="119">
        <f t="shared" si="41"/>
        <v>8.3654432174240529</v>
      </c>
      <c r="J699" s="119">
        <f t="shared" si="41"/>
        <v>1.5057797791363485</v>
      </c>
      <c r="K699" s="120">
        <f t="shared" si="41"/>
        <v>2.3204210438971608E-2</v>
      </c>
      <c r="L699" s="102">
        <f t="shared" si="34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5"/>
        <v>65380</v>
      </c>
      <c r="B700" s="630" t="str">
        <f>+asset_level_drivers!$B$1</f>
        <v>Farmar</v>
      </c>
      <c r="C700" s="121">
        <f t="shared" si="40"/>
        <v>3</v>
      </c>
      <c r="D700" s="122">
        <f t="shared" si="41"/>
        <v>2.0424042586194751</v>
      </c>
      <c r="E700" s="122">
        <f t="shared" si="41"/>
        <v>14.806836505009269</v>
      </c>
      <c r="F700" s="122">
        <f t="shared" si="41"/>
        <v>1.9989229281760135</v>
      </c>
      <c r="G700" s="122">
        <f t="shared" si="41"/>
        <v>2.253350372380829</v>
      </c>
      <c r="H700" s="122">
        <f t="shared" si="41"/>
        <v>1.530605904932381</v>
      </c>
      <c r="I700" s="122">
        <f t="shared" si="41"/>
        <v>8.3223355362750109</v>
      </c>
      <c r="J700" s="122">
        <f t="shared" si="41"/>
        <v>1.4980203965295211</v>
      </c>
      <c r="K700" s="46">
        <f t="shared" si="41"/>
        <v>2.3084870243064853E-2</v>
      </c>
      <c r="L700" s="94">
        <f t="shared" si="34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5"/>
        <v>65411</v>
      </c>
      <c r="B701" s="629" t="str">
        <f>+asset_level_drivers!$B$1</f>
        <v>Farmar</v>
      </c>
      <c r="C701" s="118">
        <f t="shared" si="40"/>
        <v>3</v>
      </c>
      <c r="D701" s="119">
        <f t="shared" si="41"/>
        <v>2.03185260600794</v>
      </c>
      <c r="E701" s="119">
        <f t="shared" si="41"/>
        <v>14.730535899016951</v>
      </c>
      <c r="F701" s="119">
        <f t="shared" si="41"/>
        <v>1.9886223463670467</v>
      </c>
      <c r="G701" s="119">
        <f t="shared" si="41"/>
        <v>2.2417726766918471</v>
      </c>
      <c r="H701" s="119">
        <f t="shared" si="41"/>
        <v>1.5226983510160379</v>
      </c>
      <c r="I701" s="119">
        <f t="shared" si="41"/>
        <v>8.279449991852708</v>
      </c>
      <c r="J701" s="119">
        <f t="shared" si="41"/>
        <v>1.4903009985335069</v>
      </c>
      <c r="K701" s="120">
        <f t="shared" si="41"/>
        <v>2.296614381862843E-2</v>
      </c>
      <c r="L701" s="102">
        <f t="shared" si="34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5"/>
        <v>65439</v>
      </c>
      <c r="B702" s="630" t="str">
        <f>+asset_level_drivers!$B$1</f>
        <v>Farmar</v>
      </c>
      <c r="C702" s="121">
        <f t="shared" si="40"/>
        <v>3</v>
      </c>
      <c r="D702" s="122">
        <f t="shared" si="41"/>
        <v>2.0213554662933326</v>
      </c>
      <c r="E702" s="122">
        <f t="shared" si="41"/>
        <v>14.654628475084342</v>
      </c>
      <c r="F702" s="122">
        <f t="shared" si="41"/>
        <v>1.9783748441361406</v>
      </c>
      <c r="G702" s="122">
        <f t="shared" si="41"/>
        <v>2.2302544671081375</v>
      </c>
      <c r="H702" s="122">
        <f t="shared" si="41"/>
        <v>1.5148316498160854</v>
      </c>
      <c r="I702" s="122">
        <f t="shared" si="41"/>
        <v>8.2367854394719284</v>
      </c>
      <c r="J702" s="122">
        <f t="shared" si="41"/>
        <v>1.4826213791049667</v>
      </c>
      <c r="K702" s="46">
        <f t="shared" si="41"/>
        <v>2.284802800901076E-2</v>
      </c>
      <c r="L702" s="94">
        <f t="shared" si="34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5"/>
        <v>65470</v>
      </c>
      <c r="B703" s="629" t="str">
        <f>+asset_level_drivers!$B$1</f>
        <v>Farmar</v>
      </c>
      <c r="C703" s="118">
        <f t="shared" si="40"/>
        <v>3</v>
      </c>
      <c r="D703" s="119">
        <f t="shared" si="41"/>
        <v>2.0109125578462206</v>
      </c>
      <c r="E703" s="119">
        <f t="shared" si="41"/>
        <v>14.57911220711833</v>
      </c>
      <c r="F703" s="119">
        <f t="shared" si="41"/>
        <v>1.9681801479607253</v>
      </c>
      <c r="G703" s="119">
        <f t="shared" si="41"/>
        <v>2.2187954379905803</v>
      </c>
      <c r="H703" s="119">
        <f t="shared" si="41"/>
        <v>1.507005590275545</v>
      </c>
      <c r="I703" s="119">
        <f t="shared" si="41"/>
        <v>8.1943407403460924</v>
      </c>
      <c r="J703" s="119">
        <f t="shared" si="41"/>
        <v>1.4749813332623163</v>
      </c>
      <c r="K703" s="120">
        <f t="shared" si="41"/>
        <v>2.2730519673795052E-2</v>
      </c>
      <c r="L703" s="102">
        <f t="shared" si="34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5"/>
        <v>65500</v>
      </c>
      <c r="B704" s="630" t="str">
        <f>+asset_level_drivers!$B$1</f>
        <v>Farmar</v>
      </c>
      <c r="C704" s="121">
        <f t="shared" si="40"/>
        <v>3</v>
      </c>
      <c r="D704" s="122">
        <f t="shared" si="41"/>
        <v>2.0005236004921514</v>
      </c>
      <c r="E704" s="122">
        <f t="shared" si="41"/>
        <v>14.503985079466398</v>
      </c>
      <c r="F704" s="122">
        <f t="shared" si="41"/>
        <v>1.9580379857277106</v>
      </c>
      <c r="G704" s="122">
        <f t="shared" si="41"/>
        <v>2.2073952852704268</v>
      </c>
      <c r="H704" s="122">
        <f t="shared" si="41"/>
        <v>1.49921996242782</v>
      </c>
      <c r="I704" s="122">
        <f t="shared" si="41"/>
        <v>8.152114761556863</v>
      </c>
      <c r="J704" s="122">
        <f t="shared" si="41"/>
        <v>1.4673806570802552</v>
      </c>
      <c r="K704" s="46">
        <f t="shared" si="41"/>
        <v>2.2613615688715807E-2</v>
      </c>
      <c r="L704" s="94">
        <f t="shared" si="34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5"/>
        <v>65531</v>
      </c>
      <c r="B705" s="629" t="str">
        <f>+asset_level_drivers!$B$1</f>
        <v>Farmar</v>
      </c>
      <c r="C705" s="118">
        <f t="shared" si="40"/>
        <v>3</v>
      </c>
      <c r="D705" s="119">
        <f t="shared" si="41"/>
        <v>1.9901883155041349</v>
      </c>
      <c r="E705" s="119">
        <f t="shared" si="41"/>
        <v>14.429245086862817</v>
      </c>
      <c r="F705" s="119">
        <f t="shared" si="41"/>
        <v>1.9479480867262235</v>
      </c>
      <c r="G705" s="119">
        <f t="shared" si="41"/>
        <v>2.1960537064412313</v>
      </c>
      <c r="H705" s="119">
        <f t="shared" si="41"/>
        <v>1.4914745573910615</v>
      </c>
      <c r="I705" s="119">
        <f t="shared" si="41"/>
        <v>8.1101063760239072</v>
      </c>
      <c r="J705" s="119">
        <f t="shared" si="41"/>
        <v>1.4598191476843234</v>
      </c>
      <c r="K705" s="120">
        <f t="shared" si="41"/>
        <v>2.2497312945575748E-2</v>
      </c>
      <c r="L705" s="102">
        <f t="shared" si="34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5"/>
        <v>65561</v>
      </c>
      <c r="B706" s="630" t="str">
        <f>+asset_level_drivers!$B$1</f>
        <v>Farmar</v>
      </c>
      <c r="C706" s="121">
        <f t="shared" si="40"/>
        <v>3</v>
      </c>
      <c r="D706" s="122">
        <f t="shared" si="41"/>
        <v>1.9799064255951653</v>
      </c>
      <c r="E706" s="122">
        <f t="shared" si="41"/>
        <v>14.354890234375128</v>
      </c>
      <c r="F706" s="122">
        <f t="shared" si="41"/>
        <v>1.9379101816403819</v>
      </c>
      <c r="G706" s="122">
        <f t="shared" si="41"/>
        <v>2.1847704005508235</v>
      </c>
      <c r="H706" s="122">
        <f t="shared" si="41"/>
        <v>1.4837691673625653</v>
      </c>
      <c r="I706" s="122">
        <f t="shared" si="41"/>
        <v>8.0683144624748113</v>
      </c>
      <c r="J706" s="122">
        <f t="shared" si="41"/>
        <v>1.4522966032454863</v>
      </c>
      <c r="K706" s="46">
        <f t="shared" si="41"/>
        <v>2.2381608352163185E-2</v>
      </c>
      <c r="L706" s="94">
        <f t="shared" ref="L706:L721" si="42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3">+EOMONTH(A706,1)</f>
        <v>65592</v>
      </c>
      <c r="B707" s="629" t="str">
        <f>+asset_level_drivers!$B$1</f>
        <v>Farmar</v>
      </c>
      <c r="C707" s="118">
        <f t="shared" si="40"/>
        <v>3</v>
      </c>
      <c r="D707" s="119">
        <f t="shared" si="41"/>
        <v>1.9696776549107819</v>
      </c>
      <c r="E707" s="119">
        <f t="shared" si="41"/>
        <v>14.280918537350887</v>
      </c>
      <c r="F707" s="119">
        <f t="shared" si="41"/>
        <v>1.9279240025421056</v>
      </c>
      <c r="G707" s="119">
        <f t="shared" si="41"/>
        <v>2.1735450681933228</v>
      </c>
      <c r="H707" s="119">
        <f t="shared" si="41"/>
        <v>1.4761035856131959</v>
      </c>
      <c r="I707" s="119">
        <f t="shared" si="41"/>
        <v>8.0267379054151515</v>
      </c>
      <c r="J707" s="119">
        <f t="shared" si="41"/>
        <v>1.4448128229747477</v>
      </c>
      <c r="K707" s="120">
        <f t="shared" si="41"/>
        <v>2.2266498832169798E-2</v>
      </c>
      <c r="L707" s="102">
        <f t="shared" si="42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3"/>
        <v>65623</v>
      </c>
      <c r="B708" s="630" t="str">
        <f>+asset_level_drivers!$B$1</f>
        <v>Farmar</v>
      </c>
      <c r="C708" s="121">
        <f t="shared" si="40"/>
        <v>3</v>
      </c>
      <c r="D708" s="122">
        <f t="shared" si="41"/>
        <v>1.9595017290216683</v>
      </c>
      <c r="E708" s="122">
        <f t="shared" si="41"/>
        <v>14.207328021364697</v>
      </c>
      <c r="F708" s="122">
        <f t="shared" si="41"/>
        <v>1.9179892828839664</v>
      </c>
      <c r="G708" s="122">
        <f t="shared" si="41"/>
        <v>2.1623774115011938</v>
      </c>
      <c r="H708" s="122">
        <f t="shared" si="41"/>
        <v>1.4684776064818406</v>
      </c>
      <c r="I708" s="122">
        <f t="shared" si="41"/>
        <v>7.9853755950987217</v>
      </c>
      <c r="J708" s="122">
        <f t="shared" si="41"/>
        <v>1.4373676071177903</v>
      </c>
      <c r="K708" s="46">
        <f t="shared" si="41"/>
        <v>2.215198132510884E-2</v>
      </c>
      <c r="L708" s="94">
        <f t="shared" si="42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3"/>
        <v>65653</v>
      </c>
      <c r="B709" s="629" t="str">
        <f>+asset_level_drivers!$B$1</f>
        <v>Farmar</v>
      </c>
      <c r="C709" s="118">
        <f t="shared" si="40"/>
        <v>3</v>
      </c>
      <c r="D709" s="119">
        <f t="shared" si="41"/>
        <v>1.9493783749162892</v>
      </c>
      <c r="E709" s="119">
        <f t="shared" si="41"/>
        <v>14.134116722165505</v>
      </c>
      <c r="F709" s="119">
        <f t="shared" si="41"/>
        <v>1.9081057574920719</v>
      </c>
      <c r="G709" s="119">
        <f t="shared" si="41"/>
        <v>2.1512671341373419</v>
      </c>
      <c r="H709" s="119">
        <f t="shared" si="41"/>
        <v>1.4608910253698917</v>
      </c>
      <c r="I709" s="119">
        <f t="shared" si="41"/>
        <v>7.9442264274979095</v>
      </c>
      <c r="J709" s="119">
        <f t="shared" si="41"/>
        <v>1.4299607569496442</v>
      </c>
      <c r="K709" s="120">
        <f t="shared" si="41"/>
        <v>2.2038052786233782E-2</v>
      </c>
      <c r="L709" s="102">
        <f t="shared" si="42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3"/>
        <v>65684</v>
      </c>
      <c r="B710" s="630" t="str">
        <f>+asset_level_drivers!$B$1</f>
        <v>Farmar</v>
      </c>
      <c r="C710" s="121">
        <f t="shared" si="40"/>
        <v>3</v>
      </c>
      <c r="D710" s="122">
        <f t="shared" si="41"/>
        <v>1.9393073209935663</v>
      </c>
      <c r="E710" s="122">
        <f t="shared" si="41"/>
        <v>14.061282685624173</v>
      </c>
      <c r="F710" s="122">
        <f t="shared" si="41"/>
        <v>1.8982731625589886</v>
      </c>
      <c r="G710" s="122">
        <f t="shared" si="41"/>
        <v>2.1402139412872505</v>
      </c>
      <c r="H710" s="122">
        <f t="shared" si="41"/>
        <v>1.4533436387357572</v>
      </c>
      <c r="I710" s="122">
        <f t="shared" si="41"/>
        <v>7.9032893042742307</v>
      </c>
      <c r="J710" s="122">
        <f t="shared" si="41"/>
        <v>1.4225920747693821</v>
      </c>
      <c r="K710" s="46">
        <f t="shared" si="41"/>
        <v>2.1924710186457339E-2</v>
      </c>
      <c r="L710" s="94">
        <f t="shared" si="42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3"/>
        <v>65714</v>
      </c>
      <c r="B711" s="629" t="str">
        <f>+asset_level_drivers!$B$1</f>
        <v>Farmar</v>
      </c>
      <c r="C711" s="118">
        <f t="shared" si="40"/>
        <v>3</v>
      </c>
      <c r="D711" s="119">
        <f t="shared" ref="D711:K721" si="44">+D710/D709*D710</f>
        <v>1.9292882970555911</v>
      </c>
      <c r="E711" s="119">
        <f t="shared" si="44"/>
        <v>13.98882396768132</v>
      </c>
      <c r="F711" s="119">
        <f t="shared" si="44"/>
        <v>1.8884912356367001</v>
      </c>
      <c r="G711" s="119">
        <f t="shared" si="44"/>
        <v>2.1292175396511568</v>
      </c>
      <c r="H711" s="119">
        <f t="shared" si="44"/>
        <v>1.4458352440894</v>
      </c>
      <c r="I711" s="119">
        <f t="shared" si="44"/>
        <v>7.8625631327490115</v>
      </c>
      <c r="J711" s="119">
        <f t="shared" si="44"/>
        <v>1.4152613638948428</v>
      </c>
      <c r="K711" s="120">
        <f t="shared" si="44"/>
        <v>2.1811950512270951E-2</v>
      </c>
      <c r="L711" s="102">
        <f t="shared" si="42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3"/>
        <v>65745</v>
      </c>
      <c r="B712" s="630" t="str">
        <f>+asset_level_drivers!$B$1</f>
        <v>Farmar</v>
      </c>
      <c r="C712" s="121">
        <f t="shared" si="40"/>
        <v>3</v>
      </c>
      <c r="D712" s="122">
        <f t="shared" si="44"/>
        <v>1.9193210343003759</v>
      </c>
      <c r="E712" s="122">
        <f t="shared" si="44"/>
        <v>13.916738634295431</v>
      </c>
      <c r="F712" s="122">
        <f t="shared" si="44"/>
        <v>1.8787597156296016</v>
      </c>
      <c r="G712" s="122">
        <f t="shared" si="44"/>
        <v>2.1182776374362704</v>
      </c>
      <c r="H712" s="122">
        <f t="shared" si="44"/>
        <v>1.4383656399869051</v>
      </c>
      <c r="I712" s="122">
        <f t="shared" si="44"/>
        <v>7.8220468258742244</v>
      </c>
      <c r="J712" s="122">
        <f t="shared" si="44"/>
        <v>1.4079684286573813</v>
      </c>
      <c r="K712" s="46">
        <f t="shared" si="44"/>
        <v>2.1699770765664653E-2</v>
      </c>
      <c r="L712" s="94">
        <f t="shared" si="42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3"/>
        <v>65776</v>
      </c>
      <c r="B713" s="629" t="str">
        <f>+asset_level_drivers!$B$1</f>
        <v>Farmar</v>
      </c>
      <c r="C713" s="118">
        <f t="shared" si="40"/>
        <v>3</v>
      </c>
      <c r="D713" s="119">
        <f t="shared" si="44"/>
        <v>1.9094052653146421</v>
      </c>
      <c r="E713" s="119">
        <f t="shared" si="44"/>
        <v>13.845024761391235</v>
      </c>
      <c r="F713" s="119">
        <f t="shared" si="44"/>
        <v>1.8690783427875319</v>
      </c>
      <c r="G713" s="119">
        <f t="shared" si="44"/>
        <v>2.1073939443490293</v>
      </c>
      <c r="H713" s="119">
        <f t="shared" si="44"/>
        <v>1.4309346260250755</v>
      </c>
      <c r="I713" s="119">
        <f t="shared" si="44"/>
        <v>7.7817393022034711</v>
      </c>
      <c r="J713" s="119">
        <f t="shared" si="44"/>
        <v>1.4007130743966458</v>
      </c>
      <c r="K713" s="120">
        <f t="shared" si="44"/>
        <v>2.1588167964047368E-2</v>
      </c>
      <c r="L713" s="102">
        <f t="shared" si="42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3"/>
        <v>65805</v>
      </c>
      <c r="B714" s="630" t="str">
        <f>+asset_level_drivers!$B$1</f>
        <v>Farmar</v>
      </c>
      <c r="C714" s="121">
        <f t="shared" si="40"/>
        <v>3</v>
      </c>
      <c r="D714" s="122">
        <f t="shared" si="44"/>
        <v>1.8995407240666451</v>
      </c>
      <c r="E714" s="122">
        <f t="shared" si="44"/>
        <v>13.773680434808348</v>
      </c>
      <c r="F714" s="122">
        <f t="shared" si="44"/>
        <v>1.8594468586988389</v>
      </c>
      <c r="G714" s="122">
        <f t="shared" si="44"/>
        <v>2.0965661715873978</v>
      </c>
      <c r="H714" s="122">
        <f t="shared" si="44"/>
        <v>1.4235420028360546</v>
      </c>
      <c r="I714" s="122">
        <f t="shared" si="44"/>
        <v>7.7416394858631179</v>
      </c>
      <c r="J714" s="122">
        <f t="shared" si="44"/>
        <v>1.3934951074553825</v>
      </c>
      <c r="K714" s="46">
        <f t="shared" si="44"/>
        <v>2.1477139140167606E-2</v>
      </c>
      <c r="L714" s="94">
        <f t="shared" si="42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3"/>
        <v>65836</v>
      </c>
      <c r="B715" s="629" t="str">
        <f>+asset_level_drivers!$B$1</f>
        <v>Farmar</v>
      </c>
      <c r="C715" s="118">
        <f t="shared" si="40"/>
        <v>3</v>
      </c>
      <c r="D715" s="119">
        <f t="shared" si="44"/>
        <v>1.8897271458990383</v>
      </c>
      <c r="E715" s="119">
        <f t="shared" si="44"/>
        <v>13.70270375025018</v>
      </c>
      <c r="F715" s="119">
        <f t="shared" si="44"/>
        <v>1.8498650062834829</v>
      </c>
      <c r="G715" s="119">
        <f t="shared" si="44"/>
        <v>2.0857940318332027</v>
      </c>
      <c r="H715" s="119">
        <f t="shared" si="44"/>
        <v>1.4161875720819785</v>
      </c>
      <c r="I715" s="119">
        <f t="shared" si="44"/>
        <v>7.7017463065235789</v>
      </c>
      <c r="J715" s="119">
        <f t="shared" si="44"/>
        <v>1.3863143351742659</v>
      </c>
      <c r="K715" s="120">
        <f t="shared" si="44"/>
        <v>2.1366681342034569E-2</v>
      </c>
      <c r="L715" s="102">
        <f t="shared" si="42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3"/>
        <v>65866</v>
      </c>
      <c r="B716" s="630" t="str">
        <f>+asset_level_drivers!$B$1</f>
        <v>Farmar</v>
      </c>
      <c r="C716" s="121">
        <f t="shared" si="40"/>
        <v>3</v>
      </c>
      <c r="D716" s="122">
        <f t="shared" si="44"/>
        <v>1.8799642675217711</v>
      </c>
      <c r="E716" s="122">
        <f t="shared" si="44"/>
        <v>13.632092813233106</v>
      </c>
      <c r="F716" s="122">
        <f t="shared" si="44"/>
        <v>1.840332529786175</v>
      </c>
      <c r="G716" s="122">
        <f t="shared" si="44"/>
        <v>2.0750772392445089</v>
      </c>
      <c r="H716" s="122">
        <f t="shared" si="44"/>
        <v>1.4088711364496542</v>
      </c>
      <c r="I716" s="122">
        <f t="shared" si="44"/>
        <v>7.662058699370748</v>
      </c>
      <c r="J716" s="122">
        <f t="shared" si="44"/>
        <v>1.3791705658867568</v>
      </c>
      <c r="K716" s="46">
        <f t="shared" si="44"/>
        <v>2.1256791632839674E-2</v>
      </c>
      <c r="L716" s="94">
        <f t="shared" si="42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3"/>
        <v>65897</v>
      </c>
      <c r="B717" s="629" t="str">
        <f>+asset_level_drivers!$B$1</f>
        <v>Farmar</v>
      </c>
      <c r="C717" s="118">
        <f t="shared" si="40"/>
        <v>3</v>
      </c>
      <c r="D717" s="119">
        <f t="shared" si="44"/>
        <v>1.8702518270050259</v>
      </c>
      <c r="E717" s="119">
        <f t="shared" si="44"/>
        <v>13.561845739035903</v>
      </c>
      <c r="F717" s="119">
        <f t="shared" si="44"/>
        <v>1.8308491747695499</v>
      </c>
      <c r="G717" s="119">
        <f t="shared" si="44"/>
        <v>2.0644155094480352</v>
      </c>
      <c r="H717" s="119">
        <f t="shared" si="44"/>
        <v>1.4015924996452658</v>
      </c>
      <c r="I717" s="119">
        <f t="shared" si="44"/>
        <v>7.6225756050775759</v>
      </c>
      <c r="J717" s="119">
        <f t="shared" si="44"/>
        <v>1.3720636089139864</v>
      </c>
      <c r="K717" s="120">
        <f t="shared" si="44"/>
        <v>2.1147467090878457E-2</v>
      </c>
      <c r="L717" s="102">
        <f t="shared" si="42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3"/>
        <v>65927</v>
      </c>
      <c r="B718" s="630" t="str">
        <f>+asset_level_drivers!$B$1</f>
        <v>Farmar</v>
      </c>
      <c r="C718" s="121">
        <f t="shared" si="40"/>
        <v>3</v>
      </c>
      <c r="D718" s="122">
        <f t="shared" si="44"/>
        <v>1.8605895637721901</v>
      </c>
      <c r="E718" s="122">
        <f t="shared" si="44"/>
        <v>13.491960652649439</v>
      </c>
      <c r="F718" s="122">
        <f t="shared" si="44"/>
        <v>1.8214146881073747</v>
      </c>
      <c r="G718" s="122">
        <f t="shared" si="44"/>
        <v>2.0538085595316078</v>
      </c>
      <c r="H718" s="122">
        <f t="shared" si="44"/>
        <v>1.3943514663891079</v>
      </c>
      <c r="I718" s="122">
        <f t="shared" si="44"/>
        <v>7.5832959697757962</v>
      </c>
      <c r="J718" s="122">
        <f t="shared" si="44"/>
        <v>1.3649932745596667</v>
      </c>
      <c r="K718" s="46">
        <f t="shared" si="44"/>
        <v>2.10387048094729E-2</v>
      </c>
      <c r="L718" s="94">
        <f t="shared" si="42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3"/>
        <v>65958</v>
      </c>
      <c r="B719" s="629" t="str">
        <f>+asset_level_drivers!$B$1</f>
        <v>Farmar</v>
      </c>
      <c r="C719" s="118">
        <f t="shared" ref="C719:C721" si="45">(+C717/C718*C718)</f>
        <v>3</v>
      </c>
      <c r="D719" s="119">
        <f t="shared" si="44"/>
        <v>1.8509772185928659</v>
      </c>
      <c r="E719" s="119">
        <f t="shared" si="44"/>
        <v>13.42243568872663</v>
      </c>
      <c r="F719" s="119">
        <f t="shared" si="44"/>
        <v>1.812028817977793</v>
      </c>
      <c r="G719" s="119">
        <f t="shared" si="44"/>
        <v>2.0432561080366538</v>
      </c>
      <c r="H719" s="119">
        <f t="shared" si="44"/>
        <v>1.3871478424103469</v>
      </c>
      <c r="I719" s="119">
        <f t="shared" si="44"/>
        <v>7.5442187450277949</v>
      </c>
      <c r="J719" s="119">
        <f t="shared" si="44"/>
        <v>1.3579593741050271</v>
      </c>
      <c r="K719" s="120">
        <f t="shared" si="44"/>
        <v>2.093050189689415E-2</v>
      </c>
      <c r="L719" s="102">
        <f t="shared" si="42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3"/>
        <v>65989</v>
      </c>
      <c r="B720" s="630" t="str">
        <f>+asset_level_drivers!$B$1</f>
        <v>Farmar</v>
      </c>
      <c r="C720" s="121">
        <f t="shared" si="45"/>
        <v>3</v>
      </c>
      <c r="D720" s="122">
        <f t="shared" si="44"/>
        <v>1.8414145335759149</v>
      </c>
      <c r="E720" s="122">
        <f t="shared" si="44"/>
        <v>13.353268991532646</v>
      </c>
      <c r="F720" s="122">
        <f t="shared" si="44"/>
        <v>1.8026913138566028</v>
      </c>
      <c r="G720" s="122">
        <f t="shared" si="44"/>
        <v>2.0327578749507316</v>
      </c>
      <c r="H720" s="122">
        <f t="shared" si="44"/>
        <v>1.3799814344418089</v>
      </c>
      <c r="I720" s="122">
        <f t="shared" si="44"/>
        <v>7.5053428877986264</v>
      </c>
      <c r="J720" s="122">
        <f t="shared" si="44"/>
        <v>1.3509617198037773</v>
      </c>
      <c r="K720" s="46">
        <f t="shared" si="44"/>
        <v>2.082285547628563E-2</v>
      </c>
      <c r="L720" s="94">
        <f t="shared" si="42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3"/>
        <v>66019</v>
      </c>
      <c r="B721" s="629" t="str">
        <f>+asset_level_drivers!$B$1</f>
        <v>Farmar</v>
      </c>
      <c r="C721" s="118">
        <f t="shared" si="45"/>
        <v>3</v>
      </c>
      <c r="D721" s="119">
        <f t="shared" si="44"/>
        <v>1.8319012521625386</v>
      </c>
      <c r="E721" s="119">
        <f t="shared" si="44"/>
        <v>13.284458714895383</v>
      </c>
      <c r="F721" s="119">
        <f t="shared" si="44"/>
        <v>1.7934019265105698</v>
      </c>
      <c r="G721" s="119">
        <f t="shared" si="44"/>
        <v>2.022313581700101</v>
      </c>
      <c r="H721" s="119">
        <f t="shared" si="44"/>
        <v>1.3728520502147938</v>
      </c>
      <c r="I721" s="119">
        <f t="shared" si="44"/>
        <v>7.4666673604281719</v>
      </c>
      <c r="J721" s="119">
        <f t="shared" si="44"/>
        <v>1.3440001248770963</v>
      </c>
      <c r="K721" s="120">
        <f t="shared" si="44"/>
        <v>2.0715762685586555E-2</v>
      </c>
      <c r="L721" s="102">
        <f t="shared" si="42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62" priority="1">
      <formula>_xlfn.ISFORMULA(A2)</formula>
    </cfRule>
    <cfRule type="expression" dxfId="61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32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708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706">
        <f t="shared" si="1"/>
        <v>44227</v>
      </c>
      <c r="B5" s="709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708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706">
        <f t="shared" si="1"/>
        <v>44286</v>
      </c>
      <c r="B7" s="709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Munson</v>
      </c>
      <c r="C11" s="121">
        <f t="shared" si="3"/>
        <v>10</v>
      </c>
      <c r="D11" s="122">
        <v>27.360227999999999</v>
      </c>
      <c r="E11" s="122">
        <v>200.06810999999993</v>
      </c>
      <c r="F11" s="122">
        <v>25.608718079999992</v>
      </c>
      <c r="G11" s="122">
        <v>42.094062999999998</v>
      </c>
      <c r="H11" s="122">
        <v>19.219091756434683</v>
      </c>
      <c r="I11" s="122">
        <v>104.00302481735187</v>
      </c>
      <c r="J11" s="122">
        <v>15.890117478602633</v>
      </c>
      <c r="K11" s="46">
        <v>112.00931529798007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Munson</v>
      </c>
      <c r="C12" s="118">
        <f t="shared" si="3"/>
        <v>10</v>
      </c>
      <c r="D12" s="119">
        <v>25.385311000000012</v>
      </c>
      <c r="E12" s="119">
        <v>192.03941999999998</v>
      </c>
      <c r="F12" s="119">
        <v>24.581045759999999</v>
      </c>
      <c r="G12" s="119">
        <v>37.305198499999982</v>
      </c>
      <c r="H12" s="119">
        <v>17.821387673726566</v>
      </c>
      <c r="I12" s="119">
        <v>99.756165083179241</v>
      </c>
      <c r="J12" s="119">
        <v>15.241260977187849</v>
      </c>
      <c r="K12" s="120">
        <v>105.01147914284155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Munson</v>
      </c>
      <c r="C13" s="121">
        <f t="shared" si="3"/>
        <v>10</v>
      </c>
      <c r="D13" s="122">
        <v>23.097539999999988</v>
      </c>
      <c r="E13" s="122">
        <v>179.80740000000006</v>
      </c>
      <c r="F13" s="122">
        <v>23.015347200000008</v>
      </c>
      <c r="G13" s="122">
        <v>32.496840000000013</v>
      </c>
      <c r="H13" s="122">
        <v>16.207736925737528</v>
      </c>
      <c r="I13" s="122">
        <v>93.352799533454899</v>
      </c>
      <c r="J13" s="122">
        <v>14.262921623044308</v>
      </c>
      <c r="K13" s="46">
        <v>96.259339021381592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Munson</v>
      </c>
      <c r="C14" s="118">
        <f t="shared" si="3"/>
        <v>10</v>
      </c>
      <c r="D14" s="119">
        <v>22.648522500000002</v>
      </c>
      <c r="E14" s="119">
        <v>180.74581000000006</v>
      </c>
      <c r="F14" s="119">
        <v>23.135463680000008</v>
      </c>
      <c r="G14" s="119">
        <v>30.545539999999992</v>
      </c>
      <c r="H14" s="119">
        <v>15.886859762984503</v>
      </c>
      <c r="I14" s="119">
        <v>93.805846619900805</v>
      </c>
      <c r="J14" s="119">
        <v>14.332140166351968</v>
      </c>
      <c r="K14" s="120">
        <v>94.960704365780487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Munson</v>
      </c>
      <c r="C15" s="121">
        <f t="shared" si="3"/>
        <v>10</v>
      </c>
      <c r="D15" s="122">
        <v>20.898765000000001</v>
      </c>
      <c r="E15" s="122">
        <v>170.65020000000013</v>
      </c>
      <c r="F15" s="122">
        <v>21.843225600000014</v>
      </c>
      <c r="G15" s="122">
        <v>27.045359999999995</v>
      </c>
      <c r="H15" s="122">
        <v>14.654546220169554</v>
      </c>
      <c r="I15" s="122">
        <v>88.540058612793686</v>
      </c>
      <c r="J15" s="122">
        <v>13.527606333575349</v>
      </c>
      <c r="K15" s="46">
        <v>88.167942087273858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Munson</v>
      </c>
      <c r="C16" s="118">
        <f t="shared" si="3"/>
        <v>10</v>
      </c>
      <c r="D16" s="119">
        <v>20.67360549999999</v>
      </c>
      <c r="E16" s="119">
        <v>172.44060000000019</v>
      </c>
      <c r="F16" s="119">
        <v>22.072396800000025</v>
      </c>
      <c r="G16" s="119">
        <v>25.696597500000003</v>
      </c>
      <c r="H16" s="119">
        <v>14.492118786405447</v>
      </c>
      <c r="I16" s="119">
        <v>89.447490851910942</v>
      </c>
      <c r="J16" s="119">
        <v>13.666248023000337</v>
      </c>
      <c r="K16" s="120">
        <v>87.769801105700054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Munson</v>
      </c>
      <c r="C17" s="121">
        <f t="shared" si="3"/>
        <v>10</v>
      </c>
      <c r="D17" s="122">
        <v>19.84370449999998</v>
      </c>
      <c r="E17" s="122">
        <v>168.91186999999991</v>
      </c>
      <c r="F17" s="122">
        <v>21.620719359999988</v>
      </c>
      <c r="G17" s="122">
        <v>23.695175500000005</v>
      </c>
      <c r="H17" s="122">
        <v>13.906291069511719</v>
      </c>
      <c r="I17" s="122">
        <v>87.600137891771226</v>
      </c>
      <c r="J17" s="122">
        <v>13.384000054788309</v>
      </c>
      <c r="K17" s="46">
        <v>84.850103948492759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Munson</v>
      </c>
      <c r="C18" s="118">
        <f t="shared" si="3"/>
        <v>10</v>
      </c>
      <c r="D18" s="119">
        <v>17.283616000000006</v>
      </c>
      <c r="E18" s="119">
        <v>149.84339999999997</v>
      </c>
      <c r="F18" s="119">
        <v>19.179955199999998</v>
      </c>
      <c r="G18" s="119">
        <v>19.880307999999999</v>
      </c>
      <c r="H18" s="119">
        <v>12.108880356309536</v>
      </c>
      <c r="I18" s="119">
        <v>77.69902398957619</v>
      </c>
      <c r="J18" s="119">
        <v>11.871257162446522</v>
      </c>
      <c r="K18" s="120">
        <v>74.311463221499793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Munson</v>
      </c>
      <c r="C19" s="121">
        <f t="shared" si="3"/>
        <v>10</v>
      </c>
      <c r="D19" s="122">
        <v>18.495189000000014</v>
      </c>
      <c r="E19" s="122">
        <v>163.14773000000005</v>
      </c>
      <c r="F19" s="122">
        <v>20.882909440000006</v>
      </c>
      <c r="G19" s="122">
        <v>20.508096499999997</v>
      </c>
      <c r="H19" s="122">
        <v>12.954361370420235</v>
      </c>
      <c r="I19" s="122">
        <v>84.5877136120411</v>
      </c>
      <c r="J19" s="122">
        <v>12.923746189359528</v>
      </c>
      <c r="K19" s="46">
        <v>79.982747326901091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Munson</v>
      </c>
      <c r="C20" s="118">
        <f t="shared" si="3"/>
        <v>10</v>
      </c>
      <c r="D20" s="119">
        <v>17.314889999999995</v>
      </c>
      <c r="E20" s="119">
        <v>155.38890000000004</v>
      </c>
      <c r="F20" s="119">
        <v>19.889779200000003</v>
      </c>
      <c r="G20" s="119">
        <v>18.534690000000001</v>
      </c>
      <c r="H20" s="119">
        <v>12.124702626263579</v>
      </c>
      <c r="I20" s="119">
        <v>80.557800454510797</v>
      </c>
      <c r="J20" s="119">
        <v>12.308035759100141</v>
      </c>
      <c r="K20" s="120">
        <v>75.477187487953586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Munson</v>
      </c>
      <c r="C21" s="121">
        <f t="shared" si="3"/>
        <v>10</v>
      </c>
      <c r="D21" s="122">
        <v>17.340454500000011</v>
      </c>
      <c r="E21" s="122">
        <v>158.20880999999994</v>
      </c>
      <c r="F21" s="122">
        <v>20.250727679999994</v>
      </c>
      <c r="G21" s="122">
        <v>17.972451500000012</v>
      </c>
      <c r="H21" s="122">
        <v>12.139802284363821</v>
      </c>
      <c r="I21" s="122">
        <v>82.014600262122471</v>
      </c>
      <c r="J21" s="122">
        <v>12.530613167259533</v>
      </c>
      <c r="K21" s="46">
        <v>76.259747057463002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Munson</v>
      </c>
      <c r="C22" s="118">
        <f t="shared" si="3"/>
        <v>10</v>
      </c>
      <c r="D22" s="119">
        <v>16.290029999999994</v>
      </c>
      <c r="E22" s="119">
        <v>151.0184999999999</v>
      </c>
      <c r="F22" s="119">
        <v>19.330367999999989</v>
      </c>
      <c r="G22" s="119">
        <v>16.359569999999984</v>
      </c>
      <c r="H22" s="119">
        <v>11.40191822063546</v>
      </c>
      <c r="I22" s="119">
        <v>78.284150368486678</v>
      </c>
      <c r="J22" s="119">
        <v>11.960655546758485</v>
      </c>
      <c r="K22" s="120">
        <v>72.283160079152964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Munson</v>
      </c>
      <c r="C23" s="121">
        <f t="shared" si="3"/>
        <v>10</v>
      </c>
      <c r="D23" s="122">
        <v>16.364481499999986</v>
      </c>
      <c r="E23" s="122">
        <v>154.0678299999999</v>
      </c>
      <c r="F23" s="122">
        <v>19.720682239999988</v>
      </c>
      <c r="G23" s="122">
        <v>15.960427500000019</v>
      </c>
      <c r="H23" s="122">
        <v>11.45164411313527</v>
      </c>
      <c r="I23" s="122">
        <v>79.863445774784395</v>
      </c>
      <c r="J23" s="122">
        <v>12.201948752842624</v>
      </c>
      <c r="K23" s="46">
        <v>69.184501710189011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Munson</v>
      </c>
      <c r="C24" s="118">
        <f t="shared" si="3"/>
        <v>10</v>
      </c>
      <c r="D24" s="119">
        <v>15.922436999999995</v>
      </c>
      <c r="E24" s="119">
        <v>152.2149600000001</v>
      </c>
      <c r="F24" s="119">
        <v>19.483514880000012</v>
      </c>
      <c r="G24" s="119">
        <v>15.11197300000001</v>
      </c>
      <c r="H24" s="119">
        <v>11.140096437547442</v>
      </c>
      <c r="I24" s="119">
        <v>78.90311399557072</v>
      </c>
      <c r="J24" s="119">
        <v>12.055224386243792</v>
      </c>
      <c r="K24" s="120">
        <v>67.955393425790888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Munson</v>
      </c>
      <c r="C25" s="121">
        <f t="shared" si="3"/>
        <v>10</v>
      </c>
      <c r="D25" s="122">
        <v>15.017504999999996</v>
      </c>
      <c r="E25" s="122">
        <v>145.68240000000006</v>
      </c>
      <c r="F25" s="122">
        <v>18.647347200000006</v>
      </c>
      <c r="G25" s="122">
        <v>13.886055000000013</v>
      </c>
      <c r="H25" s="122">
        <v>10.504972669426163</v>
      </c>
      <c r="I25" s="122">
        <v>75.518301729020124</v>
      </c>
      <c r="J25" s="122">
        <v>11.538075356717405</v>
      </c>
      <c r="K25" s="46">
        <v>64.675822328266349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Munson</v>
      </c>
      <c r="C26" s="118">
        <f t="shared" si="3"/>
        <v>10</v>
      </c>
      <c r="D26" s="119">
        <v>15.139655999999997</v>
      </c>
      <c r="E26" s="119">
        <v>148.98817</v>
      </c>
      <c r="F26" s="119">
        <v>19.07048576</v>
      </c>
      <c r="G26" s="119">
        <v>13.648602499999994</v>
      </c>
      <c r="H26" s="119">
        <v>10.588500702711034</v>
      </c>
      <c r="I26" s="119">
        <v>77.234653733818249</v>
      </c>
      <c r="J26" s="119">
        <v>11.800308200010312</v>
      </c>
      <c r="K26" s="120">
        <v>53.846454393487235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Munson</v>
      </c>
      <c r="C27" s="121">
        <f t="shared" si="3"/>
        <v>10</v>
      </c>
      <c r="D27" s="122">
        <v>14.307855000000005</v>
      </c>
      <c r="E27" s="122">
        <v>142.80180000000004</v>
      </c>
      <c r="F27" s="122">
        <v>18.278630400000004</v>
      </c>
      <c r="G27" s="122">
        <v>12.705014999999998</v>
      </c>
      <c r="H27" s="122">
        <v>10.005012842129819</v>
      </c>
      <c r="I27" s="122">
        <v>74.031368233441327</v>
      </c>
      <c r="J27" s="122">
        <v>11.310893616220451</v>
      </c>
      <c r="K27" s="46">
        <v>51.367850092837685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Munson</v>
      </c>
      <c r="C28" s="118">
        <f t="shared" si="3"/>
        <v>10</v>
      </c>
      <c r="D28" s="119">
        <v>14.451409499999986</v>
      </c>
      <c r="E28" s="119">
        <v>146.24157000000002</v>
      </c>
      <c r="F28" s="119">
        <v>18.718920960000005</v>
      </c>
      <c r="G28" s="119">
        <v>12.757739999999995</v>
      </c>
      <c r="H28" s="119">
        <v>10.103714364750275</v>
      </c>
      <c r="I28" s="119">
        <v>75.819436213540598</v>
      </c>
      <c r="J28" s="119">
        <v>11.584083963671858</v>
      </c>
      <c r="K28" s="120">
        <v>52.540871447512984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Munson</v>
      </c>
      <c r="C29" s="121">
        <f t="shared" si="3"/>
        <v>10</v>
      </c>
      <c r="D29" s="122">
        <v>14.132171499999995</v>
      </c>
      <c r="E29" s="122">
        <v>145.00745999999998</v>
      </c>
      <c r="F29" s="122">
        <v>18.560954880000001</v>
      </c>
      <c r="G29" s="122">
        <v>12.402867499999989</v>
      </c>
      <c r="H29" s="122">
        <v>9.8789402321799251</v>
      </c>
      <c r="I29" s="122">
        <v>75.185338392855172</v>
      </c>
      <c r="J29" s="122">
        <v>11.487203438860584</v>
      </c>
      <c r="K29" s="46">
        <v>52.033051026996816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Munson</v>
      </c>
      <c r="C30" s="118">
        <f t="shared" si="3"/>
        <v>10</v>
      </c>
      <c r="D30" s="119">
        <v>12.504659999999998</v>
      </c>
      <c r="E30" s="119">
        <v>130.00091999999998</v>
      </c>
      <c r="F30" s="119">
        <v>16.640117759999999</v>
      </c>
      <c r="G30" s="119">
        <v>10.914511999999991</v>
      </c>
      <c r="H30" s="119">
        <v>8.7399029585158594</v>
      </c>
      <c r="I30" s="119">
        <v>67.410494160593132</v>
      </c>
      <c r="J30" s="119">
        <v>10.299322428490484</v>
      </c>
      <c r="K30" s="120">
        <v>46.564721045243118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Munson</v>
      </c>
      <c r="C31" s="121">
        <f t="shared" si="3"/>
        <v>10</v>
      </c>
      <c r="D31" s="122">
        <v>13.572326999999991</v>
      </c>
      <c r="E31" s="122">
        <v>142.92518999999996</v>
      </c>
      <c r="F31" s="122">
        <v>18.294424319999994</v>
      </c>
      <c r="G31" s="122">
        <v>11.781766999999997</v>
      </c>
      <c r="H31" s="122">
        <v>9.4847263678735327</v>
      </c>
      <c r="I31" s="122">
        <v>74.119579066766519</v>
      </c>
      <c r="J31" s="122">
        <v>11.324370843558912</v>
      </c>
      <c r="K31" s="46">
        <v>51.100616579557723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Munson</v>
      </c>
      <c r="C32" s="118">
        <f t="shared" si="3"/>
        <v>10</v>
      </c>
      <c r="D32" s="119">
        <v>12.875444999999999</v>
      </c>
      <c r="E32" s="119">
        <v>137.39760000000007</v>
      </c>
      <c r="F32" s="119">
        <v>17.586892800000008</v>
      </c>
      <c r="G32" s="119">
        <v>11.128110000000001</v>
      </c>
      <c r="H32" s="119">
        <v>8.3759135279878745</v>
      </c>
      <c r="I32" s="119">
        <v>67.08366159431371</v>
      </c>
      <c r="J32" s="119">
        <v>10.249387128707252</v>
      </c>
      <c r="K32" s="120">
        <v>44.730897963674451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Munson</v>
      </c>
      <c r="C33" s="121">
        <f t="shared" si="3"/>
        <v>10</v>
      </c>
      <c r="D33" s="122">
        <v>13.050472999999995</v>
      </c>
      <c r="E33" s="122">
        <v>141.1064200000001</v>
      </c>
      <c r="F33" s="122">
        <v>18.061621760000012</v>
      </c>
      <c r="G33" s="122">
        <v>11.246071500000012</v>
      </c>
      <c r="H33" s="122">
        <v>8.4931255593368054</v>
      </c>
      <c r="I33" s="122">
        <v>68.86045691944436</v>
      </c>
      <c r="J33" s="122">
        <v>10.520855390571853</v>
      </c>
      <c r="K33" s="46">
        <v>45.889851003948017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Munson</v>
      </c>
      <c r="C34" s="118">
        <f t="shared" si="3"/>
        <v>10</v>
      </c>
      <c r="D34" s="119">
        <v>12.394934999999997</v>
      </c>
      <c r="E34" s="119">
        <v>135.78840000000008</v>
      </c>
      <c r="F34" s="119">
        <v>17.380915200000011</v>
      </c>
      <c r="G34" s="119">
        <v>10.650449999999982</v>
      </c>
      <c r="H34" s="119">
        <v>8.0695101894606438</v>
      </c>
      <c r="I34" s="119">
        <v>66.231000531268762</v>
      </c>
      <c r="J34" s="119">
        <v>10.119113596830596</v>
      </c>
      <c r="K34" s="120">
        <v>44.103835216321443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Munson</v>
      </c>
      <c r="C35" s="121">
        <f t="shared" si="3"/>
        <v>10</v>
      </c>
      <c r="D35" s="122">
        <v>12.57750600000001</v>
      </c>
      <c r="E35" s="122">
        <v>139.59237999999996</v>
      </c>
      <c r="F35" s="122">
        <v>17.867824639999998</v>
      </c>
      <c r="G35" s="122">
        <v>10.776049499999996</v>
      </c>
      <c r="H35" s="122">
        <v>8.1912495850130007</v>
      </c>
      <c r="I35" s="122">
        <v>68.049724724020422</v>
      </c>
      <c r="J35" s="122">
        <v>10.396987304742769</v>
      </c>
      <c r="K35" s="46">
        <v>45.273015213012698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Munson</v>
      </c>
      <c r="C36" s="118">
        <f t="shared" si="3"/>
        <v>10</v>
      </c>
      <c r="D36" s="119">
        <v>12.353391499999994</v>
      </c>
      <c r="E36" s="119">
        <v>138.93083999999996</v>
      </c>
      <c r="F36" s="119">
        <v>17.783147519999996</v>
      </c>
      <c r="G36" s="119">
        <v>10.553996500000009</v>
      </c>
      <c r="H36" s="119">
        <v>8.0479695710088173</v>
      </c>
      <c r="I36" s="119">
        <v>67.689336612189081</v>
      </c>
      <c r="J36" s="119">
        <v>10.34192517662208</v>
      </c>
      <c r="K36" s="120">
        <v>44.985895994086015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Munson</v>
      </c>
      <c r="C37" s="121">
        <f t="shared" si="3"/>
        <v>10</v>
      </c>
      <c r="D37" s="122">
        <v>11.751119999999991</v>
      </c>
      <c r="E37" s="122">
        <v>133.8852</v>
      </c>
      <c r="F37" s="122">
        <v>17.137305600000005</v>
      </c>
      <c r="G37" s="122">
        <v>10.011764999999999</v>
      </c>
      <c r="H37" s="122">
        <v>7.6580165408312686</v>
      </c>
      <c r="I37" s="122">
        <v>65.193218079420262</v>
      </c>
      <c r="J37" s="122">
        <v>9.9605554820972646</v>
      </c>
      <c r="K37" s="46">
        <v>43.269295060007202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Munson</v>
      </c>
      <c r="C38" s="118">
        <f t="shared" si="3"/>
        <v>10</v>
      </c>
      <c r="D38" s="119">
        <v>11.941091499999994</v>
      </c>
      <c r="E38" s="119">
        <v>137.82692999999998</v>
      </c>
      <c r="F38" s="119">
        <v>17.641847039999998</v>
      </c>
      <c r="G38" s="119">
        <v>10.146408500000005</v>
      </c>
      <c r="H38" s="119">
        <v>7.7841464705821464</v>
      </c>
      <c r="I38" s="119">
        <v>67.072401672952623</v>
      </c>
      <c r="J38" s="119">
        <v>10.247666935050624</v>
      </c>
      <c r="K38" s="120">
        <v>44.449240373310289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Munson</v>
      </c>
      <c r="C39" s="121">
        <f t="shared" si="3"/>
        <v>10</v>
      </c>
      <c r="D39" s="122">
        <v>11.368650000000001</v>
      </c>
      <c r="E39" s="122">
        <v>132.93899999999996</v>
      </c>
      <c r="F39" s="122">
        <v>17.016191999999997</v>
      </c>
      <c r="G39" s="122">
        <v>9.6344249999999914</v>
      </c>
      <c r="H39" s="122">
        <v>7.4130910271569004</v>
      </c>
      <c r="I39" s="122">
        <v>64.653811610917444</v>
      </c>
      <c r="J39" s="122">
        <v>9.8781422520049844</v>
      </c>
      <c r="K39" s="46">
        <v>42.772248760022613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Munson</v>
      </c>
      <c r="C40" s="118">
        <f t="shared" si="3"/>
        <v>10</v>
      </c>
      <c r="D40" s="119">
        <v>11.562069999999999</v>
      </c>
      <c r="E40" s="119">
        <v>136.97071</v>
      </c>
      <c r="F40" s="119">
        <v>17.532250879999999</v>
      </c>
      <c r="G40" s="119">
        <v>9.7729825000000101</v>
      </c>
      <c r="H40" s="119">
        <v>7.5412526569633647</v>
      </c>
      <c r="I40" s="119">
        <v>66.572318769494444</v>
      </c>
      <c r="J40" s="119">
        <v>10.171261670583482</v>
      </c>
      <c r="K40" s="120">
        <v>43.95711807451751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Munson</v>
      </c>
      <c r="C41" s="121">
        <f t="shared" si="3"/>
        <v>10</v>
      </c>
      <c r="D41" s="122">
        <v>11.380657999999986</v>
      </c>
      <c r="E41" s="122">
        <v>135.79860000000005</v>
      </c>
      <c r="F41" s="122">
        <v>17.38222080000001</v>
      </c>
      <c r="G41" s="122">
        <v>9.5948099999999901</v>
      </c>
      <c r="H41" s="122">
        <v>7.4248411642314895</v>
      </c>
      <c r="I41" s="122">
        <v>65.992249495994542</v>
      </c>
      <c r="J41" s="122">
        <v>10.082635683247036</v>
      </c>
      <c r="K41" s="46">
        <v>43.725954114010463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Munson</v>
      </c>
      <c r="C42" s="118">
        <f t="shared" si="3"/>
        <v>10</v>
      </c>
      <c r="D42" s="119">
        <v>10.488560500000002</v>
      </c>
      <c r="E42" s="119">
        <v>125.34728</v>
      </c>
      <c r="F42" s="119">
        <v>16.044451840000001</v>
      </c>
      <c r="G42" s="119">
        <v>8.8209590000000073</v>
      </c>
      <c r="H42" s="119">
        <v>6.8445103177684716</v>
      </c>
      <c r="I42" s="119">
        <v>60.933059266775999</v>
      </c>
      <c r="J42" s="119">
        <v>9.3096665100708371</v>
      </c>
      <c r="K42" s="120">
        <v>40.697186648720191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Munson</v>
      </c>
      <c r="C43" s="121">
        <f t="shared" si="3"/>
        <v>10</v>
      </c>
      <c r="D43" s="122">
        <v>11.049345500000001</v>
      </c>
      <c r="E43" s="122">
        <v>132.24414000000007</v>
      </c>
      <c r="F43" s="122">
        <v>16.927249920000008</v>
      </c>
      <c r="G43" s="122">
        <v>9.2702710000000046</v>
      </c>
      <c r="H43" s="122">
        <v>7.2121526025736875</v>
      </c>
      <c r="I43" s="122">
        <v>64.305721440685446</v>
      </c>
      <c r="J43" s="122">
        <v>9.8249592537144714</v>
      </c>
      <c r="K43" s="46">
        <v>43.290364347759052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Munson</v>
      </c>
      <c r="C44" s="118">
        <f t="shared" si="3"/>
        <v>10</v>
      </c>
      <c r="D44" s="119">
        <v>10.538730000000005</v>
      </c>
      <c r="E44" s="119">
        <v>126.3219</v>
      </c>
      <c r="F44" s="119">
        <v>16.169203199999998</v>
      </c>
      <c r="G44" s="119">
        <v>8.8204650000000058</v>
      </c>
      <c r="H44" s="119">
        <v>6.8804046473431733</v>
      </c>
      <c r="I44" s="119">
        <v>61.444345404785885</v>
      </c>
      <c r="J44" s="119">
        <v>9.3877836664301846</v>
      </c>
      <c r="K44" s="120">
        <v>41.6950357336747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Munson</v>
      </c>
      <c r="C45" s="121">
        <f t="shared" si="3"/>
        <v>10</v>
      </c>
      <c r="D45" s="122">
        <v>10.736291999999997</v>
      </c>
      <c r="E45" s="122">
        <v>128.87754000000001</v>
      </c>
      <c r="F45" s="122">
        <v>16.496325120000002</v>
      </c>
      <c r="G45" s="122">
        <v>8.9645800000000015</v>
      </c>
      <c r="H45" s="122">
        <v>7.0108895458753562</v>
      </c>
      <c r="I45" s="122">
        <v>62.705541083741664</v>
      </c>
      <c r="J45" s="122">
        <v>9.580475316032997</v>
      </c>
      <c r="K45" s="46">
        <v>42.886937619259484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Munson</v>
      </c>
      <c r="C46" s="118">
        <f t="shared" si="3"/>
        <v>10</v>
      </c>
      <c r="D46" s="119">
        <v>10.246319999999999</v>
      </c>
      <c r="E46" s="119">
        <v>123.17430000000004</v>
      </c>
      <c r="F46" s="119">
        <v>15.766310400000005</v>
      </c>
      <c r="G46" s="119">
        <v>8.5357500000000002</v>
      </c>
      <c r="H46" s="119">
        <v>6.692307540643335</v>
      </c>
      <c r="I46" s="119">
        <v>59.947318456556069</v>
      </c>
      <c r="J46" s="119">
        <v>9.1590600127290056</v>
      </c>
      <c r="K46" s="120">
        <v>41.318841271651422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Munson</v>
      </c>
      <c r="C47" s="121">
        <f t="shared" si="3"/>
        <v>10</v>
      </c>
      <c r="D47" s="122">
        <v>10.444736999999996</v>
      </c>
      <c r="E47" s="122">
        <v>125.73290000000006</v>
      </c>
      <c r="F47" s="122">
        <v>16.093811200000008</v>
      </c>
      <c r="G47" s="122">
        <v>8.6809764999999999</v>
      </c>
      <c r="H47" s="122">
        <v>6.8232444271756787</v>
      </c>
      <c r="I47" s="122">
        <v>61.209015767962534</v>
      </c>
      <c r="J47" s="122">
        <v>9.3518285744400664</v>
      </c>
      <c r="K47" s="46">
        <v>42.51206850152267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Munson</v>
      </c>
      <c r="C48" s="118">
        <f t="shared" si="3"/>
        <v>10</v>
      </c>
      <c r="D48" s="119">
        <v>10.303966000000003</v>
      </c>
      <c r="E48" s="119">
        <v>124.21141999999999</v>
      </c>
      <c r="F48" s="119">
        <v>15.899061759999999</v>
      </c>
      <c r="G48" s="119">
        <v>8.5443285000000024</v>
      </c>
      <c r="H48" s="119">
        <v>6.7325532582567673</v>
      </c>
      <c r="I48" s="119">
        <v>60.48404991769813</v>
      </c>
      <c r="J48" s="119">
        <v>9.2410644446688561</v>
      </c>
      <c r="K48" s="120">
        <v>42.334366037469167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Munson</v>
      </c>
      <c r="C49" s="121">
        <f t="shared" si="3"/>
        <v>10</v>
      </c>
      <c r="D49" s="122">
        <v>9.841904999999997</v>
      </c>
      <c r="E49" s="122">
        <v>118.80360000000007</v>
      </c>
      <c r="F49" s="122">
        <v>15.20686080000001</v>
      </c>
      <c r="G49" s="122">
        <v>8.143020000000007</v>
      </c>
      <c r="H49" s="122">
        <v>6.4318104579679467</v>
      </c>
      <c r="I49" s="122">
        <v>57.865283669728825</v>
      </c>
      <c r="J49" s="122">
        <v>8.8409561734177036</v>
      </c>
      <c r="K49" s="46">
        <v>40.802604374132656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Munson</v>
      </c>
      <c r="C50" s="118">
        <f t="shared" si="3"/>
        <v>10</v>
      </c>
      <c r="D50" s="119">
        <v>10.040388499999995</v>
      </c>
      <c r="E50" s="119">
        <v>121.35755999999995</v>
      </c>
      <c r="F50" s="119">
        <v>15.533767679999993</v>
      </c>
      <c r="G50" s="119">
        <v>8.2889969999999877</v>
      </c>
      <c r="H50" s="119">
        <v>6.5626640588083793</v>
      </c>
      <c r="I50" s="119">
        <v>59.123611958359007</v>
      </c>
      <c r="J50" s="119">
        <v>9.0332098999037669</v>
      </c>
      <c r="K50" s="120">
        <v>41.996728828831721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Munson</v>
      </c>
      <c r="C51" s="121">
        <f t="shared" si="3"/>
        <v>10</v>
      </c>
      <c r="D51" s="122">
        <v>9.5948099999999936</v>
      </c>
      <c r="E51" s="122">
        <v>116.12490000000005</v>
      </c>
      <c r="F51" s="122">
        <v>14.863987200000008</v>
      </c>
      <c r="G51" s="122">
        <v>7.904474999999997</v>
      </c>
      <c r="H51" s="122">
        <v>6.2724720005171104</v>
      </c>
      <c r="I51" s="122">
        <v>56.587665576938754</v>
      </c>
      <c r="J51" s="122">
        <v>8.6457550102858232</v>
      </c>
      <c r="K51" s="46">
        <v>40.486632337068258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Munson</v>
      </c>
      <c r="C52" s="118">
        <f t="shared" si="3"/>
        <v>10</v>
      </c>
      <c r="D52" s="119">
        <v>9.7927139999999984</v>
      </c>
      <c r="E52" s="119">
        <v>118.67172000000009</v>
      </c>
      <c r="F52" s="119">
        <v>15.189980160000012</v>
      </c>
      <c r="G52" s="119">
        <v>8.0507464999999971</v>
      </c>
      <c r="H52" s="119">
        <v>6.4028800425815078</v>
      </c>
      <c r="I52" s="119">
        <v>57.8419337425265</v>
      </c>
      <c r="J52" s="119">
        <v>8.8373886621205084</v>
      </c>
      <c r="K52" s="120">
        <v>41.680791650069388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Munson</v>
      </c>
      <c r="C53" s="121">
        <f t="shared" si="3"/>
        <v>10</v>
      </c>
      <c r="D53" s="122">
        <v>9.6725580000000004</v>
      </c>
      <c r="E53" s="122">
        <v>117.36631000000006</v>
      </c>
      <c r="F53" s="122">
        <v>15.022887680000007</v>
      </c>
      <c r="G53" s="122">
        <v>7.9353025000000077</v>
      </c>
      <c r="H53" s="122">
        <v>6.3252977392599874</v>
      </c>
      <c r="I53" s="122">
        <v>57.218328632129548</v>
      </c>
      <c r="J53" s="122">
        <v>8.7421108080063625</v>
      </c>
      <c r="K53" s="46">
        <v>41.530292085346424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Munson</v>
      </c>
      <c r="C54" s="118">
        <f t="shared" si="3"/>
        <v>10</v>
      </c>
      <c r="D54" s="119">
        <v>8.6364879999999964</v>
      </c>
      <c r="E54" s="119">
        <v>104.91991999999999</v>
      </c>
      <c r="F54" s="119">
        <v>13.429749759999998</v>
      </c>
      <c r="G54" s="119">
        <v>7.0710779999999973</v>
      </c>
      <c r="H54" s="119">
        <v>5.648611397875829</v>
      </c>
      <c r="I54" s="119">
        <v>51.161463475207</v>
      </c>
      <c r="J54" s="119">
        <v>7.816712104015628</v>
      </c>
      <c r="K54" s="120">
        <v>37.379503382632613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Munson</v>
      </c>
      <c r="C55" s="121">
        <f t="shared" si="3"/>
        <v>10</v>
      </c>
      <c r="D55" s="122">
        <v>9.4537445000000062</v>
      </c>
      <c r="E55" s="122">
        <v>114.9833400000001</v>
      </c>
      <c r="F55" s="122">
        <v>14.717867520000013</v>
      </c>
      <c r="G55" s="122">
        <v>7.7256184999999977</v>
      </c>
      <c r="H55" s="122">
        <v>6.1840209212314257</v>
      </c>
      <c r="I55" s="122">
        <v>56.080324565775598</v>
      </c>
      <c r="J55" s="122">
        <v>8.5682407552670412</v>
      </c>
      <c r="K55" s="46">
        <v>41.243047204268606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Munson</v>
      </c>
      <c r="C56" s="118">
        <f t="shared" si="3"/>
        <v>10</v>
      </c>
      <c r="D56" s="119">
        <v>9.043904999999997</v>
      </c>
      <c r="E56" s="119">
        <v>110.13089999999997</v>
      </c>
      <c r="F56" s="119">
        <v>14.096755199999995</v>
      </c>
      <c r="G56" s="119">
        <v>7.3797900000000016</v>
      </c>
      <c r="H56" s="119">
        <v>5.9167532023118241</v>
      </c>
      <c r="I56" s="119">
        <v>53.724551151667036</v>
      </c>
      <c r="J56" s="119">
        <v>8.2083138823215904</v>
      </c>
      <c r="K56" s="120">
        <v>39.785227444297391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Munson</v>
      </c>
      <c r="C57" s="121">
        <f t="shared" si="3"/>
        <v>10</v>
      </c>
      <c r="D57" s="122">
        <v>9.2399374999999999</v>
      </c>
      <c r="E57" s="122">
        <v>112.64966000000001</v>
      </c>
      <c r="F57" s="122">
        <v>14.419156480000003</v>
      </c>
      <c r="G57" s="122">
        <v>7.5336044999999974</v>
      </c>
      <c r="H57" s="122">
        <v>6.0458139758214484</v>
      </c>
      <c r="I57" s="122">
        <v>54.964091266377928</v>
      </c>
      <c r="J57" s="122">
        <v>8.3976968979316418</v>
      </c>
      <c r="K57" s="46">
        <v>40.989036943536064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Munson</v>
      </c>
      <c r="C58" s="118">
        <f t="shared" si="3"/>
        <v>10</v>
      </c>
      <c r="D58" s="119">
        <v>8.8426949999999991</v>
      </c>
      <c r="E58" s="119">
        <v>107.9319</v>
      </c>
      <c r="F58" s="119">
        <v>13.8152832</v>
      </c>
      <c r="G58" s="119">
        <v>7.2033749999999994</v>
      </c>
      <c r="H58" s="119">
        <v>5.7866429816046638</v>
      </c>
      <c r="I58" s="119">
        <v>52.672291121517716</v>
      </c>
      <c r="J58" s="119">
        <v>8.0475438695592292</v>
      </c>
      <c r="K58" s="120">
        <v>39.551766887464019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Munson</v>
      </c>
      <c r="C59" s="121">
        <f t="shared" si="3"/>
        <v>10</v>
      </c>
      <c r="D59" s="122">
        <v>9.0379104999999971</v>
      </c>
      <c r="E59" s="122">
        <v>110.43718999999994</v>
      </c>
      <c r="F59" s="122">
        <v>14.135960319999993</v>
      </c>
      <c r="G59" s="122">
        <v>7.3563154999999982</v>
      </c>
      <c r="H59" s="122">
        <v>5.9151327002753176</v>
      </c>
      <c r="I59" s="122">
        <v>53.904955778728521</v>
      </c>
      <c r="J59" s="122">
        <v>8.2358768736777925</v>
      </c>
      <c r="K59" s="46">
        <v>40.75461448067113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Munson</v>
      </c>
      <c r="C60" s="118">
        <f t="shared" si="3"/>
        <v>10</v>
      </c>
      <c r="D60" s="119">
        <v>8.939252999999999</v>
      </c>
      <c r="E60" s="119">
        <v>109.35560000000007</v>
      </c>
      <c r="F60" s="119">
        <v>13.997516800000009</v>
      </c>
      <c r="G60" s="119">
        <v>7.2703214999999961</v>
      </c>
      <c r="H60" s="119">
        <v>5.8512722704277422</v>
      </c>
      <c r="I60" s="119">
        <v>53.386719288730838</v>
      </c>
      <c r="J60" s="119">
        <v>8.1566976103034285</v>
      </c>
      <c r="K60" s="120">
        <v>40.642252974259229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Munson</v>
      </c>
      <c r="C61" s="121">
        <f t="shared" si="3"/>
        <v>10</v>
      </c>
      <c r="D61" s="122">
        <v>8.5591200000000036</v>
      </c>
      <c r="E61" s="122">
        <v>104.82509999999995</v>
      </c>
      <c r="F61" s="122">
        <v>13.417612799999993</v>
      </c>
      <c r="G61" s="122">
        <v>6.9557099999999981</v>
      </c>
      <c r="H61" s="122">
        <v>5.6031096410363173</v>
      </c>
      <c r="I61" s="122">
        <v>51.184007902831247</v>
      </c>
      <c r="J61" s="122">
        <v>7.820156316361353</v>
      </c>
      <c r="K61" s="46">
        <v>39.225422046059059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Munson</v>
      </c>
      <c r="C62" s="118">
        <f t="shared" si="3"/>
        <v>10</v>
      </c>
      <c r="D62" s="119">
        <v>8.7525400000000086</v>
      </c>
      <c r="E62" s="119">
        <v>107.30618999999994</v>
      </c>
      <c r="F62" s="119">
        <v>13.735192319999992</v>
      </c>
      <c r="G62" s="119">
        <v>7.1074630000000045</v>
      </c>
      <c r="H62" s="119">
        <v>5.7303797070910401</v>
      </c>
      <c r="I62" s="119">
        <v>52.404505897361538</v>
      </c>
      <c r="J62" s="119">
        <v>8.0066301302991612</v>
      </c>
      <c r="K62" s="120">
        <v>40.426535935652886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Munson</v>
      </c>
      <c r="C63" s="121">
        <f t="shared" si="3"/>
        <v>10</v>
      </c>
      <c r="D63" s="122">
        <v>8.3832749999999905</v>
      </c>
      <c r="E63" s="122">
        <v>102.89010000000006</v>
      </c>
      <c r="F63" s="122">
        <v>13.169932800000009</v>
      </c>
      <c r="G63" s="122">
        <v>6.8023799999999959</v>
      </c>
      <c r="H63" s="122">
        <v>5.4892215730262386</v>
      </c>
      <c r="I63" s="122">
        <v>50.256288532827611</v>
      </c>
      <c r="J63" s="122">
        <v>7.6784147220567629</v>
      </c>
      <c r="K63" s="46">
        <v>39.022187744943722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Munson</v>
      </c>
      <c r="C64" s="118">
        <f t="shared" si="3"/>
        <v>10</v>
      </c>
      <c r="D64" s="119">
        <v>8.5752510000000068</v>
      </c>
      <c r="E64" s="119">
        <v>105.35473999999992</v>
      </c>
      <c r="F64" s="119">
        <v>13.48540671999999</v>
      </c>
      <c r="G64" s="119">
        <v>6.9531449999999966</v>
      </c>
      <c r="H64" s="119">
        <v>5.6155222322525544</v>
      </c>
      <c r="I64" s="119">
        <v>51.46857058454929</v>
      </c>
      <c r="J64" s="119">
        <v>7.8636332198024714</v>
      </c>
      <c r="K64" s="120">
        <v>40.221997724834246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Munson</v>
      </c>
      <c r="C65" s="121">
        <f t="shared" si="3"/>
        <v>10</v>
      </c>
      <c r="D65" s="122">
        <v>8.4880790000000061</v>
      </c>
      <c r="E65" s="122">
        <v>104.39808000000002</v>
      </c>
      <c r="F65" s="122">
        <v>13.362954240000002</v>
      </c>
      <c r="G65" s="122">
        <v>6.8777529999999976</v>
      </c>
      <c r="H65" s="122">
        <v>5.559011645208404</v>
      </c>
      <c r="I65" s="122">
        <v>51.009377141510079</v>
      </c>
      <c r="J65" s="122">
        <v>7.7934749592409647</v>
      </c>
      <c r="K65" s="46">
        <v>40.123634322317017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Munson</v>
      </c>
      <c r="C66" s="118">
        <f t="shared" si="3"/>
        <v>10</v>
      </c>
      <c r="D66" s="119">
        <v>7.5940339999999944</v>
      </c>
      <c r="E66" s="119">
        <v>93.49339999999998</v>
      </c>
      <c r="F66" s="119">
        <v>11.967155199999997</v>
      </c>
      <c r="G66" s="119">
        <v>6.1488560000000083</v>
      </c>
      <c r="H66" s="119">
        <v>4.9739822243754359</v>
      </c>
      <c r="I66" s="119">
        <v>45.688434819892805</v>
      </c>
      <c r="J66" s="119">
        <v>6.9805144131256149</v>
      </c>
      <c r="K66" s="120">
        <v>36.154085524709608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33" t="str">
        <f t="shared" ref="B67:C130" si="6">+B66</f>
        <v>Munson</v>
      </c>
      <c r="C67" s="121">
        <f t="shared" si="3"/>
        <v>10</v>
      </c>
      <c r="D67" s="122">
        <v>8.328754499999997</v>
      </c>
      <c r="E67" s="122">
        <v>102.63820999999999</v>
      </c>
      <c r="F67" s="122">
        <v>13.137690880000001</v>
      </c>
      <c r="G67" s="122">
        <v>6.7396324999999973</v>
      </c>
      <c r="H67" s="122">
        <v>5.4557438855779035</v>
      </c>
      <c r="I67" s="122">
        <v>50.16497914381339</v>
      </c>
      <c r="J67" s="122">
        <v>7.6644639925730251</v>
      </c>
      <c r="K67" s="46">
        <v>39.934208245528374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34" t="str">
        <f t="shared" si="6"/>
        <v>Munson</v>
      </c>
      <c r="C68" s="118">
        <f t="shared" si="3"/>
        <v>10</v>
      </c>
      <c r="D68" s="119">
        <v>7.9831350000000025</v>
      </c>
      <c r="E68" s="119">
        <v>98.47619999999992</v>
      </c>
      <c r="F68" s="119">
        <v>12.604953599999989</v>
      </c>
      <c r="G68" s="119">
        <v>6.4555349999999923</v>
      </c>
      <c r="H68" s="119">
        <v>5.2298398030810613</v>
      </c>
      <c r="I68" s="119">
        <v>48.137949260884035</v>
      </c>
      <c r="J68" s="119">
        <v>7.3547638617799445</v>
      </c>
      <c r="K68" s="120">
        <v>38.557698621247944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33" t="str">
        <f t="shared" si="6"/>
        <v>Munson</v>
      </c>
      <c r="C69" s="121">
        <f t="shared" si="3"/>
        <v>10</v>
      </c>
      <c r="D69" s="122">
        <v>8.1714914999999948</v>
      </c>
      <c r="E69" s="122">
        <v>100.89756000000006</v>
      </c>
      <c r="F69" s="122">
        <v>12.914887680000007</v>
      </c>
      <c r="G69" s="122">
        <v>6.6032789999999935</v>
      </c>
      <c r="H69" s="122">
        <v>5.3537249549240116</v>
      </c>
      <c r="I69" s="122">
        <v>49.328762943156754</v>
      </c>
      <c r="J69" s="122">
        <v>7.5367024911668032</v>
      </c>
      <c r="K69" s="46">
        <v>39.753889593827104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34" t="str">
        <f t="shared" si="6"/>
        <v>Munson</v>
      </c>
      <c r="C70" s="118">
        <f t="shared" si="3"/>
        <v>10</v>
      </c>
      <c r="D70" s="119">
        <v>7.8343650000000089</v>
      </c>
      <c r="E70" s="119">
        <v>96.82859999999998</v>
      </c>
      <c r="F70" s="119">
        <v>12.394060799999998</v>
      </c>
      <c r="G70" s="119">
        <v>6.3267150000000054</v>
      </c>
      <c r="H70" s="119">
        <v>5.1333067045706393</v>
      </c>
      <c r="I70" s="119">
        <v>47.346195661858403</v>
      </c>
      <c r="J70" s="119">
        <v>7.2337957529924699</v>
      </c>
      <c r="K70" s="120">
        <v>38.387353555779711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33" t="str">
        <f t="shared" si="6"/>
        <v>Munson</v>
      </c>
      <c r="C71" s="121">
        <f t="shared" si="3"/>
        <v>10</v>
      </c>
      <c r="D71" s="122">
        <v>8.0212964999999965</v>
      </c>
      <c r="E71" s="122">
        <v>99.231620000000007</v>
      </c>
      <c r="F71" s="122">
        <v>12.701647360000001</v>
      </c>
      <c r="G71" s="122">
        <v>6.4736990000000052</v>
      </c>
      <c r="H71" s="122">
        <v>5.2562447932749095</v>
      </c>
      <c r="I71" s="122">
        <v>48.527959781994163</v>
      </c>
      <c r="J71" s="122">
        <v>7.4143514879612207</v>
      </c>
      <c r="K71" s="46">
        <v>39.582000140139932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34" t="str">
        <f t="shared" si="6"/>
        <v>Munson</v>
      </c>
      <c r="C72" s="118">
        <f t="shared" si="6"/>
        <v>10</v>
      </c>
      <c r="D72" s="119">
        <v>7.947671500000002</v>
      </c>
      <c r="E72" s="119">
        <v>98.412290000000013</v>
      </c>
      <c r="F72" s="119">
        <v>12.596773120000002</v>
      </c>
      <c r="G72" s="119">
        <v>6.4100870000000088</v>
      </c>
      <c r="H72" s="119">
        <v>5.2084379292702074</v>
      </c>
      <c r="I72" s="119">
        <v>48.133839300496561</v>
      </c>
      <c r="J72" s="119">
        <v>7.3541359020844626</v>
      </c>
      <c r="K72" s="120">
        <v>39.499023100200461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33" t="str">
        <f t="shared" si="6"/>
        <v>Munson</v>
      </c>
      <c r="C73" s="121">
        <f t="shared" si="6"/>
        <v>10</v>
      </c>
      <c r="D73" s="122">
        <v>7.6223250000000018</v>
      </c>
      <c r="E73" s="122">
        <v>94.474199999999982</v>
      </c>
      <c r="F73" s="122">
        <v>12.092697599999997</v>
      </c>
      <c r="G73" s="122">
        <v>6.1443149999999918</v>
      </c>
      <c r="H73" s="122">
        <v>4.995634011651287</v>
      </c>
      <c r="I73" s="122">
        <v>46.21387198200901</v>
      </c>
      <c r="J73" s="122">
        <v>7.0607934512078918</v>
      </c>
      <c r="K73" s="46">
        <v>38.146380976626745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34" t="str">
        <f t="shared" si="6"/>
        <v>Munson</v>
      </c>
      <c r="C74" s="118">
        <f t="shared" si="6"/>
        <v>10</v>
      </c>
      <c r="D74" s="119">
        <v>7.8069005000000047</v>
      </c>
      <c r="E74" s="119">
        <v>96.849580000000017</v>
      </c>
      <c r="F74" s="119">
        <v>12.396746240000002</v>
      </c>
      <c r="G74" s="119">
        <v>6.2893419999999987</v>
      </c>
      <c r="H74" s="119">
        <v>5.1170117415688194</v>
      </c>
      <c r="I74" s="119">
        <v>47.382026075428861</v>
      </c>
      <c r="J74" s="119">
        <v>7.2392702402397866</v>
      </c>
      <c r="K74" s="120">
        <v>39.338647168812003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33" t="str">
        <f t="shared" si="6"/>
        <v>Munson</v>
      </c>
      <c r="C75" s="121">
        <f t="shared" si="6"/>
        <v>10</v>
      </c>
      <c r="D75" s="122">
        <v>7.4895149999999919</v>
      </c>
      <c r="E75" s="122">
        <v>92.992500000000007</v>
      </c>
      <c r="F75" s="122">
        <v>11.903040000000001</v>
      </c>
      <c r="G75" s="122">
        <v>6.0297449999999921</v>
      </c>
      <c r="H75" s="122">
        <v>4.9093632416378759</v>
      </c>
      <c r="I75" s="122">
        <v>45.500839173557935</v>
      </c>
      <c r="J75" s="122">
        <v>6.951852577758129</v>
      </c>
      <c r="K75" s="46">
        <v>37.994629789653587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34" t="str">
        <f t="shared" si="6"/>
        <v>Munson</v>
      </c>
      <c r="C76" s="118">
        <f t="shared" si="6"/>
        <v>10</v>
      </c>
      <c r="D76" s="119">
        <v>7.6726085000000062</v>
      </c>
      <c r="E76" s="119">
        <v>95.349490000000017</v>
      </c>
      <c r="F76" s="119">
        <v>12.204734720000003</v>
      </c>
      <c r="G76" s="119">
        <v>6.1738979999999968</v>
      </c>
      <c r="H76" s="119">
        <v>5.0297606947532145</v>
      </c>
      <c r="I76" s="119">
        <v>46.659956724651273</v>
      </c>
      <c r="J76" s="119">
        <v>7.1289483835100267</v>
      </c>
      <c r="K76" s="120">
        <v>39.185279251901733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33" t="str">
        <f t="shared" si="6"/>
        <v>Munson</v>
      </c>
      <c r="C77" s="121">
        <f t="shared" si="6"/>
        <v>10</v>
      </c>
      <c r="D77" s="122">
        <v>7.6063459999999985</v>
      </c>
      <c r="E77" s="122">
        <v>94.609830000000017</v>
      </c>
      <c r="F77" s="122">
        <v>12.110058240000003</v>
      </c>
      <c r="G77" s="122">
        <v>6.1170595000000016</v>
      </c>
      <c r="H77" s="122">
        <v>4.9866893783643746</v>
      </c>
      <c r="I77" s="122">
        <v>46.303690141671417</v>
      </c>
      <c r="J77" s="122">
        <v>7.0745162848013683</v>
      </c>
      <c r="K77" s="46">
        <v>39.111073013104892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34" t="str">
        <f t="shared" si="6"/>
        <v>Munson</v>
      </c>
      <c r="C78" s="118">
        <f t="shared" si="6"/>
        <v>10</v>
      </c>
      <c r="D78" s="119">
        <v>6.8143879999999957</v>
      </c>
      <c r="E78" s="119">
        <v>84.83216000000003</v>
      </c>
      <c r="F78" s="119">
        <v>10.858516480000004</v>
      </c>
      <c r="G78" s="119">
        <v>5.4772059999999954</v>
      </c>
      <c r="H78" s="119">
        <v>4.4678054115451724</v>
      </c>
      <c r="I78" s="119">
        <v>41.523332569256006</v>
      </c>
      <c r="J78" s="119">
        <v>6.3441486541893246</v>
      </c>
      <c r="K78" s="120">
        <v>35.260531041998618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33" t="str">
        <f t="shared" si="6"/>
        <v>Munson</v>
      </c>
      <c r="C79" s="121">
        <f t="shared" si="6"/>
        <v>10</v>
      </c>
      <c r="D79" s="122">
        <v>7.4838340000000034</v>
      </c>
      <c r="E79" s="122">
        <v>93.242110000000039</v>
      </c>
      <c r="F79" s="122">
        <v>11.934990080000006</v>
      </c>
      <c r="G79" s="122">
        <v>6.0122175000000029</v>
      </c>
      <c r="H79" s="122">
        <v>4.9070660551985483</v>
      </c>
      <c r="I79" s="122">
        <v>45.645198207239886</v>
      </c>
      <c r="J79" s="122">
        <v>6.9739086247630491</v>
      </c>
      <c r="K79" s="46">
        <v>38.967340439244317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34" t="str">
        <f t="shared" si="6"/>
        <v>Munson</v>
      </c>
      <c r="C80" s="118">
        <f t="shared" si="6"/>
        <v>10</v>
      </c>
      <c r="D80" s="119">
        <v>7.1831399999999919</v>
      </c>
      <c r="E80" s="119">
        <v>89.569799999999987</v>
      </c>
      <c r="F80" s="119">
        <v>11.464934399999999</v>
      </c>
      <c r="G80" s="119">
        <v>5.7675449999999966</v>
      </c>
      <c r="H80" s="119">
        <v>4.7102254472312808</v>
      </c>
      <c r="I80" s="119">
        <v>43.852562176787252</v>
      </c>
      <c r="J80" s="119">
        <v>6.700020119732911</v>
      </c>
      <c r="K80" s="120">
        <v>37.642945651004183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33" t="str">
        <f t="shared" si="6"/>
        <v>Munson</v>
      </c>
      <c r="C81" s="121">
        <f t="shared" si="6"/>
        <v>10</v>
      </c>
      <c r="D81" s="122">
        <v>7.3622055</v>
      </c>
      <c r="E81" s="122">
        <v>91.880589999999984</v>
      </c>
      <c r="F81" s="122">
        <v>11.760715519999998</v>
      </c>
      <c r="G81" s="122">
        <v>5.9085534999999894</v>
      </c>
      <c r="H81" s="122">
        <v>4.827965723071614</v>
      </c>
      <c r="I81" s="122">
        <v>44.989020852213905</v>
      </c>
      <c r="J81" s="122">
        <v>6.8736542344450893</v>
      </c>
      <c r="K81" s="46">
        <v>38.829506860030328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34" t="str">
        <f t="shared" si="6"/>
        <v>Munson</v>
      </c>
      <c r="C82" s="118">
        <f t="shared" si="6"/>
        <v>10</v>
      </c>
      <c r="D82" s="119">
        <v>7.0677149999999997</v>
      </c>
      <c r="E82" s="119">
        <v>88.276799999999994</v>
      </c>
      <c r="F82" s="119">
        <v>11.299430399999999</v>
      </c>
      <c r="G82" s="119">
        <v>5.6689350000000083</v>
      </c>
      <c r="H82" s="119">
        <v>4.6351462783948838</v>
      </c>
      <c r="I82" s="119">
        <v>43.229263928115152</v>
      </c>
      <c r="J82" s="119">
        <v>6.6047895582684069</v>
      </c>
      <c r="K82" s="120">
        <v>37.512274722049106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33" t="str">
        <f t="shared" si="6"/>
        <v>Munson</v>
      </c>
      <c r="C83" s="121">
        <f t="shared" si="6"/>
        <v>10</v>
      </c>
      <c r="D83" s="122">
        <v>7.2455834999999986</v>
      </c>
      <c r="E83" s="122">
        <v>90.568980000000053</v>
      </c>
      <c r="F83" s="122">
        <v>11.592829440000006</v>
      </c>
      <c r="G83" s="122">
        <v>5.808718000000006</v>
      </c>
      <c r="H83" s="122">
        <v>4.7520967715546405</v>
      </c>
      <c r="I83" s="122">
        <v>44.356608435134945</v>
      </c>
      <c r="J83" s="122">
        <v>6.7770311771901177</v>
      </c>
      <c r="K83" s="46">
        <v>38.697197280683014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34" t="str">
        <f t="shared" si="6"/>
        <v>Munson</v>
      </c>
      <c r="C84" s="118">
        <f t="shared" si="6"/>
        <v>10</v>
      </c>
      <c r="D84" s="119">
        <v>7.1875669999999907</v>
      </c>
      <c r="E84" s="119">
        <v>89.920770000000005</v>
      </c>
      <c r="F84" s="119">
        <v>11.509858560000001</v>
      </c>
      <c r="G84" s="119">
        <v>5.7598309999999984</v>
      </c>
      <c r="H84" s="119">
        <v>4.7143373783660012</v>
      </c>
      <c r="I84" s="119">
        <v>44.043886073337511</v>
      </c>
      <c r="J84" s="119">
        <v>6.7292517507958109</v>
      </c>
      <c r="K84" s="120">
        <v>38.633003931547471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33" t="str">
        <f t="shared" si="6"/>
        <v>Munson</v>
      </c>
      <c r="C85" s="121">
        <f t="shared" si="6"/>
        <v>10</v>
      </c>
      <c r="D85" s="122">
        <v>6.9018450000000016</v>
      </c>
      <c r="E85" s="122">
        <v>86.414699999999996</v>
      </c>
      <c r="F85" s="122">
        <v>11.0610816</v>
      </c>
      <c r="G85" s="122">
        <v>5.5281450000000065</v>
      </c>
      <c r="H85" s="122">
        <v>4.5272052039486059</v>
      </c>
      <c r="I85" s="122">
        <v>42.331059858240671</v>
      </c>
      <c r="J85" s="122">
        <v>6.4675575313599829</v>
      </c>
      <c r="K85" s="46">
        <v>37.325871066043248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34" t="str">
        <f t="shared" si="6"/>
        <v>Munson</v>
      </c>
      <c r="C86" s="118">
        <f t="shared" si="6"/>
        <v>10</v>
      </c>
      <c r="D86" s="119">
        <v>7.0771295000000043</v>
      </c>
      <c r="E86" s="119">
        <v>88.679220000000029</v>
      </c>
      <c r="F86" s="119">
        <v>11.350940160000004</v>
      </c>
      <c r="G86" s="119">
        <v>5.6655910000000018</v>
      </c>
      <c r="H86" s="119">
        <v>4.6424548930307941</v>
      </c>
      <c r="I86" s="119">
        <v>43.444863379838182</v>
      </c>
      <c r="J86" s="119">
        <v>6.6377299242096672</v>
      </c>
      <c r="K86" s="120">
        <v>38.508321341464395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33" t="str">
        <f t="shared" si="6"/>
        <v>Munson</v>
      </c>
      <c r="C87" s="121">
        <f t="shared" si="6"/>
        <v>10</v>
      </c>
      <c r="D87" s="122">
        <v>6.7969649999999993</v>
      </c>
      <c r="E87" s="122">
        <v>85.233300000000014</v>
      </c>
      <c r="F87" s="122">
        <v>10.909862400000002</v>
      </c>
      <c r="G87" s="122">
        <v>5.4389399999999908</v>
      </c>
      <c r="H87" s="122">
        <v>4.4589285521840187</v>
      </c>
      <c r="I87" s="122">
        <v>41.760916012333233</v>
      </c>
      <c r="J87" s="122">
        <v>6.38044779102494</v>
      </c>
      <c r="K87" s="46">
        <v>37.207470191152474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34" t="str">
        <f t="shared" si="6"/>
        <v>Munson</v>
      </c>
      <c r="C88" s="118">
        <f t="shared" si="6"/>
        <v>10</v>
      </c>
      <c r="D88" s="119">
        <v>6.9708150000000018</v>
      </c>
      <c r="E88" s="119">
        <v>87.478280000000026</v>
      </c>
      <c r="F88" s="119">
        <v>11.197219840000004</v>
      </c>
      <c r="G88" s="119">
        <v>5.5754739999999918</v>
      </c>
      <c r="H88" s="119">
        <v>4.5732331764317413</v>
      </c>
      <c r="I88" s="119">
        <v>42.865138505406314</v>
      </c>
      <c r="J88" s="119">
        <v>6.5491566965848707</v>
      </c>
      <c r="K88" s="120">
        <v>38.388226073415652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33" t="str">
        <f t="shared" si="6"/>
        <v>Munson</v>
      </c>
      <c r="C89" s="121">
        <f t="shared" si="6"/>
        <v>10</v>
      </c>
      <c r="D89" s="122">
        <v>6.9180994999999958</v>
      </c>
      <c r="E89" s="122">
        <v>86.882770000000008</v>
      </c>
      <c r="F89" s="122">
        <v>11.120994560000002</v>
      </c>
      <c r="G89" s="122">
        <v>5.530709999999992</v>
      </c>
      <c r="H89" s="122">
        <v>4.5388968456425021</v>
      </c>
      <c r="I89" s="122">
        <v>42.577492861756163</v>
      </c>
      <c r="J89" s="122">
        <v>6.5052086678143244</v>
      </c>
      <c r="K89" s="46">
        <v>38.329808297408256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34" t="str">
        <f t="shared" si="6"/>
        <v>Munson</v>
      </c>
      <c r="C90" s="118">
        <f t="shared" si="6"/>
        <v>10</v>
      </c>
      <c r="D90" s="119">
        <v>6.4249355000000001</v>
      </c>
      <c r="E90" s="119">
        <v>80.748469999999998</v>
      </c>
      <c r="F90" s="119">
        <v>10.33580416</v>
      </c>
      <c r="G90" s="119">
        <v>5.1342180000000033</v>
      </c>
      <c r="H90" s="119">
        <v>4.2155613025976475</v>
      </c>
      <c r="I90" s="119">
        <v>39.575129808253358</v>
      </c>
      <c r="J90" s="119">
        <v>6.0464921359837751</v>
      </c>
      <c r="K90" s="120">
        <v>35.803246022274621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33" t="str">
        <f t="shared" si="6"/>
        <v>Munson</v>
      </c>
      <c r="C91" s="121">
        <f t="shared" si="6"/>
        <v>10</v>
      </c>
      <c r="D91" s="122">
        <v>6.8191474999999979</v>
      </c>
      <c r="E91" s="122">
        <v>85.758399999999995</v>
      </c>
      <c r="F91" s="122">
        <v>10.9770752</v>
      </c>
      <c r="G91" s="122">
        <v>5.4464829999999944</v>
      </c>
      <c r="H91" s="122">
        <v>4.4744462521070467</v>
      </c>
      <c r="I91" s="122">
        <v>42.034466259382803</v>
      </c>
      <c r="J91" s="122">
        <v>6.4222423122748467</v>
      </c>
      <c r="K91" s="46">
        <v>38.216076955293353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34" t="str">
        <f t="shared" si="6"/>
        <v>Munson</v>
      </c>
      <c r="C92" s="118">
        <f t="shared" si="6"/>
        <v>10</v>
      </c>
      <c r="D92" s="119">
        <v>6.5512949999999961</v>
      </c>
      <c r="E92" s="119">
        <v>82.452000000000041</v>
      </c>
      <c r="F92" s="119">
        <v>10.553856000000005</v>
      </c>
      <c r="G92" s="119">
        <v>5.2303200000000061</v>
      </c>
      <c r="H92" s="119">
        <v>4.2989103624480256</v>
      </c>
      <c r="I92" s="119">
        <v>40.41756098833428</v>
      </c>
      <c r="J92" s="119">
        <v>6.1752031467420307</v>
      </c>
      <c r="K92" s="120">
        <v>36.92971331947728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33" t="str">
        <f t="shared" si="6"/>
        <v>Munson</v>
      </c>
      <c r="C93" s="121">
        <f t="shared" si="6"/>
        <v>10</v>
      </c>
      <c r="D93" s="122">
        <v>6.7213734999999994</v>
      </c>
      <c r="E93" s="122">
        <v>84.649839999999983</v>
      </c>
      <c r="F93" s="122">
        <v>10.835179519999999</v>
      </c>
      <c r="G93" s="122">
        <v>5.3640229999999969</v>
      </c>
      <c r="H93" s="122">
        <v>4.4107328908681502</v>
      </c>
      <c r="I93" s="122">
        <v>41.498686835372055</v>
      </c>
      <c r="J93" s="122">
        <v>6.3403830437481519</v>
      </c>
      <c r="K93" s="46">
        <v>38.10628713507402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34" t="str">
        <f t="shared" si="6"/>
        <v>Munson</v>
      </c>
      <c r="C94" s="118">
        <f t="shared" si="6"/>
        <v>10</v>
      </c>
      <c r="D94" s="119">
        <v>6.4583849999999963</v>
      </c>
      <c r="E94" s="119">
        <v>81.395099999999999</v>
      </c>
      <c r="F94" s="119">
        <v>10.418572800000002</v>
      </c>
      <c r="G94" s="119">
        <v>5.1519449999999996</v>
      </c>
      <c r="H94" s="119">
        <v>4.2383580625395281</v>
      </c>
      <c r="I94" s="119">
        <v>39.906629527934797</v>
      </c>
      <c r="J94" s="119">
        <v>6.0971404087206196</v>
      </c>
      <c r="K94" s="120">
        <v>36.825293390374433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33" t="str">
        <f t="shared" si="6"/>
        <v>Munson</v>
      </c>
      <c r="C95" s="121">
        <f t="shared" si="6"/>
        <v>10</v>
      </c>
      <c r="D95" s="122">
        <v>6.6268389999999986</v>
      </c>
      <c r="E95" s="122">
        <v>83.573829999999958</v>
      </c>
      <c r="F95" s="122">
        <v>10.697450239999995</v>
      </c>
      <c r="G95" s="122">
        <v>5.2842134999999955</v>
      </c>
      <c r="H95" s="122">
        <v>4.3491124085988053</v>
      </c>
      <c r="I95" s="122">
        <v>40.978396867492165</v>
      </c>
      <c r="J95" s="122">
        <v>6.2608905510722126</v>
      </c>
      <c r="K95" s="46">
        <v>38.000201391922808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34" t="str">
        <f t="shared" si="6"/>
        <v>Munson</v>
      </c>
      <c r="C96" s="118">
        <f t="shared" si="6"/>
        <v>10</v>
      </c>
      <c r="D96" s="119">
        <v>6.5800135000000015</v>
      </c>
      <c r="E96" s="119">
        <v>83.039080000000013</v>
      </c>
      <c r="F96" s="119">
        <v>10.629002240000002</v>
      </c>
      <c r="G96" s="119">
        <v>5.2444559999999987</v>
      </c>
      <c r="H96" s="119">
        <v>4.3185807042606958</v>
      </c>
      <c r="I96" s="119">
        <v>40.719681303742931</v>
      </c>
      <c r="J96" s="119">
        <v>6.2213624963731693</v>
      </c>
      <c r="K96" s="120">
        <v>37.948443927764892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33" t="str">
        <f t="shared" si="6"/>
        <v>Munson</v>
      </c>
      <c r="C97" s="121">
        <f t="shared" si="6"/>
        <v>10</v>
      </c>
      <c r="D97" s="122">
        <v>6.3238650000000023</v>
      </c>
      <c r="E97" s="122">
        <v>79.858499999999964</v>
      </c>
      <c r="F97" s="122">
        <v>10.221887999999996</v>
      </c>
      <c r="G97" s="122">
        <v>5.0382299999999995</v>
      </c>
      <c r="H97" s="122">
        <v>4.1506531428787774</v>
      </c>
      <c r="I97" s="122">
        <v>39.163320584937715</v>
      </c>
      <c r="J97" s="122">
        <v>5.9835737185675111</v>
      </c>
      <c r="K97" s="46">
        <v>36.675007408543635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34" t="str">
        <f t="shared" si="6"/>
        <v>Munson</v>
      </c>
      <c r="C98" s="118">
        <f t="shared" si="6"/>
        <v>10</v>
      </c>
      <c r="D98" s="119">
        <v>6.4898965000000031</v>
      </c>
      <c r="E98" s="119">
        <v>82.008640000000014</v>
      </c>
      <c r="F98" s="119">
        <v>10.497105920000001</v>
      </c>
      <c r="G98" s="119">
        <v>5.1684749999999928</v>
      </c>
      <c r="H98" s="119">
        <v>4.2598155398765494</v>
      </c>
      <c r="I98" s="119">
        <v>40.221089579509602</v>
      </c>
      <c r="J98" s="119">
        <v>6.1451850029906696</v>
      </c>
      <c r="K98" s="120">
        <v>37.847371973740429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33" t="str">
        <f t="shared" si="6"/>
        <v>Munson</v>
      </c>
      <c r="C99" s="121">
        <f t="shared" si="6"/>
        <v>10</v>
      </c>
      <c r="D99" s="122">
        <v>6.2377950000000029</v>
      </c>
      <c r="E99" s="122">
        <v>78.875400000000013</v>
      </c>
      <c r="F99" s="122">
        <v>10.096051200000002</v>
      </c>
      <c r="G99" s="122">
        <v>4.9661249999999928</v>
      </c>
      <c r="H99" s="122">
        <v>4.0945188251701889</v>
      </c>
      <c r="I99" s="122">
        <v>38.687533363642075</v>
      </c>
      <c r="J99" s="122">
        <v>5.9108806547235844</v>
      </c>
      <c r="K99" s="46">
        <v>36.578711941367708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34" t="str">
        <f t="shared" si="6"/>
        <v>Munson</v>
      </c>
      <c r="C100" s="118">
        <f t="shared" si="6"/>
        <v>10</v>
      </c>
      <c r="D100" s="119">
        <v>6.4027245000000024</v>
      </c>
      <c r="E100" s="119">
        <v>81.006099999999947</v>
      </c>
      <c r="F100" s="119">
        <v>10.368780799999993</v>
      </c>
      <c r="G100" s="119">
        <v>5.0948500000000063</v>
      </c>
      <c r="H100" s="119">
        <v>4.2029571173845763</v>
      </c>
      <c r="I100" s="119">
        <v>39.735786505305612</v>
      </c>
      <c r="J100" s="119">
        <v>6.0710383497053906</v>
      </c>
      <c r="K100" s="120">
        <v>37.749373607635498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33" t="str">
        <f t="shared" si="6"/>
        <v>Munson</v>
      </c>
      <c r="C101" s="121">
        <f t="shared" si="6"/>
        <v>10</v>
      </c>
      <c r="D101" s="122">
        <v>6.359433000000001</v>
      </c>
      <c r="E101" s="122">
        <v>80.506689999999992</v>
      </c>
      <c r="F101" s="122">
        <v>10.304856319999999</v>
      </c>
      <c r="G101" s="122">
        <v>5.0583320000000054</v>
      </c>
      <c r="H101" s="122">
        <v>4.1747120699008162</v>
      </c>
      <c r="I101" s="122">
        <v>39.493908544166011</v>
      </c>
      <c r="J101" s="122">
        <v>6.0340826880222824</v>
      </c>
      <c r="K101" s="46">
        <v>37.701464959194787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34" t="str">
        <f t="shared" si="6"/>
        <v>Munson</v>
      </c>
      <c r="C102" s="118">
        <f t="shared" si="6"/>
        <v>10</v>
      </c>
      <c r="D102" s="119">
        <v>5.7070299999999978</v>
      </c>
      <c r="E102" s="119">
        <v>72.293199999999985</v>
      </c>
      <c r="F102" s="119">
        <v>9.2535295999999985</v>
      </c>
      <c r="G102" s="119">
        <v>4.5376939999999975</v>
      </c>
      <c r="H102" s="119">
        <v>3.7465878460225617</v>
      </c>
      <c r="I102" s="119">
        <v>35.467376107416435</v>
      </c>
      <c r="J102" s="119">
        <v>5.418888430812256</v>
      </c>
      <c r="K102" s="120">
        <v>34.010299377441406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33" t="str">
        <f t="shared" si="6"/>
        <v>Munson</v>
      </c>
      <c r="C103" s="121">
        <f t="shared" si="6"/>
        <v>10</v>
      </c>
      <c r="D103" s="122">
        <v>6.2784455000000019</v>
      </c>
      <c r="E103" s="122">
        <v>79.574209999999937</v>
      </c>
      <c r="F103" s="122">
        <v>10.185498879999992</v>
      </c>
      <c r="G103" s="122">
        <v>4.9903025000000012</v>
      </c>
      <c r="H103" s="122">
        <v>4.1218781593405538</v>
      </c>
      <c r="I103" s="122">
        <v>39.042433923291682</v>
      </c>
      <c r="J103" s="122">
        <v>5.9651039373974299</v>
      </c>
      <c r="K103" s="46">
        <v>37.607739230708077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34" t="str">
        <f t="shared" si="6"/>
        <v>Munson</v>
      </c>
      <c r="C104" s="118">
        <f t="shared" si="6"/>
        <v>10</v>
      </c>
      <c r="D104" s="119">
        <v>6.036299999999998</v>
      </c>
      <c r="E104" s="119">
        <v>76.549799999999991</v>
      </c>
      <c r="F104" s="119">
        <v>9.7983743999999984</v>
      </c>
      <c r="G104" s="119">
        <v>4.7959799999999984</v>
      </c>
      <c r="H104" s="119">
        <v>3.9630610507564183</v>
      </c>
      <c r="I104" s="119">
        <v>37.561330270205346</v>
      </c>
      <c r="J104" s="119">
        <v>5.7388134273165612</v>
      </c>
      <c r="K104" s="120">
        <v>36.350213271693178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33" t="str">
        <f t="shared" si="6"/>
        <v>Munson</v>
      </c>
      <c r="C105" s="121">
        <f t="shared" si="6"/>
        <v>10</v>
      </c>
      <c r="D105" s="122">
        <v>6.1968690000000013</v>
      </c>
      <c r="E105" s="122">
        <v>78.633979999999994</v>
      </c>
      <c r="F105" s="122">
        <v>10.065149439999999</v>
      </c>
      <c r="G105" s="122">
        <v>4.9216839999999964</v>
      </c>
      <c r="H105" s="122">
        <v>4.0686361230403136</v>
      </c>
      <c r="I105" s="122">
        <v>38.586821981753104</v>
      </c>
      <c r="J105" s="122">
        <v>5.8954933211247154</v>
      </c>
      <c r="K105" s="46">
        <v>37.516688257518574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34" t="str">
        <f t="shared" si="6"/>
        <v>Munson</v>
      </c>
      <c r="C106" s="118">
        <f t="shared" si="6"/>
        <v>10</v>
      </c>
      <c r="D106" s="119">
        <v>5.9582100000000047</v>
      </c>
      <c r="E106" s="119">
        <v>75.651300000000035</v>
      </c>
      <c r="F106" s="119">
        <v>9.6833664000000041</v>
      </c>
      <c r="G106" s="119">
        <v>4.7304300000000001</v>
      </c>
      <c r="H106" s="119">
        <v>3.912087851935298</v>
      </c>
      <c r="I106" s="119">
        <v>37.125855486449581</v>
      </c>
      <c r="J106" s="119">
        <v>5.6722793457197529</v>
      </c>
      <c r="K106" s="120">
        <v>36.263345477455545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33" t="str">
        <f t="shared" si="6"/>
        <v>Munson</v>
      </c>
      <c r="C107" s="121">
        <f t="shared" si="6"/>
        <v>10</v>
      </c>
      <c r="D107" s="122">
        <v>6.1176485000000005</v>
      </c>
      <c r="E107" s="122">
        <v>77.716689999999986</v>
      </c>
      <c r="F107" s="122">
        <v>9.9477363199999989</v>
      </c>
      <c r="G107" s="122">
        <v>4.8551270000000031</v>
      </c>
      <c r="H107" s="122">
        <v>4.0169207752976428</v>
      </c>
      <c r="I107" s="122">
        <v>38.142152794432356</v>
      </c>
      <c r="J107" s="122">
        <v>5.8275543910177392</v>
      </c>
      <c r="K107" s="46">
        <v>37.428179748936699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34" t="str">
        <f t="shared" si="6"/>
        <v>Munson</v>
      </c>
      <c r="C108" s="118">
        <f t="shared" si="6"/>
        <v>10</v>
      </c>
      <c r="D108" s="119">
        <v>6.0784799999999963</v>
      </c>
      <c r="E108" s="119">
        <v>77.259130000000042</v>
      </c>
      <c r="F108" s="119">
        <v>9.8891686400000065</v>
      </c>
      <c r="G108" s="119">
        <v>4.8221429999999996</v>
      </c>
      <c r="H108" s="119">
        <v>3.9913459861007885</v>
      </c>
      <c r="I108" s="119">
        <v>37.920238578905312</v>
      </c>
      <c r="J108" s="119">
        <v>5.7936491136012744</v>
      </c>
      <c r="K108" s="120">
        <v>37.384842333542679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33" t="str">
        <f t="shared" si="6"/>
        <v>Munson</v>
      </c>
      <c r="C109" s="121">
        <f t="shared" si="6"/>
        <v>10</v>
      </c>
      <c r="D109" s="122">
        <v>5.8453500000000034</v>
      </c>
      <c r="E109" s="122">
        <v>74.336999999999989</v>
      </c>
      <c r="F109" s="122">
        <v>9.5151359999999983</v>
      </c>
      <c r="G109" s="122">
        <v>4.6355250000000021</v>
      </c>
      <c r="H109" s="122">
        <v>3.8384000397165021</v>
      </c>
      <c r="I109" s="122">
        <v>36.488509880503024</v>
      </c>
      <c r="J109" s="122">
        <v>5.5749022962571022</v>
      </c>
      <c r="K109" s="46">
        <v>36.137511996219033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34" t="str">
        <f t="shared" si="6"/>
        <v>Munson</v>
      </c>
      <c r="C110" s="118">
        <f t="shared" si="6"/>
        <v>10</v>
      </c>
      <c r="D110" s="119">
        <v>6.0024989999999976</v>
      </c>
      <c r="E110" s="119">
        <v>76.375010000000017</v>
      </c>
      <c r="F110" s="119">
        <v>9.7760012800000045</v>
      </c>
      <c r="G110" s="119">
        <v>4.758236499999998</v>
      </c>
      <c r="H110" s="119">
        <v>3.9417299887715793</v>
      </c>
      <c r="I110" s="119">
        <v>37.491408467370633</v>
      </c>
      <c r="J110" s="119">
        <v>5.7281304655593202</v>
      </c>
      <c r="K110" s="120">
        <v>37.299928951263425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33" t="str">
        <f t="shared" si="6"/>
        <v>Munson</v>
      </c>
      <c r="C111" s="121">
        <f t="shared" si="6"/>
        <v>10</v>
      </c>
      <c r="D111" s="122">
        <v>5.7729599999999985</v>
      </c>
      <c r="E111" s="122">
        <v>73.491900000000001</v>
      </c>
      <c r="F111" s="122">
        <v>9.4069631999999999</v>
      </c>
      <c r="G111" s="122">
        <v>4.574819999999999</v>
      </c>
      <c r="H111" s="122">
        <v>3.791124872676376</v>
      </c>
      <c r="I111" s="122">
        <v>36.078534091867105</v>
      </c>
      <c r="J111" s="122">
        <v>5.5122641940841302</v>
      </c>
      <c r="K111" s="46">
        <v>36.056443465383431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34" t="str">
        <f t="shared" si="6"/>
        <v>Munson</v>
      </c>
      <c r="C112" s="118">
        <f t="shared" si="6"/>
        <v>10</v>
      </c>
      <c r="D112" s="119">
        <v>5.9285794999999979</v>
      </c>
      <c r="E112" s="119">
        <v>75.511969999999977</v>
      </c>
      <c r="F112" s="119">
        <v>9.6655321599999962</v>
      </c>
      <c r="G112" s="119">
        <v>4.6960969999999946</v>
      </c>
      <c r="H112" s="119">
        <v>3.8934506805203775</v>
      </c>
      <c r="I112" s="119">
        <v>37.07265620302018</v>
      </c>
      <c r="J112" s="119">
        <v>5.664151214545222</v>
      </c>
      <c r="K112" s="120">
        <v>37.217273659957087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33" t="str">
        <f t="shared" si="6"/>
        <v>Munson</v>
      </c>
      <c r="C113" s="121">
        <f t="shared" si="6"/>
        <v>10</v>
      </c>
      <c r="D113" s="122">
        <v>5.8917670000000051</v>
      </c>
      <c r="E113" s="122">
        <v>75.081069999999983</v>
      </c>
      <c r="F113" s="122">
        <v>9.6103769599999982</v>
      </c>
      <c r="G113" s="122">
        <v>4.6654690000000016</v>
      </c>
      <c r="H113" s="122">
        <v>3.8694017847011724</v>
      </c>
      <c r="I113" s="122">
        <v>36.863486125691594</v>
      </c>
      <c r="J113" s="122">
        <v>5.6321931292721281</v>
      </c>
      <c r="K113" s="46">
        <v>37.176760468733939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34" t="str">
        <f t="shared" si="6"/>
        <v>Munson</v>
      </c>
      <c r="C114" s="118">
        <f t="shared" si="6"/>
        <v>10</v>
      </c>
      <c r="D114" s="119">
        <v>5.2902080000000025</v>
      </c>
      <c r="E114" s="119">
        <v>67.450040000000001</v>
      </c>
      <c r="F114" s="119">
        <v>8.6336051200000021</v>
      </c>
      <c r="G114" s="119">
        <v>4.1876380000000015</v>
      </c>
      <c r="H114" s="119">
        <v>3.474441303396683</v>
      </c>
      <c r="I114" s="119">
        <v>33.118891125452976</v>
      </c>
      <c r="J114" s="119">
        <v>5.0600748060023433</v>
      </c>
      <c r="K114" s="120">
        <v>33.542893977918126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33" t="str">
        <f t="shared" si="6"/>
        <v>Munson</v>
      </c>
      <c r="C115" s="121">
        <f t="shared" si="6"/>
        <v>10</v>
      </c>
      <c r="D115" s="122">
        <v>5.8228539999999942</v>
      </c>
      <c r="E115" s="122">
        <v>74.27445000000003</v>
      </c>
      <c r="F115" s="122">
        <v>9.5071296000000043</v>
      </c>
      <c r="G115" s="122">
        <v>4.6077470000000016</v>
      </c>
      <c r="H115" s="122">
        <v>3.8243871741622031</v>
      </c>
      <c r="I115" s="122">
        <v>36.472055218068029</v>
      </c>
      <c r="J115" s="122">
        <v>5.5723884915532542</v>
      </c>
      <c r="K115" s="46">
        <v>37.097301688947177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34" t="str">
        <f t="shared" si="6"/>
        <v>Munson</v>
      </c>
      <c r="C116" s="118">
        <f t="shared" si="6"/>
        <v>10</v>
      </c>
      <c r="D116" s="119">
        <v>5.6011049999999987</v>
      </c>
      <c r="E116" s="119">
        <v>71.481599999999972</v>
      </c>
      <c r="F116" s="119">
        <v>9.1496447999999972</v>
      </c>
      <c r="G116" s="119">
        <v>4.4306100000000015</v>
      </c>
      <c r="H116" s="119">
        <v>3.6788590774783954</v>
      </c>
      <c r="I116" s="119">
        <v>35.102811759474854</v>
      </c>
      <c r="J116" s="119">
        <v>5.3631883391377251</v>
      </c>
      <c r="K116" s="120">
        <v>35.862886830380091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33" t="str">
        <f t="shared" si="6"/>
        <v>Munson</v>
      </c>
      <c r="C117" s="121">
        <f t="shared" si="6"/>
        <v>10</v>
      </c>
      <c r="D117" s="122">
        <v>5.7536465000000039</v>
      </c>
      <c r="E117" s="122">
        <v>73.457910000000012</v>
      </c>
      <c r="F117" s="122">
        <v>9.4026124800000019</v>
      </c>
      <c r="G117" s="122">
        <v>4.549436</v>
      </c>
      <c r="H117" s="122">
        <v>3.7791652810803584</v>
      </c>
      <c r="I117" s="122">
        <v>36.07552445681727</v>
      </c>
      <c r="J117" s="122">
        <v>5.5118043520706541</v>
      </c>
      <c r="K117" s="46">
        <v>37.019809188842771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34" t="str">
        <f t="shared" si="6"/>
        <v>Munson</v>
      </c>
      <c r="C118" s="118">
        <f t="shared" si="6"/>
        <v>10</v>
      </c>
      <c r="D118" s="119">
        <v>5.5347000000000008</v>
      </c>
      <c r="E118" s="119">
        <v>70.699799999999982</v>
      </c>
      <c r="F118" s="119">
        <v>9.0495743999999991</v>
      </c>
      <c r="G118" s="119">
        <v>4.3753199999999985</v>
      </c>
      <c r="H118" s="119">
        <v>3.6354639040508534</v>
      </c>
      <c r="I118" s="119">
        <v>34.723089536682181</v>
      </c>
      <c r="J118" s="119">
        <v>5.3051722999396169</v>
      </c>
      <c r="K118" s="120">
        <v>35.788809073598763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33" t="str">
        <f t="shared" si="6"/>
        <v>Munson</v>
      </c>
      <c r="C119" s="121">
        <f t="shared" si="6"/>
        <v>10</v>
      </c>
      <c r="D119" s="122">
        <v>5.685616999999997</v>
      </c>
      <c r="E119" s="122">
        <v>72.658419999999978</v>
      </c>
      <c r="F119" s="122">
        <v>9.3002777599999966</v>
      </c>
      <c r="G119" s="122">
        <v>4.4928920000000057</v>
      </c>
      <c r="H119" s="122">
        <v>3.7347040316382722</v>
      </c>
      <c r="I119" s="122">
        <v>35.687148255585896</v>
      </c>
      <c r="J119" s="122">
        <v>5.4524663453686042</v>
      </c>
      <c r="K119" s="46">
        <v>36.944188675127528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34" t="str">
        <f t="shared" si="6"/>
        <v>Munson</v>
      </c>
      <c r="C120" s="118">
        <f t="shared" si="6"/>
        <v>10</v>
      </c>
      <c r="D120" s="119">
        <v>5.651749500000002</v>
      </c>
      <c r="E120" s="119">
        <v>72.258209999999991</v>
      </c>
      <c r="F120" s="119">
        <v>9.2490508799999986</v>
      </c>
      <c r="G120" s="119">
        <v>4.4643254999999975</v>
      </c>
      <c r="H120" s="119">
        <v>3.7125654743016101</v>
      </c>
      <c r="I120" s="119">
        <v>35.492652659396001</v>
      </c>
      <c r="J120" s="119">
        <v>5.4227502412377433</v>
      </c>
      <c r="K120" s="120">
        <v>36.907054887068902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33" t="str">
        <f t="shared" si="6"/>
        <v>Munson</v>
      </c>
      <c r="C121" s="121">
        <f t="shared" si="6"/>
        <v>10</v>
      </c>
      <c r="D121" s="122">
        <v>5.4375149999999985</v>
      </c>
      <c r="E121" s="122">
        <v>69.550500000000014</v>
      </c>
      <c r="F121" s="122">
        <v>8.9024640000000019</v>
      </c>
      <c r="G121" s="122">
        <v>4.2935250000000025</v>
      </c>
      <c r="H121" s="122">
        <v>3.5719396630767926</v>
      </c>
      <c r="I121" s="122">
        <v>34.164616528629345</v>
      </c>
      <c r="J121" s="122">
        <v>5.2198460401342617</v>
      </c>
      <c r="K121" s="46">
        <v>35.680994073968186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34" t="str">
        <f t="shared" si="6"/>
        <v>Munson</v>
      </c>
      <c r="C122" s="118">
        <f t="shared" si="6"/>
        <v>10</v>
      </c>
      <c r="D122" s="119">
        <v>5.5863704999999948</v>
      </c>
      <c r="E122" s="119">
        <v>71.482589999999988</v>
      </c>
      <c r="F122" s="119">
        <v>9.149771519999998</v>
      </c>
      <c r="G122" s="119">
        <v>4.4098430000000004</v>
      </c>
      <c r="H122" s="119">
        <v>3.6698272493961741</v>
      </c>
      <c r="I122" s="119">
        <v>35.115694415068631</v>
      </c>
      <c r="J122" s="119">
        <v>5.365156703909407</v>
      </c>
      <c r="K122" s="120">
        <v>36.834096991890355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33" t="str">
        <f t="shared" si="6"/>
        <v>Munson</v>
      </c>
      <c r="C123" s="121">
        <f t="shared" si="6"/>
        <v>10</v>
      </c>
      <c r="D123" s="122">
        <v>5.3750999999999971</v>
      </c>
      <c r="E123" s="122">
        <v>68.807699999999954</v>
      </c>
      <c r="F123" s="122">
        <v>8.8073855999999946</v>
      </c>
      <c r="G123" s="122">
        <v>4.2413699999999981</v>
      </c>
      <c r="H123" s="122">
        <v>3.5311362065303631</v>
      </c>
      <c r="I123" s="122">
        <v>33.803555529884974</v>
      </c>
      <c r="J123" s="122">
        <v>5.1646812613249775</v>
      </c>
      <c r="K123" s="46">
        <v>35.611212338899314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34" t="str">
        <f t="shared" si="6"/>
        <v>Munson</v>
      </c>
      <c r="C124" s="118">
        <f t="shared" si="6"/>
        <v>10</v>
      </c>
      <c r="D124" s="119">
        <v>5.5224639999999994</v>
      </c>
      <c r="E124" s="119">
        <v>70.722469999999973</v>
      </c>
      <c r="F124" s="119">
        <v>9.0524761599999959</v>
      </c>
      <c r="G124" s="119">
        <v>4.3562440000000011</v>
      </c>
      <c r="H124" s="119">
        <v>3.628045068745787</v>
      </c>
      <c r="I124" s="119">
        <v>34.746158954366756</v>
      </c>
      <c r="J124" s="119">
        <v>5.3086971906043248</v>
      </c>
      <c r="K124" s="120">
        <v>36.762823772430423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33" t="str">
        <f t="shared" si="6"/>
        <v>Munson</v>
      </c>
      <c r="C125" s="121">
        <f t="shared" si="6"/>
        <v>10</v>
      </c>
      <c r="D125" s="122">
        <v>5.4906580000000016</v>
      </c>
      <c r="E125" s="122">
        <v>70.341790000000003</v>
      </c>
      <c r="F125" s="122">
        <v>9.0037491200000002</v>
      </c>
      <c r="G125" s="122">
        <v>4.3294444999999993</v>
      </c>
      <c r="H125" s="122">
        <v>3.6072468326419278</v>
      </c>
      <c r="I125" s="122">
        <v>34.56101866304585</v>
      </c>
      <c r="J125" s="122">
        <v>5.2804105845518521</v>
      </c>
      <c r="K125" s="46">
        <v>36.727798108552633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34" t="str">
        <f t="shared" si="6"/>
        <v>Munson</v>
      </c>
      <c r="C126" s="118">
        <f t="shared" si="6"/>
        <v>10</v>
      </c>
      <c r="D126" s="119">
        <v>4.9321720000000013</v>
      </c>
      <c r="E126" s="119">
        <v>63.211399999999976</v>
      </c>
      <c r="F126" s="119">
        <v>8.0910591999999983</v>
      </c>
      <c r="G126" s="119">
        <v>3.8878559999999962</v>
      </c>
      <c r="H126" s="119">
        <v>3.2404190944509561</v>
      </c>
      <c r="I126" s="119">
        <v>31.059320864212705</v>
      </c>
      <c r="J126" s="119">
        <v>4.7454030065524346</v>
      </c>
      <c r="K126" s="120">
        <v>33.142217278731501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33" t="str">
        <f t="shared" si="6"/>
        <v>Munson</v>
      </c>
      <c r="C127" s="121">
        <f t="shared" si="6"/>
        <v>10</v>
      </c>
      <c r="D127" s="122">
        <v>5.4308744999999963</v>
      </c>
      <c r="E127" s="122">
        <v>69.627860000000041</v>
      </c>
      <c r="F127" s="122">
        <v>8.9123660800000053</v>
      </c>
      <c r="G127" s="122">
        <v>4.2793794999999983</v>
      </c>
      <c r="H127" s="122">
        <v>3.5681578848057249</v>
      </c>
      <c r="I127" s="122">
        <v>34.213911254280561</v>
      </c>
      <c r="J127" s="122">
        <v>5.2273774970222417</v>
      </c>
      <c r="K127" s="46">
        <v>36.658928558951928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34" t="str">
        <f t="shared" si="6"/>
        <v>Munson</v>
      </c>
      <c r="C128" s="118">
        <f t="shared" si="6"/>
        <v>10</v>
      </c>
      <c r="D128" s="119">
        <v>5.2260449999999965</v>
      </c>
      <c r="E128" s="119">
        <v>67.029599999999988</v>
      </c>
      <c r="F128" s="119">
        <v>8.5797887999999993</v>
      </c>
      <c r="G128" s="119">
        <v>4.1168250000000013</v>
      </c>
      <c r="H128" s="119">
        <v>3.4336704650748344</v>
      </c>
      <c r="I128" s="119">
        <v>32.938904292122452</v>
      </c>
      <c r="J128" s="119">
        <v>5.032575331659257</v>
      </c>
      <c r="K128" s="120">
        <v>35.443617589850177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33" t="str">
        <f t="shared" si="6"/>
        <v>Munson</v>
      </c>
      <c r="C129" s="121">
        <f t="shared" si="6"/>
        <v>10</v>
      </c>
      <c r="D129" s="122">
        <v>5.3705020000000028</v>
      </c>
      <c r="E129" s="122">
        <v>68.903080000000017</v>
      </c>
      <c r="F129" s="122">
        <v>8.8195942400000025</v>
      </c>
      <c r="G129" s="122">
        <v>4.2290200000000038</v>
      </c>
      <c r="H129" s="122">
        <v>3.5286715457520774</v>
      </c>
      <c r="I129" s="122">
        <v>33.861299350501596</v>
      </c>
      <c r="J129" s="122">
        <v>5.1735037901944567</v>
      </c>
      <c r="K129" s="46">
        <v>36.591586156142391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34" t="str">
        <f t="shared" si="6"/>
        <v>Munson</v>
      </c>
      <c r="C130" s="118">
        <f t="shared" si="6"/>
        <v>10</v>
      </c>
      <c r="D130" s="119">
        <v>5.1681899999999965</v>
      </c>
      <c r="E130" s="119">
        <v>66.334799999999987</v>
      </c>
      <c r="F130" s="119">
        <v>8.4908543999999981</v>
      </c>
      <c r="G130" s="119">
        <v>4.0683749999999996</v>
      </c>
      <c r="H130" s="119">
        <v>3.3958254919135555</v>
      </c>
      <c r="I130" s="119">
        <v>32.60081603079324</v>
      </c>
      <c r="J130" s="119">
        <v>4.9809206480456245</v>
      </c>
      <c r="K130" s="120">
        <v>35.37916341078909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33" t="str">
        <f t="shared" ref="B131:C194" si="9">+B130</f>
        <v>Munson</v>
      </c>
      <c r="C131" s="121">
        <f t="shared" si="9"/>
        <v>10</v>
      </c>
      <c r="D131" s="122">
        <v>5.3113074999999972</v>
      </c>
      <c r="E131" s="122">
        <v>68.191319999999976</v>
      </c>
      <c r="F131" s="122">
        <v>8.7284889599999964</v>
      </c>
      <c r="G131" s="122">
        <v>4.1795440000000017</v>
      </c>
      <c r="H131" s="122">
        <v>3.489944696291837</v>
      </c>
      <c r="I131" s="122">
        <v>33.514891177830933</v>
      </c>
      <c r="J131" s="122">
        <v>5.1205777105887647</v>
      </c>
      <c r="K131" s="46">
        <v>36.525711149918408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34" t="str">
        <f t="shared" si="9"/>
        <v>Munson</v>
      </c>
      <c r="C132" s="118">
        <f t="shared" si="9"/>
        <v>10</v>
      </c>
      <c r="D132" s="119">
        <v>5.2815629999999976</v>
      </c>
      <c r="E132" s="119">
        <v>67.834510000000023</v>
      </c>
      <c r="F132" s="119">
        <v>8.6828172800000036</v>
      </c>
      <c r="G132" s="119">
        <v>4.154805999999998</v>
      </c>
      <c r="H132" s="119">
        <v>3.4704790703610944</v>
      </c>
      <c r="I132" s="119">
        <v>33.341158831905304</v>
      </c>
      <c r="J132" s="119">
        <v>5.0940339326926809</v>
      </c>
      <c r="K132" s="120">
        <v>36.493307617589046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33" t="str">
        <f t="shared" si="9"/>
        <v>Munson</v>
      </c>
      <c r="C133" s="121">
        <f t="shared" si="9"/>
        <v>10</v>
      </c>
      <c r="D133" s="122">
        <v>5.0832600000000037</v>
      </c>
      <c r="E133" s="122">
        <v>65.309399999999982</v>
      </c>
      <c r="F133" s="122">
        <v>8.3596031999999969</v>
      </c>
      <c r="G133" s="122">
        <v>3.9974099999999995</v>
      </c>
      <c r="H133" s="122">
        <v>3.3402490287695121</v>
      </c>
      <c r="I133" s="122">
        <v>32.101593467966055</v>
      </c>
      <c r="J133" s="122">
        <v>4.9046467964385867</v>
      </c>
      <c r="K133" s="46">
        <v>35.285081230966675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34" t="str">
        <f t="shared" si="9"/>
        <v>Munson</v>
      </c>
      <c r="C134" s="118">
        <f t="shared" si="9"/>
        <v>10</v>
      </c>
      <c r="D134" s="119">
        <v>5.2241355000000018</v>
      </c>
      <c r="E134" s="119">
        <v>67.141040000000004</v>
      </c>
      <c r="F134" s="119">
        <v>8.5940531199999999</v>
      </c>
      <c r="G134" s="119">
        <v>4.1070970000000004</v>
      </c>
      <c r="H134" s="119">
        <v>3.4328924260977081</v>
      </c>
      <c r="I134" s="119">
        <v>33.003460894886324</v>
      </c>
      <c r="J134" s="119">
        <v>5.0424388381881489</v>
      </c>
      <c r="K134" s="120">
        <v>36.429534075887574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33" t="str">
        <f t="shared" si="9"/>
        <v>Munson</v>
      </c>
      <c r="C135" s="121">
        <f t="shared" si="9"/>
        <v>10</v>
      </c>
      <c r="D135" s="122">
        <v>5.0282550000000006</v>
      </c>
      <c r="E135" s="122">
        <v>64.644299999999987</v>
      </c>
      <c r="F135" s="122">
        <v>8.2744703999999984</v>
      </c>
      <c r="G135" s="122">
        <v>3.9518100000000018</v>
      </c>
      <c r="H135" s="122">
        <v>3.3042429384856469</v>
      </c>
      <c r="I135" s="122">
        <v>31.777652924323181</v>
      </c>
      <c r="J135" s="122">
        <v>4.8551534859572314</v>
      </c>
      <c r="K135" s="46">
        <v>35.224017605028656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34" t="str">
        <f t="shared" si="9"/>
        <v>Munson</v>
      </c>
      <c r="C136" s="118">
        <f t="shared" si="9"/>
        <v>10</v>
      </c>
      <c r="D136" s="119">
        <v>5.1675915000000003</v>
      </c>
      <c r="E136" s="119">
        <v>66.459659999999957</v>
      </c>
      <c r="F136" s="119">
        <v>8.5068364799999951</v>
      </c>
      <c r="G136" s="119">
        <v>4.0599769999999964</v>
      </c>
      <c r="H136" s="119">
        <v>3.3958732162119789</v>
      </c>
      <c r="I136" s="119">
        <v>32.67153143700726</v>
      </c>
      <c r="J136" s="119">
        <v>4.9917247932915005</v>
      </c>
      <c r="K136" s="120">
        <v>36.367097413916341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33" t="str">
        <f t="shared" si="9"/>
        <v>Munson</v>
      </c>
      <c r="C137" s="121">
        <f t="shared" si="9"/>
        <v>10</v>
      </c>
      <c r="D137" s="122">
        <v>5.1396139999999999</v>
      </c>
      <c r="E137" s="122">
        <v>66.117729999999995</v>
      </c>
      <c r="F137" s="122">
        <v>8.4630694399999999</v>
      </c>
      <c r="G137" s="122">
        <v>4.0367114999999982</v>
      </c>
      <c r="H137" s="122">
        <v>3.3775525393334038</v>
      </c>
      <c r="I137" s="122">
        <v>32.504894140782184</v>
      </c>
      <c r="J137" s="122">
        <v>4.9662650935287651</v>
      </c>
      <c r="K137" s="46">
        <v>36.336366793983863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34" t="str">
        <f t="shared" si="9"/>
        <v>Munson</v>
      </c>
      <c r="C138" s="118">
        <f t="shared" si="9"/>
        <v>10</v>
      </c>
      <c r="D138" s="119">
        <v>4.7824044999999975</v>
      </c>
      <c r="E138" s="119">
        <v>61.54554000000001</v>
      </c>
      <c r="F138" s="119">
        <v>7.8778291200000012</v>
      </c>
      <c r="G138" s="119">
        <v>3.7550649999999988</v>
      </c>
      <c r="H138" s="119">
        <v>3.1428664918486011</v>
      </c>
      <c r="I138" s="119">
        <v>30.258438120193208</v>
      </c>
      <c r="J138" s="119">
        <v>4.6230400186927367</v>
      </c>
      <c r="K138" s="120">
        <v>33.963632030487062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33" t="str">
        <f t="shared" si="9"/>
        <v>Munson</v>
      </c>
      <c r="C139" s="121">
        <f t="shared" si="9"/>
        <v>10</v>
      </c>
      <c r="D139" s="122">
        <v>5.0857205000000016</v>
      </c>
      <c r="E139" s="122">
        <v>65.463939999999994</v>
      </c>
      <c r="F139" s="122">
        <v>8.3793843199999998</v>
      </c>
      <c r="G139" s="122">
        <v>3.9919474999999984</v>
      </c>
      <c r="H139" s="122">
        <v>3.3422570362753805</v>
      </c>
      <c r="I139" s="122">
        <v>32.186282757872995</v>
      </c>
      <c r="J139" s="122">
        <v>4.9175861919049355</v>
      </c>
      <c r="K139" s="46">
        <v>36.275846184178398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34" t="str">
        <f t="shared" si="9"/>
        <v>Munson</v>
      </c>
      <c r="C140" s="118">
        <f t="shared" si="9"/>
        <v>10</v>
      </c>
      <c r="D140" s="119">
        <v>4.8954449999999987</v>
      </c>
      <c r="E140" s="119">
        <v>63.034799999999997</v>
      </c>
      <c r="F140" s="119">
        <v>8.0684544000000002</v>
      </c>
      <c r="G140" s="119">
        <v>3.8415149999999989</v>
      </c>
      <c r="H140" s="119">
        <v>3.2172645175138967</v>
      </c>
      <c r="I140" s="119">
        <v>30.993266218954705</v>
      </c>
      <c r="J140" s="119">
        <v>4.7353107976705706</v>
      </c>
      <c r="K140" s="120">
        <v>35.076804512425468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33" t="str">
        <f t="shared" si="9"/>
        <v>Munson</v>
      </c>
      <c r="C141" s="121">
        <f t="shared" si="9"/>
        <v>10</v>
      </c>
      <c r="D141" s="122">
        <v>5.0315325000000035</v>
      </c>
      <c r="E141" s="122">
        <v>64.809219999999968</v>
      </c>
      <c r="F141" s="122">
        <v>8.2955801599999965</v>
      </c>
      <c r="G141" s="122">
        <v>3.9474779999999994</v>
      </c>
      <c r="H141" s="122">
        <v>3.3067511773790486</v>
      </c>
      <c r="I141" s="122">
        <v>31.867020138576532</v>
      </c>
      <c r="J141" s="122">
        <v>4.868807412759069</v>
      </c>
      <c r="K141" s="46">
        <v>36.216495962644885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34" t="str">
        <f t="shared" si="9"/>
        <v>Munson</v>
      </c>
      <c r="C142" s="118">
        <f t="shared" si="9"/>
        <v>10</v>
      </c>
      <c r="D142" s="119">
        <v>4.8435750000000013</v>
      </c>
      <c r="E142" s="119">
        <v>62.40570000000001</v>
      </c>
      <c r="F142" s="119">
        <v>7.9879296000000011</v>
      </c>
      <c r="G142" s="119">
        <v>3.7990500000000047</v>
      </c>
      <c r="H142" s="119">
        <v>3.1832688094537862</v>
      </c>
      <c r="I142" s="119">
        <v>30.686407599164308</v>
      </c>
      <c r="J142" s="119">
        <v>4.6884274869035325</v>
      </c>
      <c r="K142" s="120">
        <v>35.019905602304561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33" t="str">
        <f t="shared" si="9"/>
        <v>Munson</v>
      </c>
      <c r="C143" s="121">
        <f t="shared" si="9"/>
        <v>10</v>
      </c>
      <c r="D143" s="122">
        <v>4.9785224999999986</v>
      </c>
      <c r="E143" s="122">
        <v>64.164110000000051</v>
      </c>
      <c r="F143" s="122">
        <v>8.2130060800000066</v>
      </c>
      <c r="G143" s="122">
        <v>3.9035974999999983</v>
      </c>
      <c r="H143" s="122">
        <v>3.2719995228186174</v>
      </c>
      <c r="I143" s="122">
        <v>31.552265405256399</v>
      </c>
      <c r="J143" s="122">
        <v>4.8207176080700185</v>
      </c>
      <c r="K143" s="46">
        <v>36.158246420810102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34" t="str">
        <f t="shared" si="9"/>
        <v>Munson</v>
      </c>
      <c r="C144" s="118">
        <f t="shared" si="9"/>
        <v>10</v>
      </c>
      <c r="D144" s="119">
        <v>4.9523120000000018</v>
      </c>
      <c r="E144" s="119">
        <v>63.839850000000013</v>
      </c>
      <c r="F144" s="119">
        <v>8.1715008000000022</v>
      </c>
      <c r="G144" s="119">
        <v>3.8820990000000046</v>
      </c>
      <c r="H144" s="119">
        <v>3.2548101227509614</v>
      </c>
      <c r="I144" s="119">
        <v>31.393971601546934</v>
      </c>
      <c r="J144" s="119">
        <v>4.7965327143183769</v>
      </c>
      <c r="K144" s="120">
        <v>36.129524652581473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33" t="str">
        <f t="shared" si="9"/>
        <v>Munson</v>
      </c>
      <c r="C145" s="121">
        <f t="shared" si="9"/>
        <v>10</v>
      </c>
      <c r="D145" s="122">
        <v>4.7671949999999992</v>
      </c>
      <c r="E145" s="122">
        <v>61.473900000000029</v>
      </c>
      <c r="F145" s="122">
        <v>7.8686592000000033</v>
      </c>
      <c r="G145" s="122">
        <v>3.7360650000000035</v>
      </c>
      <c r="H145" s="122">
        <v>3.1331769123540139</v>
      </c>
      <c r="I145" s="122">
        <v>30.231566874771111</v>
      </c>
      <c r="J145" s="122">
        <v>4.6189345561883028</v>
      </c>
      <c r="K145" s="46">
        <v>34.936514914663221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34" t="str">
        <f t="shared" si="9"/>
        <v>Munson</v>
      </c>
      <c r="C146" s="118">
        <f t="shared" si="9"/>
        <v>10</v>
      </c>
      <c r="D146" s="119">
        <v>4.9001855000000036</v>
      </c>
      <c r="E146" s="119">
        <v>63.207760000000029</v>
      </c>
      <c r="F146" s="119">
        <v>8.0905932800000038</v>
      </c>
      <c r="G146" s="119">
        <v>3.8393964999999968</v>
      </c>
      <c r="H146" s="119">
        <v>3.2206112011602888</v>
      </c>
      <c r="I146" s="119">
        <v>31.085312768891008</v>
      </c>
      <c r="J146" s="119">
        <v>4.7493742645311876</v>
      </c>
      <c r="K146" s="120">
        <v>36.072864964133814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33" t="str">
        <f t="shared" si="9"/>
        <v>Munson</v>
      </c>
      <c r="C147" s="121">
        <f t="shared" si="9"/>
        <v>10</v>
      </c>
      <c r="D147" s="122">
        <v>4.7173199999999991</v>
      </c>
      <c r="E147" s="122">
        <v>60.866399999999977</v>
      </c>
      <c r="F147" s="122">
        <v>7.7908991999999975</v>
      </c>
      <c r="G147" s="122">
        <v>3.6953100000000023</v>
      </c>
      <c r="H147" s="122">
        <v>3.1004472518004449</v>
      </c>
      <c r="I147" s="122">
        <v>29.934837036114036</v>
      </c>
      <c r="J147" s="122">
        <v>4.573598499475259</v>
      </c>
      <c r="K147" s="46">
        <v>34.882178637855937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34" t="str">
        <f t="shared" si="9"/>
        <v>Munson</v>
      </c>
      <c r="C148" s="118">
        <f t="shared" si="9"/>
        <v>10</v>
      </c>
      <c r="D148" s="119">
        <v>4.8492369999999951</v>
      </c>
      <c r="E148" s="119">
        <v>62.584660000000021</v>
      </c>
      <c r="F148" s="119">
        <v>8.0108364800000018</v>
      </c>
      <c r="G148" s="119">
        <v>3.7975775000000014</v>
      </c>
      <c r="H148" s="119">
        <v>3.1871691512955223</v>
      </c>
      <c r="I148" s="119">
        <v>30.78088357812636</v>
      </c>
      <c r="J148" s="119">
        <v>4.7028618851306021</v>
      </c>
      <c r="K148" s="120">
        <v>36.017222118377688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33" t="str">
        <f t="shared" si="9"/>
        <v>Munson</v>
      </c>
      <c r="C149" s="121">
        <f t="shared" si="9"/>
        <v>10</v>
      </c>
      <c r="D149" s="122">
        <v>4.8236154999999989</v>
      </c>
      <c r="E149" s="122">
        <v>62.270939999999996</v>
      </c>
      <c r="F149" s="122">
        <v>7.9706803199999996</v>
      </c>
      <c r="G149" s="122">
        <v>3.7769624999999998</v>
      </c>
      <c r="H149" s="122">
        <v>3.170345172144923</v>
      </c>
      <c r="I149" s="122">
        <v>30.627532663302219</v>
      </c>
      <c r="J149" s="122">
        <v>4.6794321512568962</v>
      </c>
      <c r="K149" s="46">
        <v>35.989772718329178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34" t="str">
        <f t="shared" si="9"/>
        <v>Munson</v>
      </c>
      <c r="C150" s="118">
        <f t="shared" si="9"/>
        <v>10</v>
      </c>
      <c r="D150" s="119">
        <v>4.3347360000000004</v>
      </c>
      <c r="E150" s="119">
        <v>55.977600000000024</v>
      </c>
      <c r="F150" s="119">
        <v>7.165132800000003</v>
      </c>
      <c r="G150" s="119">
        <v>3.3936280000000036</v>
      </c>
      <c r="H150" s="119">
        <v>2.8490374073578701</v>
      </c>
      <c r="I150" s="119">
        <v>27.533013724545864</v>
      </c>
      <c r="J150" s="119">
        <v>4.2066356877163766</v>
      </c>
      <c r="K150" s="120">
        <v>32.482318091141558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33" t="str">
        <f t="shared" si="9"/>
        <v>Munson</v>
      </c>
      <c r="C151" s="121">
        <f t="shared" si="9"/>
        <v>10</v>
      </c>
      <c r="D151" s="122">
        <v>4.7753175000000017</v>
      </c>
      <c r="E151" s="122">
        <v>61.680080000000011</v>
      </c>
      <c r="F151" s="122">
        <v>7.8950502400000016</v>
      </c>
      <c r="G151" s="122">
        <v>3.7377940000000023</v>
      </c>
      <c r="H151" s="122">
        <v>3.1386210053075567</v>
      </c>
      <c r="I151" s="122">
        <v>30.338688119573579</v>
      </c>
      <c r="J151" s="122">
        <v>4.6353010100905543</v>
      </c>
      <c r="K151" s="46">
        <v>35.935599229712238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34" t="str">
        <f t="shared" si="9"/>
        <v>Munson</v>
      </c>
      <c r="C152" s="118">
        <f t="shared" si="9"/>
        <v>10</v>
      </c>
      <c r="D152" s="119">
        <v>4.5973349999999984</v>
      </c>
      <c r="E152" s="119">
        <v>59.39819999999996</v>
      </c>
      <c r="F152" s="119">
        <v>7.6029695999999953</v>
      </c>
      <c r="G152" s="119">
        <v>3.5978400000000001</v>
      </c>
      <c r="H152" s="119">
        <v>3.0216446185218868</v>
      </c>
      <c r="I152" s="119">
        <v>29.217097064600232</v>
      </c>
      <c r="J152" s="119">
        <v>4.463938414796444</v>
      </c>
      <c r="K152" s="120">
        <v>34.750517493800118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33" t="str">
        <f t="shared" si="9"/>
        <v>Munson</v>
      </c>
      <c r="C153" s="121">
        <f t="shared" si="9"/>
        <v>10</v>
      </c>
      <c r="D153" s="122">
        <v>4.7258415000000005</v>
      </c>
      <c r="E153" s="122">
        <v>61.076820000000033</v>
      </c>
      <c r="F153" s="122">
        <v>7.8178329600000049</v>
      </c>
      <c r="G153" s="122">
        <v>3.6977419999999981</v>
      </c>
      <c r="H153" s="122">
        <v>3.1061083822924314</v>
      </c>
      <c r="I153" s="122">
        <v>30.043580531372452</v>
      </c>
      <c r="J153" s="122">
        <v>4.5902129356415236</v>
      </c>
      <c r="K153" s="46">
        <v>35.882353923195289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34" t="str">
        <f t="shared" si="9"/>
        <v>Munson</v>
      </c>
      <c r="C154" s="118">
        <f t="shared" si="9"/>
        <v>10</v>
      </c>
      <c r="D154" s="119">
        <v>4.5500249999999962</v>
      </c>
      <c r="E154" s="119">
        <v>58.817699999999952</v>
      </c>
      <c r="F154" s="119">
        <v>7.5286655999999939</v>
      </c>
      <c r="G154" s="119">
        <v>3.5593650000000023</v>
      </c>
      <c r="H154" s="119">
        <v>2.9905515357638643</v>
      </c>
      <c r="I154" s="119">
        <v>28.933077019718073</v>
      </c>
      <c r="J154" s="119">
        <v>4.4205445458362886</v>
      </c>
      <c r="K154" s="120">
        <v>34.69938101517527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33" t="str">
        <f t="shared" si="9"/>
        <v>Munson</v>
      </c>
      <c r="C155" s="121">
        <f t="shared" si="9"/>
        <v>10</v>
      </c>
      <c r="D155" s="122">
        <v>4.6775434999999979</v>
      </c>
      <c r="E155" s="122">
        <v>60.480689999999996</v>
      </c>
      <c r="F155" s="122">
        <v>7.7415283199999996</v>
      </c>
      <c r="G155" s="122">
        <v>3.6585735000000006</v>
      </c>
      <c r="H155" s="122">
        <v>3.0743644445856462</v>
      </c>
      <c r="I155" s="122">
        <v>29.75188669989852</v>
      </c>
      <c r="J155" s="122">
        <v>4.5456465608692165</v>
      </c>
      <c r="K155" s="46">
        <v>35.829869342603182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34" t="str">
        <f t="shared" si="9"/>
        <v>Munson</v>
      </c>
      <c r="C156" s="118">
        <f t="shared" si="9"/>
        <v>10</v>
      </c>
      <c r="D156" s="119">
        <v>4.6528054999999995</v>
      </c>
      <c r="E156" s="119">
        <v>60.179369999999956</v>
      </c>
      <c r="F156" s="119">
        <v>7.702959359999995</v>
      </c>
      <c r="G156" s="119">
        <v>3.6385474999999983</v>
      </c>
      <c r="H156" s="119">
        <v>3.058105104643781</v>
      </c>
      <c r="I156" s="119">
        <v>29.604419332418242</v>
      </c>
      <c r="J156" s="119">
        <v>4.5231156560413552</v>
      </c>
      <c r="K156" s="120">
        <v>35.803875482458821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33" t="str">
        <f t="shared" si="9"/>
        <v>Munson</v>
      </c>
      <c r="C157" s="121">
        <f t="shared" si="9"/>
        <v>10</v>
      </c>
      <c r="D157" s="122">
        <v>4.4796299999999949</v>
      </c>
      <c r="E157" s="122">
        <v>57.953100000000013</v>
      </c>
      <c r="F157" s="122">
        <v>7.4179968000000018</v>
      </c>
      <c r="G157" s="122">
        <v>3.502649999999996</v>
      </c>
      <c r="H157" s="122">
        <v>2.9442836669184693</v>
      </c>
      <c r="I157" s="122">
        <v>28.509962749962902</v>
      </c>
      <c r="J157" s="122">
        <v>4.3558989368652128</v>
      </c>
      <c r="K157" s="46">
        <v>34.623910964162732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34" t="str">
        <f t="shared" si="9"/>
        <v>Munson</v>
      </c>
      <c r="C158" s="118">
        <f t="shared" si="9"/>
        <v>10</v>
      </c>
      <c r="D158" s="119">
        <v>4.6050965000000037</v>
      </c>
      <c r="E158" s="119">
        <v>59.591299999999976</v>
      </c>
      <c r="F158" s="119">
        <v>7.6276863999999964</v>
      </c>
      <c r="G158" s="119">
        <v>3.6002624999999999</v>
      </c>
      <c r="H158" s="119">
        <v>3.0267478325917674</v>
      </c>
      <c r="I158" s="119">
        <v>29.316616843709163</v>
      </c>
      <c r="J158" s="119">
        <v>4.479143585974005</v>
      </c>
      <c r="K158" s="120">
        <v>35.752367848848046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33" t="str">
        <f t="shared" si="9"/>
        <v>Munson</v>
      </c>
      <c r="C159" s="121">
        <f t="shared" si="9"/>
        <v>10</v>
      </c>
      <c r="D159" s="122">
        <v>4.4337449999999983</v>
      </c>
      <c r="E159" s="122">
        <v>57.386699999999983</v>
      </c>
      <c r="F159" s="122">
        <v>7.3454975999999981</v>
      </c>
      <c r="G159" s="122">
        <v>3.4655999999999971</v>
      </c>
      <c r="H159" s="122">
        <v>2.9141253016973447</v>
      </c>
      <c r="I159" s="122">
        <v>28.23274982044812</v>
      </c>
      <c r="J159" s="122">
        <v>4.3135448663776854</v>
      </c>
      <c r="K159" s="46">
        <v>34.57437256260922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34" t="str">
        <f t="shared" si="9"/>
        <v>Munson</v>
      </c>
      <c r="C160" s="118">
        <f t="shared" si="9"/>
        <v>10</v>
      </c>
      <c r="D160" s="119">
        <v>4.557682000000006</v>
      </c>
      <c r="E160" s="119">
        <v>59.008499999999998</v>
      </c>
      <c r="F160" s="119">
        <v>7.5530879999999998</v>
      </c>
      <c r="G160" s="119">
        <v>3.5619775000000007</v>
      </c>
      <c r="H160" s="119">
        <v>2.9955842323565554</v>
      </c>
      <c r="I160" s="119">
        <v>29.031360033943436</v>
      </c>
      <c r="J160" s="119">
        <v>4.4355608491842453</v>
      </c>
      <c r="K160" s="120">
        <v>35.70149076662566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33" t="str">
        <f t="shared" si="9"/>
        <v>Munson</v>
      </c>
      <c r="C161" s="121">
        <f t="shared" si="9"/>
        <v>10</v>
      </c>
      <c r="D161" s="122">
        <v>4.533827500000001</v>
      </c>
      <c r="E161" s="122">
        <v>58.713999999999999</v>
      </c>
      <c r="F161" s="122">
        <v>7.5153919999999994</v>
      </c>
      <c r="G161" s="122">
        <v>3.5428349999999988</v>
      </c>
      <c r="H161" s="122">
        <v>2.9799055227073148</v>
      </c>
      <c r="I161" s="122">
        <v>28.887190035581487</v>
      </c>
      <c r="J161" s="122">
        <v>4.413533686574409</v>
      </c>
      <c r="K161" s="46">
        <v>35.676285920394101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34" t="str">
        <f t="shared" si="9"/>
        <v>Munson</v>
      </c>
      <c r="C162" s="118">
        <f t="shared" si="9"/>
        <v>10</v>
      </c>
      <c r="D162" s="119">
        <v>4.0748539999999949</v>
      </c>
      <c r="E162" s="119">
        <v>52.781119999999973</v>
      </c>
      <c r="F162" s="119">
        <v>6.7559833599999966</v>
      </c>
      <c r="G162" s="119">
        <v>3.1834879999999957</v>
      </c>
      <c r="H162" s="119">
        <v>2.6782404009678662</v>
      </c>
      <c r="I162" s="119">
        <v>25.968866261614153</v>
      </c>
      <c r="J162" s="119">
        <v>3.9676571762395145</v>
      </c>
      <c r="K162" s="120">
        <v>32.201115899336969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33" t="str">
        <f t="shared" si="9"/>
        <v>Munson</v>
      </c>
      <c r="C163" s="121">
        <f t="shared" si="9"/>
        <v>10</v>
      </c>
      <c r="D163" s="122">
        <v>4.4887689999999951</v>
      </c>
      <c r="E163" s="122">
        <v>58.158479999999997</v>
      </c>
      <c r="F163" s="122">
        <v>7.4442854399999998</v>
      </c>
      <c r="G163" s="122">
        <v>3.5066114999999978</v>
      </c>
      <c r="H163" s="122">
        <v>2.950290378688416</v>
      </c>
      <c r="I163" s="122">
        <v>28.615288850235459</v>
      </c>
      <c r="J163" s="122">
        <v>4.3719911459436318</v>
      </c>
      <c r="K163" s="46">
        <v>35.626337518190084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34" t="str">
        <f t="shared" si="9"/>
        <v>Munson</v>
      </c>
      <c r="C164" s="118">
        <f t="shared" si="9"/>
        <v>10</v>
      </c>
      <c r="D164" s="119">
        <v>4.3214549999999967</v>
      </c>
      <c r="E164" s="119">
        <v>56.006099999999968</v>
      </c>
      <c r="F164" s="119">
        <v>7.168780799999996</v>
      </c>
      <c r="G164" s="119">
        <v>3.3755400000000013</v>
      </c>
      <c r="H164" s="119">
        <v>2.840321503418648</v>
      </c>
      <c r="I164" s="119">
        <v>27.556943694129242</v>
      </c>
      <c r="J164" s="119">
        <v>4.2102917165745373</v>
      </c>
      <c r="K164" s="120">
        <v>34.453151562339386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33" t="str">
        <f t="shared" si="9"/>
        <v>Munson</v>
      </c>
      <c r="C165" s="121">
        <f t="shared" si="9"/>
        <v>10</v>
      </c>
      <c r="D165" s="122">
        <v>4.442532500000004</v>
      </c>
      <c r="E165" s="122">
        <v>57.588700000000024</v>
      </c>
      <c r="F165" s="122">
        <v>7.3713536000000035</v>
      </c>
      <c r="G165" s="122">
        <v>3.4695045000000051</v>
      </c>
      <c r="H165" s="122">
        <v>2.9199009776148892</v>
      </c>
      <c r="I165" s="122">
        <v>28.336328443404273</v>
      </c>
      <c r="J165" s="122">
        <v>4.3293701431414204</v>
      </c>
      <c r="K165" s="46">
        <v>35.576992468582958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34" t="str">
        <f t="shared" si="9"/>
        <v>Munson</v>
      </c>
      <c r="C166" s="118">
        <f t="shared" si="9"/>
        <v>10</v>
      </c>
      <c r="D166" s="119">
        <v>4.2769949999999977</v>
      </c>
      <c r="E166" s="119">
        <v>55.457399999999993</v>
      </c>
      <c r="F166" s="119">
        <v>7.0985471999999987</v>
      </c>
      <c r="G166" s="119">
        <v>3.3399150000000013</v>
      </c>
      <c r="H166" s="119">
        <v>2.8110997182939998</v>
      </c>
      <c r="I166" s="119">
        <v>27.288289341800656</v>
      </c>
      <c r="J166" s="119">
        <v>4.1692454808572039</v>
      </c>
      <c r="K166" s="120">
        <v>34.405687462656125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33" t="str">
        <f t="shared" si="9"/>
        <v>Munson</v>
      </c>
      <c r="C167" s="121">
        <f t="shared" si="9"/>
        <v>10</v>
      </c>
      <c r="D167" s="122">
        <v>4.3968850000000055</v>
      </c>
      <c r="E167" s="122">
        <v>57.024189999999997</v>
      </c>
      <c r="F167" s="122">
        <v>7.2990963199999994</v>
      </c>
      <c r="G167" s="122">
        <v>3.4332809999999978</v>
      </c>
      <c r="H167" s="122">
        <v>2.8898987022366236</v>
      </c>
      <c r="I167" s="122">
        <v>28.059917361353047</v>
      </c>
      <c r="J167" s="122">
        <v>4.287138880543667</v>
      </c>
      <c r="K167" s="46">
        <v>35.528242618159247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34" t="str">
        <f t="shared" si="9"/>
        <v>Munson</v>
      </c>
      <c r="C168" s="118">
        <f t="shared" si="9"/>
        <v>10</v>
      </c>
      <c r="D168" s="119">
        <v>4.3736195000000002</v>
      </c>
      <c r="E168" s="119">
        <v>56.739609999999985</v>
      </c>
      <c r="F168" s="119">
        <v>7.2626700799999977</v>
      </c>
      <c r="G168" s="119">
        <v>3.4144329999999945</v>
      </c>
      <c r="H168" s="119">
        <v>2.8746071199730805</v>
      </c>
      <c r="I168" s="119">
        <v>27.920552963520826</v>
      </c>
      <c r="J168" s="119">
        <v>4.2658458844683853</v>
      </c>
      <c r="K168" s="120">
        <v>35.504088379709351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33" t="str">
        <f t="shared" si="9"/>
        <v>Munson</v>
      </c>
      <c r="C169" s="121">
        <f t="shared" si="9"/>
        <v>10</v>
      </c>
      <c r="D169" s="122">
        <v>4.2108749999999988</v>
      </c>
      <c r="E169" s="122">
        <v>54.639599999999994</v>
      </c>
      <c r="F169" s="122">
        <v>6.9938687999999996</v>
      </c>
      <c r="G169" s="122">
        <v>3.2869049999999973</v>
      </c>
      <c r="H169" s="122">
        <v>2.7676416632549605</v>
      </c>
      <c r="I169" s="122">
        <v>26.887814737774502</v>
      </c>
      <c r="J169" s="122">
        <v>4.1080588909435551</v>
      </c>
      <c r="K169" s="46">
        <v>34.335559423346268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34" t="str">
        <f t="shared" si="9"/>
        <v>Munson</v>
      </c>
      <c r="C170" s="118">
        <f t="shared" si="9"/>
        <v>10</v>
      </c>
      <c r="D170" s="119">
        <v>4.3288554999999995</v>
      </c>
      <c r="E170" s="119">
        <v>56.182850000000016</v>
      </c>
      <c r="F170" s="119">
        <v>7.1914048000000017</v>
      </c>
      <c r="G170" s="119">
        <v>3.3787985000000003</v>
      </c>
      <c r="H170" s="119">
        <v>2.8451855380097695</v>
      </c>
      <c r="I170" s="119">
        <v>27.647893877584124</v>
      </c>
      <c r="J170" s="119">
        <v>4.2241876119230684</v>
      </c>
      <c r="K170" s="120">
        <v>35.456211691404647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33" t="str">
        <f t="shared" si="9"/>
        <v>Munson</v>
      </c>
      <c r="C171" s="121">
        <f t="shared" si="9"/>
        <v>10</v>
      </c>
      <c r="D171" s="122">
        <v>4.1675550000000001</v>
      </c>
      <c r="E171" s="122">
        <v>54.103499999999968</v>
      </c>
      <c r="F171" s="122">
        <v>6.9252479999999972</v>
      </c>
      <c r="G171" s="122">
        <v>3.2524199999999963</v>
      </c>
      <c r="H171" s="122">
        <v>2.7391691362745081</v>
      </c>
      <c r="I171" s="122">
        <v>26.625260931613223</v>
      </c>
      <c r="J171" s="122">
        <v>4.0679443674390878</v>
      </c>
      <c r="K171" s="46">
        <v>34.289504904496049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34" t="str">
        <f t="shared" si="9"/>
        <v>Munson</v>
      </c>
      <c r="C172" s="118">
        <f t="shared" si="9"/>
        <v>10</v>
      </c>
      <c r="D172" s="119">
        <v>4.2840915000000006</v>
      </c>
      <c r="E172" s="119">
        <v>55.631669999999993</v>
      </c>
      <c r="F172" s="119">
        <v>7.1208537599999993</v>
      </c>
      <c r="G172" s="119">
        <v>3.3431639999999994</v>
      </c>
      <c r="H172" s="119">
        <v>2.8157640048332997</v>
      </c>
      <c r="I172" s="119">
        <v>27.377939820454163</v>
      </c>
      <c r="J172" s="119">
        <v>4.1829426612630254</v>
      </c>
      <c r="K172" s="120">
        <v>35.408905461963855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33" t="str">
        <f t="shared" si="9"/>
        <v>Munson</v>
      </c>
      <c r="C173" s="121">
        <f t="shared" si="9"/>
        <v>10</v>
      </c>
      <c r="D173" s="122">
        <v>4.2617095000000011</v>
      </c>
      <c r="E173" s="122">
        <v>55.353600000000014</v>
      </c>
      <c r="F173" s="122">
        <v>7.0852608000000021</v>
      </c>
      <c r="G173" s="122">
        <v>3.3254940000000022</v>
      </c>
      <c r="H173" s="122">
        <v>2.8010531499923785</v>
      </c>
      <c r="I173" s="122">
        <v>27.241728273520906</v>
      </c>
      <c r="J173" s="122">
        <v>4.1621314485661758</v>
      </c>
      <c r="K173" s="46">
        <v>35.38546455383301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34" t="str">
        <f t="shared" si="9"/>
        <v>Munson</v>
      </c>
      <c r="C174" s="118">
        <f t="shared" si="9"/>
        <v>10</v>
      </c>
      <c r="D174" s="119">
        <v>3.8301340000000001</v>
      </c>
      <c r="E174" s="119">
        <v>49.759079999999969</v>
      </c>
      <c r="F174" s="119">
        <v>6.3691622399999961</v>
      </c>
      <c r="G174" s="119">
        <v>2.9882439999999972</v>
      </c>
      <c r="H174" s="119">
        <v>2.5173956212080015</v>
      </c>
      <c r="I174" s="119">
        <v>24.489006757456259</v>
      </c>
      <c r="J174" s="119">
        <v>3.7415566033141507</v>
      </c>
      <c r="K174" s="120">
        <v>31.940016957333217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33" t="str">
        <f t="shared" si="9"/>
        <v>Munson</v>
      </c>
      <c r="C175" s="121">
        <f t="shared" si="9"/>
        <v>10</v>
      </c>
      <c r="D175" s="122">
        <v>4.2193014999999994</v>
      </c>
      <c r="E175" s="122">
        <v>54.827530000000031</v>
      </c>
      <c r="F175" s="122">
        <v>7.0179238400000044</v>
      </c>
      <c r="G175" s="122">
        <v>3.2916264999999991</v>
      </c>
      <c r="H175" s="122">
        <v>2.7731800283661405</v>
      </c>
      <c r="I175" s="122">
        <v>26.984073202623414</v>
      </c>
      <c r="J175" s="122">
        <v>4.1227656822773424</v>
      </c>
      <c r="K175" s="46">
        <v>35.338997285742508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34" t="str">
        <f t="shared" si="9"/>
        <v>Munson</v>
      </c>
      <c r="C176" s="118">
        <f t="shared" si="9"/>
        <v>10</v>
      </c>
      <c r="D176" s="119">
        <v>4.0623899999999988</v>
      </c>
      <c r="E176" s="119">
        <v>52.797900000000006</v>
      </c>
      <c r="F176" s="119">
        <v>6.758131200000002</v>
      </c>
      <c r="G176" s="119">
        <v>3.168629999999995</v>
      </c>
      <c r="H176" s="119">
        <v>2.6700482998425832</v>
      </c>
      <c r="I176" s="119">
        <v>25.985759285120778</v>
      </c>
      <c r="J176" s="119">
        <v>3.9702381317571858</v>
      </c>
      <c r="K176" s="120">
        <v>34.176745003148127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33" t="str">
        <f t="shared" si="9"/>
        <v>Munson</v>
      </c>
      <c r="C177" s="121">
        <f t="shared" si="9"/>
        <v>10</v>
      </c>
      <c r="D177" s="122">
        <v>4.176009999999998</v>
      </c>
      <c r="E177" s="122">
        <v>54.289060000000006</v>
      </c>
      <c r="F177" s="122">
        <v>6.9489996800000009</v>
      </c>
      <c r="G177" s="122">
        <v>3.256875500000004</v>
      </c>
      <c r="H177" s="122">
        <v>2.7447262833357264</v>
      </c>
      <c r="I177" s="122">
        <v>26.720278055496728</v>
      </c>
      <c r="J177" s="122">
        <v>4.0824615378037814</v>
      </c>
      <c r="K177" s="46">
        <v>35.293073495563711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34" t="str">
        <f t="shared" si="9"/>
        <v>Munson</v>
      </c>
      <c r="C178" s="118">
        <f t="shared" si="9"/>
        <v>10</v>
      </c>
      <c r="D178" s="119">
        <v>4.0204949999999977</v>
      </c>
      <c r="E178" s="119">
        <v>52.279199999999982</v>
      </c>
      <c r="F178" s="119">
        <v>6.691737599999998</v>
      </c>
      <c r="G178" s="119">
        <v>3.1355699999999991</v>
      </c>
      <c r="H178" s="119">
        <v>2.6425123481191588</v>
      </c>
      <c r="I178" s="119">
        <v>25.731635788970088</v>
      </c>
      <c r="J178" s="119">
        <v>3.9314118862831466</v>
      </c>
      <c r="K178" s="120">
        <v>34.132551474320266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33" t="str">
        <f t="shared" si="9"/>
        <v>Munson</v>
      </c>
      <c r="C179" s="121">
        <f t="shared" si="9"/>
        <v>10</v>
      </c>
      <c r="D179" s="122">
        <v>4.1330129999999974</v>
      </c>
      <c r="E179" s="122">
        <v>53.755239999999972</v>
      </c>
      <c r="F179" s="122">
        <v>6.8806707199999968</v>
      </c>
      <c r="G179" s="122">
        <v>3.2230080000000014</v>
      </c>
      <c r="H179" s="122">
        <v>2.7164660311337312</v>
      </c>
      <c r="I179" s="122">
        <v>26.458733476365001</v>
      </c>
      <c r="J179" s="122">
        <v>4.0425015334885011</v>
      </c>
      <c r="K179" s="46">
        <v>35.247659573805961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34" t="str">
        <f t="shared" si="9"/>
        <v>Munson</v>
      </c>
      <c r="C180" s="118">
        <f t="shared" si="9"/>
        <v>10</v>
      </c>
      <c r="D180" s="119">
        <v>4.1112199999999977</v>
      </c>
      <c r="E180" s="119">
        <v>53.485850000000013</v>
      </c>
      <c r="F180" s="119">
        <v>6.846188800000002</v>
      </c>
      <c r="G180" s="119">
        <v>3.2056324999999974</v>
      </c>
      <c r="H180" s="119">
        <v>2.7021423964454283</v>
      </c>
      <c r="I180" s="119">
        <v>26.326726535247097</v>
      </c>
      <c r="J180" s="119">
        <v>4.0223328326301386</v>
      </c>
      <c r="K180" s="120">
        <v>35.225142335389791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33" t="str">
        <f t="shared" si="9"/>
        <v>Munson</v>
      </c>
      <c r="C181" s="121">
        <f t="shared" si="9"/>
        <v>10</v>
      </c>
      <c r="D181" s="122">
        <v>3.9583649999999961</v>
      </c>
      <c r="E181" s="122">
        <v>51.505500000000012</v>
      </c>
      <c r="F181" s="122">
        <v>6.5927040000000021</v>
      </c>
      <c r="G181" s="122">
        <v>3.0859799999999993</v>
      </c>
      <c r="H181" s="122">
        <v>2.6016768351681065</v>
      </c>
      <c r="I181" s="122">
        <v>25.352525098419704</v>
      </c>
      <c r="J181" s="122">
        <v>3.8734894339195542</v>
      </c>
      <c r="K181" s="46">
        <v>34.067175895289374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34" t="str">
        <f t="shared" si="9"/>
        <v>Munson</v>
      </c>
      <c r="C182" s="118">
        <f t="shared" si="9"/>
        <v>10</v>
      </c>
      <c r="D182" s="119">
        <v>4.069106500000002</v>
      </c>
      <c r="E182" s="119">
        <v>52.959779999999974</v>
      </c>
      <c r="F182" s="119">
        <v>6.778851839999998</v>
      </c>
      <c r="G182" s="119">
        <v>3.1723539999999941</v>
      </c>
      <c r="H182" s="119">
        <v>2.674462831634568</v>
      </c>
      <c r="I182" s="119">
        <v>26.068941278390962</v>
      </c>
      <c r="J182" s="119">
        <v>3.9829471367273639</v>
      </c>
      <c r="K182" s="120">
        <v>35.180479461268376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33" t="str">
        <f t="shared" si="9"/>
        <v>Munson</v>
      </c>
      <c r="C183" s="121">
        <f t="shared" si="9"/>
        <v>10</v>
      </c>
      <c r="D183" s="122">
        <v>3.9173250000000013</v>
      </c>
      <c r="E183" s="122">
        <v>50.998800000000031</v>
      </c>
      <c r="F183" s="122">
        <v>6.527846400000004</v>
      </c>
      <c r="G183" s="122">
        <v>3.0537750000000026</v>
      </c>
      <c r="H183" s="122">
        <v>2.5747028148035831</v>
      </c>
      <c r="I183" s="122">
        <v>25.104220369192817</v>
      </c>
      <c r="J183" s="122">
        <v>3.8355520450140403</v>
      </c>
      <c r="K183" s="46">
        <v>34.024194084970581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34" t="str">
        <f t="shared" si="9"/>
        <v>Munson</v>
      </c>
      <c r="C184" s="118">
        <f t="shared" si="9"/>
        <v>10</v>
      </c>
      <c r="D184" s="119">
        <v>4.0272874999999999</v>
      </c>
      <c r="E184" s="119">
        <v>52.438670000000052</v>
      </c>
      <c r="F184" s="119">
        <v>6.7121497600000062</v>
      </c>
      <c r="G184" s="119">
        <v>3.1390754999999975</v>
      </c>
      <c r="H184" s="119">
        <v>2.6469768457811016</v>
      </c>
      <c r="I184" s="119">
        <v>25.813562857876288</v>
      </c>
      <c r="J184" s="119">
        <v>3.9439290715470885</v>
      </c>
      <c r="K184" s="120">
        <v>35.136309308503805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33" t="str">
        <f t="shared" si="9"/>
        <v>Munson</v>
      </c>
      <c r="C185" s="121">
        <f t="shared" si="9"/>
        <v>10</v>
      </c>
      <c r="D185" s="122">
        <v>4.006083499999999</v>
      </c>
      <c r="E185" s="122">
        <v>52.175479999999993</v>
      </c>
      <c r="F185" s="122">
        <v>6.6784614400000004</v>
      </c>
      <c r="G185" s="122">
        <v>3.1222890000000061</v>
      </c>
      <c r="H185" s="122">
        <v>2.6330403013179575</v>
      </c>
      <c r="I185" s="122">
        <v>25.684562296106247</v>
      </c>
      <c r="J185" s="122">
        <v>3.9242196872111705</v>
      </c>
      <c r="K185" s="46">
        <v>35.114402518021436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34" t="str">
        <f t="shared" si="9"/>
        <v>Munson</v>
      </c>
      <c r="C186" s="118">
        <f t="shared" si="9"/>
        <v>10</v>
      </c>
      <c r="D186" s="119">
        <v>3.7286169999999981</v>
      </c>
      <c r="E186" s="119">
        <v>48.572679999999998</v>
      </c>
      <c r="F186" s="119">
        <v>6.21730304</v>
      </c>
      <c r="G186" s="119">
        <v>2.9059740000000005</v>
      </c>
      <c r="H186" s="119">
        <v>2.4506725128800055</v>
      </c>
      <c r="I186" s="119">
        <v>23.911519894085625</v>
      </c>
      <c r="J186" s="119">
        <v>3.6533251684172994</v>
      </c>
      <c r="K186" s="120">
        <v>32.828571925916172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33" t="str">
        <f t="shared" si="9"/>
        <v>Munson</v>
      </c>
      <c r="C187" s="121">
        <f t="shared" si="9"/>
        <v>10</v>
      </c>
      <c r="D187" s="122">
        <v>3.9654425000000022</v>
      </c>
      <c r="E187" s="122">
        <v>51.66986999999996</v>
      </c>
      <c r="F187" s="122">
        <v>6.6137433599999946</v>
      </c>
      <c r="G187" s="122">
        <v>3.0904830000000012</v>
      </c>
      <c r="H187" s="122">
        <v>2.6063285566326404</v>
      </c>
      <c r="I187" s="122">
        <v>25.436761609911308</v>
      </c>
      <c r="J187" s="122">
        <v>3.8863595021870729</v>
      </c>
      <c r="K187" s="46">
        <v>35.070934150093485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34" t="str">
        <f t="shared" si="9"/>
        <v>Munson</v>
      </c>
      <c r="C188" s="118">
        <f t="shared" si="9"/>
        <v>10</v>
      </c>
      <c r="D188" s="119">
        <v>3.8178600000000009</v>
      </c>
      <c r="E188" s="119">
        <v>49.756499999999981</v>
      </c>
      <c r="F188" s="119">
        <v>6.3688319999999976</v>
      </c>
      <c r="G188" s="119">
        <v>2.9748299999999968</v>
      </c>
      <c r="H188" s="119">
        <v>2.5093284334848707</v>
      </c>
      <c r="I188" s="119">
        <v>24.495345665277437</v>
      </c>
      <c r="J188" s="119">
        <v>3.7425250225260349</v>
      </c>
      <c r="K188" s="120">
        <v>33.91874575363962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33" t="str">
        <f t="shared" si="9"/>
        <v>Munson</v>
      </c>
      <c r="C189" s="121">
        <f t="shared" si="9"/>
        <v>10</v>
      </c>
      <c r="D189" s="122">
        <v>3.9248014999999961</v>
      </c>
      <c r="E189" s="122">
        <v>51.160850000000011</v>
      </c>
      <c r="F189" s="122">
        <v>6.5485888000000019</v>
      </c>
      <c r="G189" s="122">
        <v>3.0580880000000041</v>
      </c>
      <c r="H189" s="122">
        <v>2.5796168901790408</v>
      </c>
      <c r="I189" s="122">
        <v>25.187249024033427</v>
      </c>
      <c r="J189" s="122">
        <v>3.848237596539605</v>
      </c>
      <c r="K189" s="46">
        <v>35.027919541409148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34" t="str">
        <f t="shared" si="9"/>
        <v>Munson</v>
      </c>
      <c r="C190" s="118">
        <f t="shared" si="9"/>
        <v>10</v>
      </c>
      <c r="D190" s="119">
        <v>3.7785300000000013</v>
      </c>
      <c r="E190" s="119">
        <v>49.26599999999997</v>
      </c>
      <c r="F190" s="119">
        <v>6.3060479999999961</v>
      </c>
      <c r="G190" s="119">
        <v>2.9440499999999985</v>
      </c>
      <c r="H190" s="119">
        <v>2.4834783714981548</v>
      </c>
      <c r="I190" s="119">
        <v>24.254899030124378</v>
      </c>
      <c r="J190" s="119">
        <v>3.7057883982396431</v>
      </c>
      <c r="K190" s="120">
        <v>33.877337536058924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33" t="str">
        <f t="shared" si="9"/>
        <v>Munson</v>
      </c>
      <c r="C191" s="121">
        <f t="shared" si="9"/>
        <v>10</v>
      </c>
      <c r="D191" s="122">
        <v>3.884454999999996</v>
      </c>
      <c r="E191" s="122">
        <v>50.656480000000052</v>
      </c>
      <c r="F191" s="122">
        <v>6.4840294400000067</v>
      </c>
      <c r="G191" s="122">
        <v>3.0259874999999998</v>
      </c>
      <c r="H191" s="122">
        <v>2.5530986821575268</v>
      </c>
      <c r="I191" s="122">
        <v>24.93999182435833</v>
      </c>
      <c r="J191" s="122">
        <v>3.8104604104930599</v>
      </c>
      <c r="K191" s="46">
        <v>34.985356731414797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34" t="str">
        <f t="shared" si="9"/>
        <v>Munson</v>
      </c>
      <c r="C192" s="118">
        <f t="shared" si="9"/>
        <v>10</v>
      </c>
      <c r="D192" s="119">
        <v>3.8641345000000009</v>
      </c>
      <c r="E192" s="119">
        <v>50.40197000000002</v>
      </c>
      <c r="F192" s="119">
        <v>6.4514521600000032</v>
      </c>
      <c r="G192" s="119">
        <v>3.0100845000000009</v>
      </c>
      <c r="H192" s="119">
        <v>2.5397428139448501</v>
      </c>
      <c r="I192" s="119">
        <v>24.815206697811949</v>
      </c>
      <c r="J192" s="119">
        <v>3.7913950644001284</v>
      </c>
      <c r="K192" s="120">
        <v>34.964242129074904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33" t="str">
        <f t="shared" si="9"/>
        <v>Munson</v>
      </c>
      <c r="C193" s="121">
        <f t="shared" si="9"/>
        <v>10</v>
      </c>
      <c r="D193" s="122">
        <v>3.7201050000000024</v>
      </c>
      <c r="E193" s="122">
        <v>48.535200000000003</v>
      </c>
      <c r="F193" s="122">
        <v>6.2125056000000001</v>
      </c>
      <c r="G193" s="122">
        <v>2.8975950000000017</v>
      </c>
      <c r="H193" s="122">
        <v>2.4450779610078817</v>
      </c>
      <c r="I193" s="122">
        <v>23.896606467289796</v>
      </c>
      <c r="J193" s="122">
        <v>3.6510467164649136</v>
      </c>
      <c r="K193" s="46">
        <v>33.816037258348963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34" t="str">
        <f t="shared" si="9"/>
        <v>Munson</v>
      </c>
      <c r="C194" s="118">
        <f t="shared" si="9"/>
        <v>10</v>
      </c>
      <c r="D194" s="119">
        <v>3.8243770000000037</v>
      </c>
      <c r="E194" s="119">
        <v>49.904729999999994</v>
      </c>
      <c r="F194" s="119">
        <v>6.3878054399999993</v>
      </c>
      <c r="G194" s="119">
        <v>2.9785729999999959</v>
      </c>
      <c r="H194" s="119">
        <v>2.5136118022362339</v>
      </c>
      <c r="I194" s="119">
        <v>24.571411721064031</v>
      </c>
      <c r="J194" s="119">
        <v>3.7541468320169642</v>
      </c>
      <c r="K194" s="120">
        <v>34.922344786995339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33" t="str">
        <f t="shared" ref="B195:C258" si="12">+B194</f>
        <v>Munson</v>
      </c>
      <c r="C195" s="121">
        <f t="shared" si="12"/>
        <v>10</v>
      </c>
      <c r="D195" s="122">
        <v>3.6819150000000014</v>
      </c>
      <c r="E195" s="122">
        <v>48.056099999999972</v>
      </c>
      <c r="F195" s="122">
        <v>6.1511807999999961</v>
      </c>
      <c r="G195" s="122">
        <v>2.8670999999999971</v>
      </c>
      <c r="H195" s="122">
        <v>2.4199771366901719</v>
      </c>
      <c r="I195" s="122">
        <v>23.661695142533439</v>
      </c>
      <c r="J195" s="122">
        <v>3.6151556740008632</v>
      </c>
      <c r="K195" s="46">
        <v>33.775704363772739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34" t="str">
        <f t="shared" si="12"/>
        <v>Munson</v>
      </c>
      <c r="C196" s="118">
        <f t="shared" si="12"/>
        <v>10</v>
      </c>
      <c r="D196" s="119">
        <v>3.7849139999999992</v>
      </c>
      <c r="E196" s="119">
        <v>49.412140000000015</v>
      </c>
      <c r="F196" s="119">
        <v>6.3247539200000018</v>
      </c>
      <c r="G196" s="119">
        <v>2.9473560000000045</v>
      </c>
      <c r="H196" s="119">
        <v>2.4876743164459225</v>
      </c>
      <c r="I196" s="119">
        <v>24.329874617236268</v>
      </c>
      <c r="J196" s="119">
        <v>3.7172435352748985</v>
      </c>
      <c r="K196" s="120">
        <v>34.880886422207482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33" t="str">
        <f t="shared" si="12"/>
        <v>Munson</v>
      </c>
      <c r="C197" s="121">
        <f t="shared" si="12"/>
        <v>10</v>
      </c>
      <c r="D197" s="122">
        <v>3.7648880000000009</v>
      </c>
      <c r="E197" s="122">
        <v>49.163520000000005</v>
      </c>
      <c r="F197" s="122">
        <v>6.2929305600000003</v>
      </c>
      <c r="G197" s="122">
        <v>2.9314529999999985</v>
      </c>
      <c r="H197" s="122">
        <v>2.4745120254591466</v>
      </c>
      <c r="I197" s="122">
        <v>24.207950106416767</v>
      </c>
      <c r="J197" s="122">
        <v>3.6986152341202669</v>
      </c>
      <c r="K197" s="46">
        <v>34.860320401442678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34" t="str">
        <f t="shared" si="12"/>
        <v>Munson</v>
      </c>
      <c r="C198" s="118">
        <f t="shared" si="12"/>
        <v>10</v>
      </c>
      <c r="D198" s="119">
        <v>3.383785999999998</v>
      </c>
      <c r="E198" s="119">
        <v>44.19380000000001</v>
      </c>
      <c r="F198" s="119">
        <v>5.6568064000000016</v>
      </c>
      <c r="G198" s="119">
        <v>2.634463999999999</v>
      </c>
      <c r="H198" s="119">
        <v>2.2240287568504682</v>
      </c>
      <c r="I198" s="119">
        <v>21.761316840781316</v>
      </c>
      <c r="J198" s="119">
        <v>3.3248060622265192</v>
      </c>
      <c r="K198" s="120">
        <v>31.468263176365905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33" t="str">
        <f t="shared" si="12"/>
        <v>Munson</v>
      </c>
      <c r="C199" s="121">
        <f t="shared" si="12"/>
        <v>10</v>
      </c>
      <c r="D199" s="122">
        <v>3.7274864999999977</v>
      </c>
      <c r="E199" s="122">
        <v>48.693869999999961</v>
      </c>
      <c r="F199" s="122">
        <v>6.2328153599999947</v>
      </c>
      <c r="G199" s="122">
        <v>2.9020029999999988</v>
      </c>
      <c r="H199" s="122">
        <v>2.4499294876302882</v>
      </c>
      <c r="I199" s="122">
        <v>23.977662701998909</v>
      </c>
      <c r="J199" s="122">
        <v>3.6634308319000533</v>
      </c>
      <c r="K199" s="46">
        <v>34.819511540061548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34" t="str">
        <f t="shared" si="12"/>
        <v>Munson</v>
      </c>
      <c r="C200" s="118">
        <f t="shared" si="12"/>
        <v>10</v>
      </c>
      <c r="D200" s="119">
        <v>3.5887199999999986</v>
      </c>
      <c r="E200" s="119">
        <v>46.89</v>
      </c>
      <c r="F200" s="119">
        <v>6.0019200000000001</v>
      </c>
      <c r="G200" s="119">
        <v>2.7935699999999994</v>
      </c>
      <c r="H200" s="119">
        <v>2.3587237526006555</v>
      </c>
      <c r="I200" s="119">
        <v>23.089869412997139</v>
      </c>
      <c r="J200" s="119">
        <v>3.5277891419015979</v>
      </c>
      <c r="K200" s="120">
        <v>33.67671122299997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33" t="str">
        <f t="shared" si="12"/>
        <v>Munson</v>
      </c>
      <c r="C201" s="121">
        <f t="shared" si="12"/>
        <v>10</v>
      </c>
      <c r="D201" s="122">
        <v>3.6892014999999994</v>
      </c>
      <c r="E201" s="122">
        <v>48.21275</v>
      </c>
      <c r="F201" s="122">
        <v>6.1712319999999998</v>
      </c>
      <c r="G201" s="122">
        <v>2.8716694999999994</v>
      </c>
      <c r="H201" s="122">
        <v>2.4247662742955636</v>
      </c>
      <c r="I201" s="122">
        <v>23.741698240773836</v>
      </c>
      <c r="J201" s="122">
        <v>3.6273790358401503</v>
      </c>
      <c r="K201" s="46">
        <v>34.779129830410611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34" t="str">
        <f t="shared" si="12"/>
        <v>Munson</v>
      </c>
      <c r="C202" s="118">
        <f t="shared" si="12"/>
        <v>10</v>
      </c>
      <c r="D202" s="119">
        <v>3.5519549999999995</v>
      </c>
      <c r="E202" s="119">
        <v>46.426499999999976</v>
      </c>
      <c r="F202" s="119">
        <v>5.9425919999999968</v>
      </c>
      <c r="G202" s="119">
        <v>2.7644999999999995</v>
      </c>
      <c r="H202" s="119">
        <v>2.3345595694148096</v>
      </c>
      <c r="I202" s="119">
        <v>22.862536475875974</v>
      </c>
      <c r="J202" s="119">
        <v>3.4930560985223971</v>
      </c>
      <c r="K202" s="120">
        <v>33.637836757459141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33" t="str">
        <f t="shared" si="12"/>
        <v>Munson</v>
      </c>
      <c r="C203" s="121">
        <f t="shared" si="12"/>
        <v>10</v>
      </c>
      <c r="D203" s="122">
        <v>3.6512110000000004</v>
      </c>
      <c r="E203" s="122">
        <v>47.735969999999995</v>
      </c>
      <c r="F203" s="122">
        <v>6.1102041599999994</v>
      </c>
      <c r="G203" s="122">
        <v>2.8419249999999998</v>
      </c>
      <c r="H203" s="122">
        <v>2.3997966577556316</v>
      </c>
      <c r="I203" s="122">
        <v>23.507841439851639</v>
      </c>
      <c r="J203" s="122">
        <v>3.5916491772666181</v>
      </c>
      <c r="K203" s="46">
        <v>34.739171164663212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34" t="str">
        <f t="shared" si="12"/>
        <v>Munson</v>
      </c>
      <c r="C204" s="118">
        <f t="shared" si="12"/>
        <v>10</v>
      </c>
      <c r="D204" s="119">
        <v>3.6320685000000044</v>
      </c>
      <c r="E204" s="119">
        <v>47.49572000000002</v>
      </c>
      <c r="F204" s="119">
        <v>6.0794521600000033</v>
      </c>
      <c r="G204" s="119">
        <v>2.8266110000000002</v>
      </c>
      <c r="H204" s="119">
        <v>2.3872150174061639</v>
      </c>
      <c r="I204" s="119">
        <v>23.389986600541675</v>
      </c>
      <c r="J204" s="119">
        <v>3.5736426259365182</v>
      </c>
      <c r="K204" s="120">
        <v>34.719348956158292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33" t="str">
        <f t="shared" si="12"/>
        <v>Munson</v>
      </c>
      <c r="C205" s="121">
        <f t="shared" si="12"/>
        <v>10</v>
      </c>
      <c r="D205" s="122">
        <v>3.4966650000000019</v>
      </c>
      <c r="E205" s="122">
        <v>45.735599999999984</v>
      </c>
      <c r="F205" s="122">
        <v>5.8541567999999975</v>
      </c>
      <c r="G205" s="122">
        <v>2.7211800000000004</v>
      </c>
      <c r="H205" s="122">
        <v>2.298219672903751</v>
      </c>
      <c r="I205" s="122">
        <v>22.523626980215109</v>
      </c>
      <c r="J205" s="122">
        <v>3.4412757217816003</v>
      </c>
      <c r="K205" s="46">
        <v>33.580287883156217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34" t="str">
        <f t="shared" si="12"/>
        <v>Munson</v>
      </c>
      <c r="C206" s="118">
        <f t="shared" si="12"/>
        <v>10</v>
      </c>
      <c r="D206" s="119">
        <v>3.5946669999999981</v>
      </c>
      <c r="E206" s="119">
        <v>47.026069999999976</v>
      </c>
      <c r="F206" s="119">
        <v>6.0193369599999969</v>
      </c>
      <c r="G206" s="119">
        <v>2.7968665000000006</v>
      </c>
      <c r="H206" s="119">
        <v>2.3626325169515896</v>
      </c>
      <c r="I206" s="119">
        <v>23.159599246629124</v>
      </c>
      <c r="J206" s="119">
        <v>3.5384428452220358</v>
      </c>
      <c r="K206" s="120">
        <v>34.680015955975186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33" t="str">
        <f t="shared" si="12"/>
        <v>Munson</v>
      </c>
      <c r="C207" s="121">
        <f t="shared" si="12"/>
        <v>10</v>
      </c>
      <c r="D207" s="122">
        <v>3.4607550000000016</v>
      </c>
      <c r="E207" s="122">
        <v>45.283499999999989</v>
      </c>
      <c r="F207" s="122">
        <v>5.7962879999999997</v>
      </c>
      <c r="G207" s="122">
        <v>2.6926800000000002</v>
      </c>
      <c r="H207" s="122">
        <v>2.2746174217225783</v>
      </c>
      <c r="I207" s="122">
        <v>22.301839224598559</v>
      </c>
      <c r="J207" s="122">
        <v>3.4073899220835369</v>
      </c>
      <c r="K207" s="46">
        <v>33.542423388832489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34" t="str">
        <f t="shared" si="12"/>
        <v>Munson</v>
      </c>
      <c r="C208" s="118">
        <f t="shared" si="12"/>
        <v>10</v>
      </c>
      <c r="D208" s="119">
        <v>3.5578544999999981</v>
      </c>
      <c r="E208" s="119">
        <v>46.560449999999996</v>
      </c>
      <c r="F208" s="119">
        <v>5.9597375999999995</v>
      </c>
      <c r="G208" s="119">
        <v>2.7677110000000007</v>
      </c>
      <c r="H208" s="119">
        <v>2.3384370671693455</v>
      </c>
      <c r="I208" s="119">
        <v>22.931167419095928</v>
      </c>
      <c r="J208" s="119">
        <v>3.5035419064220781</v>
      </c>
      <c r="K208" s="120">
        <v>34.641094734292288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33" t="str">
        <f t="shared" si="12"/>
        <v>Munson</v>
      </c>
      <c r="C209" s="121">
        <f t="shared" si="12"/>
        <v>10</v>
      </c>
      <c r="D209" s="122">
        <v>3.5390065000000019</v>
      </c>
      <c r="E209" s="122">
        <v>46.325469999999974</v>
      </c>
      <c r="F209" s="122">
        <v>5.9296601599999965</v>
      </c>
      <c r="G209" s="122">
        <v>2.7529859999999973</v>
      </c>
      <c r="H209" s="122">
        <v>2.3260490565633982</v>
      </c>
      <c r="I209" s="122">
        <v>22.815873444799561</v>
      </c>
      <c r="J209" s="122">
        <v>3.4859265732535625</v>
      </c>
      <c r="K209" s="46">
        <v>34.621786502035036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34" t="str">
        <f t="shared" si="12"/>
        <v>Munson</v>
      </c>
      <c r="C210" s="118">
        <f t="shared" si="12"/>
        <v>10</v>
      </c>
      <c r="D210" s="119">
        <v>3.1808279999999982</v>
      </c>
      <c r="E210" s="119">
        <v>41.642160000000032</v>
      </c>
      <c r="F210" s="119">
        <v>5.3301964800000041</v>
      </c>
      <c r="G210" s="119">
        <v>2.4740659999999992</v>
      </c>
      <c r="H210" s="119">
        <v>2.0906325042299216</v>
      </c>
      <c r="I210" s="119">
        <v>20.509672313731087</v>
      </c>
      <c r="J210" s="119">
        <v>3.133573429209906</v>
      </c>
      <c r="K210" s="120">
        <v>31.253943479437581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33" t="str">
        <f t="shared" si="12"/>
        <v>Munson</v>
      </c>
      <c r="C211" s="121">
        <f t="shared" si="12"/>
        <v>10</v>
      </c>
      <c r="D211" s="122">
        <v>3.5039610000000003</v>
      </c>
      <c r="E211" s="122">
        <v>45.882169999999988</v>
      </c>
      <c r="F211" s="122">
        <v>5.8729177599999991</v>
      </c>
      <c r="G211" s="122">
        <v>2.7253029999999989</v>
      </c>
      <c r="H211" s="122">
        <v>2.3030150482992493</v>
      </c>
      <c r="I211" s="122">
        <v>22.598395432705541</v>
      </c>
      <c r="J211" s="122">
        <v>3.4526991784209411</v>
      </c>
      <c r="K211" s="46">
        <v>34.58347488804867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34" t="str">
        <f t="shared" si="12"/>
        <v>Munson</v>
      </c>
      <c r="C212" s="118">
        <f t="shared" si="12"/>
        <v>10</v>
      </c>
      <c r="D212" s="119">
        <v>3.373545</v>
      </c>
      <c r="E212" s="119">
        <v>44.181600000000032</v>
      </c>
      <c r="F212" s="119">
        <v>5.6552448000000046</v>
      </c>
      <c r="G212" s="119">
        <v>2.6237100000000013</v>
      </c>
      <c r="H212" s="119">
        <v>2.217297762125896</v>
      </c>
      <c r="I212" s="119">
        <v>21.761218378009968</v>
      </c>
      <c r="J212" s="119">
        <v>3.3247910377343222</v>
      </c>
      <c r="K212" s="120">
        <v>33.449486612018788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33" t="str">
        <f t="shared" si="12"/>
        <v>Munson</v>
      </c>
      <c r="C213" s="121">
        <f t="shared" si="12"/>
        <v>10</v>
      </c>
      <c r="D213" s="122">
        <v>3.4680319999999996</v>
      </c>
      <c r="E213" s="122">
        <v>45.427399999999984</v>
      </c>
      <c r="F213" s="122">
        <v>5.8147071999999982</v>
      </c>
      <c r="G213" s="122">
        <v>2.6967365000000014</v>
      </c>
      <c r="H213" s="122">
        <v>2.2794003055210257</v>
      </c>
      <c r="I213" s="122">
        <v>22.375241020657935</v>
      </c>
      <c r="J213" s="122">
        <v>3.4186046240179726</v>
      </c>
      <c r="K213" s="46">
        <v>34.545564036118364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34" t="str">
        <f t="shared" si="12"/>
        <v>Munson</v>
      </c>
      <c r="C214" s="118">
        <f t="shared" si="12"/>
        <v>10</v>
      </c>
      <c r="D214" s="119">
        <v>3.3384899999999997</v>
      </c>
      <c r="E214" s="119">
        <v>43.743600000000022</v>
      </c>
      <c r="F214" s="119">
        <v>5.5991808000000027</v>
      </c>
      <c r="G214" s="119">
        <v>2.5960650000000043</v>
      </c>
      <c r="H214" s="119">
        <v>2.1942574798719843</v>
      </c>
      <c r="I214" s="119">
        <v>21.546284922527551</v>
      </c>
      <c r="J214" s="119">
        <v>3.2919524181265012</v>
      </c>
      <c r="K214" s="120">
        <v>33.412991418336567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33" t="str">
        <f t="shared" si="12"/>
        <v>Munson</v>
      </c>
      <c r="C215" s="121">
        <f t="shared" si="12"/>
        <v>10</v>
      </c>
      <c r="D215" s="122">
        <v>3.4323975000000018</v>
      </c>
      <c r="E215" s="122">
        <v>44.977280000000029</v>
      </c>
      <c r="F215" s="122">
        <v>5.7570918400000037</v>
      </c>
      <c r="G215" s="122">
        <v>2.668758999999997</v>
      </c>
      <c r="H215" s="122">
        <v>2.2559791620976091</v>
      </c>
      <c r="I215" s="122">
        <v>22.154352229725831</v>
      </c>
      <c r="J215" s="122">
        <v>3.384856002011067</v>
      </c>
      <c r="K215" s="46">
        <v>34.508050056256749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34" t="str">
        <f t="shared" si="12"/>
        <v>Munson</v>
      </c>
      <c r="C216" s="118">
        <f t="shared" si="12"/>
        <v>10</v>
      </c>
      <c r="D216" s="119">
        <v>3.4141385000000017</v>
      </c>
      <c r="E216" s="119">
        <v>44.75005000000003</v>
      </c>
      <c r="F216" s="119">
        <v>5.7280064000000035</v>
      </c>
      <c r="G216" s="119">
        <v>2.6543285000000032</v>
      </c>
      <c r="H216" s="119">
        <v>2.2439782410517637</v>
      </c>
      <c r="I216" s="119">
        <v>22.042829729056425</v>
      </c>
      <c r="J216" s="119">
        <v>3.3678169747634112</v>
      </c>
      <c r="K216" s="120">
        <v>34.489440527966153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33" t="str">
        <f t="shared" si="12"/>
        <v>Munson</v>
      </c>
      <c r="C217" s="121">
        <f t="shared" si="12"/>
        <v>10</v>
      </c>
      <c r="D217" s="122">
        <v>3.2869050000000013</v>
      </c>
      <c r="E217" s="122">
        <v>43.091400000000029</v>
      </c>
      <c r="F217" s="122">
        <v>5.5156992000000038</v>
      </c>
      <c r="G217" s="122">
        <v>2.5553100000000022</v>
      </c>
      <c r="H217" s="122">
        <v>2.1603527134314633</v>
      </c>
      <c r="I217" s="122">
        <v>21.226203323887461</v>
      </c>
      <c r="J217" s="122">
        <v>3.2430486709443782</v>
      </c>
      <c r="K217" s="46">
        <v>33.358963153236786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34" t="str">
        <f t="shared" si="12"/>
        <v>Munson</v>
      </c>
      <c r="C218" s="118">
        <f t="shared" si="12"/>
        <v>10</v>
      </c>
      <c r="D218" s="119">
        <v>3.3793875</v>
      </c>
      <c r="E218" s="119">
        <v>44.30613000000001</v>
      </c>
      <c r="F218" s="119">
        <v>5.6711846400000017</v>
      </c>
      <c r="G218" s="119">
        <v>2.6266455000000013</v>
      </c>
      <c r="H218" s="119">
        <v>2.2211378029623776</v>
      </c>
      <c r="I218" s="119">
        <v>21.824956320659624</v>
      </c>
      <c r="J218" s="119">
        <v>3.3345291822770191</v>
      </c>
      <c r="K218" s="120">
        <v>34.452514107352805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33" t="str">
        <f t="shared" si="12"/>
        <v>Munson</v>
      </c>
      <c r="C219" s="121">
        <f t="shared" si="12"/>
        <v>10</v>
      </c>
      <c r="D219" s="122">
        <v>3.2529899999999992</v>
      </c>
      <c r="E219" s="122">
        <v>42.663899999999977</v>
      </c>
      <c r="F219" s="122">
        <v>5.4609791999999979</v>
      </c>
      <c r="G219" s="122">
        <v>2.5285200000000003</v>
      </c>
      <c r="H219" s="122">
        <v>2.138061722701512</v>
      </c>
      <c r="I219" s="122">
        <v>21.016381037550993</v>
      </c>
      <c r="J219" s="122">
        <v>3.2109909211429151</v>
      </c>
      <c r="K219" s="46">
        <v>33.323415364717185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34" t="str">
        <f t="shared" si="12"/>
        <v>Munson</v>
      </c>
      <c r="C220" s="118">
        <f t="shared" si="12"/>
        <v>10</v>
      </c>
      <c r="D220" s="119">
        <v>3.3443420000000015</v>
      </c>
      <c r="E220" s="119">
        <v>43.866860000000017</v>
      </c>
      <c r="F220" s="119">
        <v>5.6149580800000018</v>
      </c>
      <c r="G220" s="119">
        <v>2.5992569999999997</v>
      </c>
      <c r="H220" s="119">
        <v>2.1981037817540221</v>
      </c>
      <c r="I220" s="119">
        <v>21.609349869554414</v>
      </c>
      <c r="J220" s="119">
        <v>3.3015877245602545</v>
      </c>
      <c r="K220" s="120">
        <v>34.415973091125487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33" t="str">
        <f t="shared" si="12"/>
        <v>Munson</v>
      </c>
      <c r="C221" s="121">
        <f t="shared" si="12"/>
        <v>10</v>
      </c>
      <c r="D221" s="122">
        <v>3.3269665000000006</v>
      </c>
      <c r="E221" s="122">
        <v>43.644900000000014</v>
      </c>
      <c r="F221" s="122">
        <v>5.5865472000000018</v>
      </c>
      <c r="G221" s="122">
        <v>2.5851209999999991</v>
      </c>
      <c r="H221" s="122">
        <v>2.1866835527601394</v>
      </c>
      <c r="I221" s="122">
        <v>21.500392006365253</v>
      </c>
      <c r="J221" s="122">
        <v>3.284940690805374</v>
      </c>
      <c r="K221" s="46">
        <v>34.397847228301202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34" t="str">
        <f t="shared" si="12"/>
        <v>Munson</v>
      </c>
      <c r="C222" s="118">
        <f t="shared" si="12"/>
        <v>10</v>
      </c>
      <c r="D222" s="119">
        <v>2.9898399999999992</v>
      </c>
      <c r="E222" s="119">
        <v>39.231919999999981</v>
      </c>
      <c r="F222" s="119">
        <v>5.0216857599999978</v>
      </c>
      <c r="G222" s="119">
        <v>2.3232439999999972</v>
      </c>
      <c r="H222" s="119">
        <v>1.9651036178735037</v>
      </c>
      <c r="I222" s="119">
        <v>19.326807970464998</v>
      </c>
      <c r="J222" s="119">
        <v>2.9528492356747886</v>
      </c>
      <c r="K222" s="120">
        <v>31.052737019187528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33" t="str">
        <f t="shared" si="12"/>
        <v>Munson</v>
      </c>
      <c r="C223" s="121">
        <f t="shared" si="12"/>
        <v>10</v>
      </c>
      <c r="D223" s="122">
        <v>3.2939825000000007</v>
      </c>
      <c r="E223" s="122">
        <v>43.225780000000007</v>
      </c>
      <c r="F223" s="122">
        <v>5.5328998400000007</v>
      </c>
      <c r="G223" s="122">
        <v>2.5592050000000022</v>
      </c>
      <c r="H223" s="122">
        <v>2.1650045088672099</v>
      </c>
      <c r="I223" s="122">
        <v>21.294676094151743</v>
      </c>
      <c r="J223" s="122">
        <v>3.2535102879790436</v>
      </c>
      <c r="K223" s="46">
        <v>34.361878647051356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34" t="str">
        <f t="shared" si="12"/>
        <v>Munson</v>
      </c>
      <c r="C224" s="118">
        <f t="shared" si="12"/>
        <v>10</v>
      </c>
      <c r="D224" s="119">
        <v>3.1709099999999997</v>
      </c>
      <c r="E224" s="119">
        <v>41.623200000000011</v>
      </c>
      <c r="F224" s="119">
        <v>5.3277696000000017</v>
      </c>
      <c r="G224" s="119">
        <v>2.4635399999999983</v>
      </c>
      <c r="H224" s="119">
        <v>2.0841137561021132</v>
      </c>
      <c r="I224" s="119">
        <v>20.505542840628561</v>
      </c>
      <c r="J224" s="119">
        <v>3.1329424521809122</v>
      </c>
      <c r="K224" s="120">
        <v>33.236164479506648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33" t="str">
        <f t="shared" si="12"/>
        <v>Munson</v>
      </c>
      <c r="C225" s="121">
        <f t="shared" si="12"/>
        <v>10</v>
      </c>
      <c r="D225" s="122">
        <v>3.2598204999999978</v>
      </c>
      <c r="E225" s="122">
        <v>42.796429999999994</v>
      </c>
      <c r="F225" s="122">
        <v>5.4779430399999995</v>
      </c>
      <c r="G225" s="122">
        <v>2.5327000000000002</v>
      </c>
      <c r="H225" s="122">
        <v>2.1425511405668072</v>
      </c>
      <c r="I225" s="122">
        <v>21.083898151727368</v>
      </c>
      <c r="J225" s="122">
        <v>3.2213065794443905</v>
      </c>
      <c r="K225" s="46">
        <v>34.326287223414376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34" t="str">
        <f t="shared" si="12"/>
        <v>Munson</v>
      </c>
      <c r="C226" s="118">
        <f t="shared" si="12"/>
        <v>10</v>
      </c>
      <c r="D226" s="119">
        <v>3.13842</v>
      </c>
      <c r="E226" s="119">
        <v>41.210099999999976</v>
      </c>
      <c r="F226" s="119">
        <v>5.2748927999999973</v>
      </c>
      <c r="G226" s="119">
        <v>2.4381749999999984</v>
      </c>
      <c r="H226" s="119">
        <v>2.0627593791176784</v>
      </c>
      <c r="I226" s="119">
        <v>20.302735194009284</v>
      </c>
      <c r="J226" s="119">
        <v>3.1019563996221504</v>
      </c>
      <c r="K226" s="120">
        <v>33.201901094537035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33" t="str">
        <f t="shared" si="12"/>
        <v>Munson</v>
      </c>
      <c r="C227" s="121">
        <f t="shared" si="12"/>
        <v>10</v>
      </c>
      <c r="D227" s="122">
        <v>3.2262474999999986</v>
      </c>
      <c r="E227" s="122">
        <v>42.371419999999993</v>
      </c>
      <c r="F227" s="122">
        <v>5.4235417599999991</v>
      </c>
      <c r="G227" s="122">
        <v>2.5059005000000005</v>
      </c>
      <c r="H227" s="122">
        <v>2.1204848958894247</v>
      </c>
      <c r="I227" s="122">
        <v>20.875234653899781</v>
      </c>
      <c r="J227" s="122">
        <v>3.1894258761977867</v>
      </c>
      <c r="K227" s="46">
        <v>34.291067791487045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34" t="str">
        <f t="shared" si="12"/>
        <v>Munson</v>
      </c>
      <c r="C228" s="118">
        <f t="shared" si="12"/>
        <v>10</v>
      </c>
      <c r="D228" s="119">
        <v>3.2094610000000001</v>
      </c>
      <c r="E228" s="119">
        <v>42.156900000000014</v>
      </c>
      <c r="F228" s="119">
        <v>5.3960832000000014</v>
      </c>
      <c r="G228" s="119">
        <v>2.4926480000000031</v>
      </c>
      <c r="H228" s="119">
        <v>2.1094518192316967</v>
      </c>
      <c r="I228" s="119">
        <v>20.769902606296277</v>
      </c>
      <c r="J228" s="119">
        <v>3.1733326805695823</v>
      </c>
      <c r="K228" s="120">
        <v>34.273596504612968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33" t="str">
        <f t="shared" si="12"/>
        <v>Munson</v>
      </c>
      <c r="C229" s="121">
        <f t="shared" si="12"/>
        <v>10</v>
      </c>
      <c r="D229" s="122">
        <v>3.0899700000000019</v>
      </c>
      <c r="E229" s="122">
        <v>40.593900000000005</v>
      </c>
      <c r="F229" s="122">
        <v>5.1960192000000003</v>
      </c>
      <c r="G229" s="122">
        <v>2.3994149999999981</v>
      </c>
      <c r="H229" s="122">
        <v>2.0309150726683858</v>
      </c>
      <c r="I229" s="122">
        <v>20.000182550137175</v>
      </c>
      <c r="J229" s="122">
        <v>3.0557309772459407</v>
      </c>
      <c r="K229" s="46">
        <v>33.151177295885589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34" t="str">
        <f t="shared" si="12"/>
        <v>Munson</v>
      </c>
      <c r="C230" s="118">
        <f t="shared" si="12"/>
        <v>10</v>
      </c>
      <c r="D230" s="119">
        <v>3.1764770000000002</v>
      </c>
      <c r="E230" s="119">
        <v>41.738090000000014</v>
      </c>
      <c r="F230" s="119">
        <v>5.3424755200000016</v>
      </c>
      <c r="G230" s="119">
        <v>2.4664375000000001</v>
      </c>
      <c r="H230" s="119">
        <v>2.0877727390880589</v>
      </c>
      <c r="I230" s="119">
        <v>20.5642603370388</v>
      </c>
      <c r="J230" s="119">
        <v>3.1419137281440399</v>
      </c>
      <c r="K230" s="120">
        <v>34.238928268332231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33" t="str">
        <f t="shared" si="12"/>
        <v>Munson</v>
      </c>
      <c r="C231" s="121">
        <f t="shared" si="12"/>
        <v>10</v>
      </c>
      <c r="D231" s="122">
        <v>3.0580499999999984</v>
      </c>
      <c r="E231" s="122">
        <v>40.190100000000008</v>
      </c>
      <c r="F231" s="122">
        <v>5.1443328000000008</v>
      </c>
      <c r="G231" s="122">
        <v>2.3746200000000011</v>
      </c>
      <c r="H231" s="122">
        <v>2.0099353588345412</v>
      </c>
      <c r="I231" s="122">
        <v>19.801902873420573</v>
      </c>
      <c r="J231" s="122">
        <v>3.0254368056143885</v>
      </c>
      <c r="K231" s="46">
        <v>33.117803643879135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34" t="str">
        <f t="shared" si="12"/>
        <v>Munson</v>
      </c>
      <c r="C232" s="118">
        <f t="shared" si="12"/>
        <v>10</v>
      </c>
      <c r="D232" s="119">
        <v>3.1437874999999997</v>
      </c>
      <c r="E232" s="119">
        <v>41.322999999999972</v>
      </c>
      <c r="F232" s="119">
        <v>5.2893439999999963</v>
      </c>
      <c r="G232" s="119">
        <v>2.4408159999999999</v>
      </c>
      <c r="H232" s="119">
        <v>2.0662872503304617</v>
      </c>
      <c r="I232" s="119">
        <v>20.360430391634182</v>
      </c>
      <c r="J232" s="119">
        <v>3.1107714214476268</v>
      </c>
      <c r="K232" s="120">
        <v>34.204622967870606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33" t="str">
        <f t="shared" si="12"/>
        <v>Munson</v>
      </c>
      <c r="C233" s="121">
        <f t="shared" si="12"/>
        <v>10</v>
      </c>
      <c r="D233" s="122">
        <v>3.1270009999999986</v>
      </c>
      <c r="E233" s="122">
        <v>41.113749999999968</v>
      </c>
      <c r="F233" s="122">
        <v>5.262559999999997</v>
      </c>
      <c r="G233" s="122">
        <v>2.4278580000000014</v>
      </c>
      <c r="H233" s="122">
        <v>2.0552541368787294</v>
      </c>
      <c r="I233" s="122">
        <v>20.257667796922149</v>
      </c>
      <c r="J233" s="122">
        <v>3.0950708076158566</v>
      </c>
      <c r="K233" s="46">
        <v>34.187605580279701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34" t="str">
        <f t="shared" si="12"/>
        <v>Munson</v>
      </c>
      <c r="C234" s="118">
        <f t="shared" si="12"/>
        <v>10</v>
      </c>
      <c r="D234" s="119">
        <v>2.9106574999999992</v>
      </c>
      <c r="E234" s="119">
        <v>38.272750000000002</v>
      </c>
      <c r="F234" s="119">
        <v>4.8989120000000002</v>
      </c>
      <c r="G234" s="119">
        <v>2.2593754999999995</v>
      </c>
      <c r="H234" s="119">
        <v>1.9130600741821315</v>
      </c>
      <c r="I234" s="119">
        <v>18.85815522409008</v>
      </c>
      <c r="J234" s="119">
        <v>2.8812461065469646</v>
      </c>
      <c r="K234" s="120">
        <v>31.966116896177596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33" t="str">
        <f t="shared" si="12"/>
        <v>Munson</v>
      </c>
      <c r="C235" s="121">
        <f t="shared" si="12"/>
        <v>10</v>
      </c>
      <c r="D235" s="122">
        <v>3.0954895000000002</v>
      </c>
      <c r="E235" s="122">
        <v>40.711369999999988</v>
      </c>
      <c r="F235" s="122">
        <v>5.2110553599999987</v>
      </c>
      <c r="G235" s="122">
        <v>2.4031200000000008</v>
      </c>
      <c r="H235" s="122">
        <v>2.0345428631989395</v>
      </c>
      <c r="I235" s="122">
        <v>20.060068615754599</v>
      </c>
      <c r="J235" s="122">
        <v>3.0648805482094725</v>
      </c>
      <c r="K235" s="46">
        <v>34.153837004711754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34" t="str">
        <f t="shared" si="12"/>
        <v>Munson</v>
      </c>
      <c r="C236" s="118">
        <f t="shared" si="12"/>
        <v>10</v>
      </c>
      <c r="D236" s="119">
        <v>2.9802450000000014</v>
      </c>
      <c r="E236" s="119">
        <v>39.201600000000006</v>
      </c>
      <c r="F236" s="119">
        <v>5.0178048000000004</v>
      </c>
      <c r="G236" s="119">
        <v>2.3130599999999992</v>
      </c>
      <c r="H236" s="119">
        <v>1.9587972344139666</v>
      </c>
      <c r="I236" s="119">
        <v>19.316462664274088</v>
      </c>
      <c r="J236" s="119">
        <v>2.9512686504536756</v>
      </c>
      <c r="K236" s="120">
        <v>33.035889635587992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33" t="str">
        <f t="shared" si="12"/>
        <v>Munson</v>
      </c>
      <c r="C237" s="121">
        <f t="shared" si="12"/>
        <v>10</v>
      </c>
      <c r="D237" s="122">
        <v>3.0636835000000024</v>
      </c>
      <c r="E237" s="122">
        <v>40.305890000000012</v>
      </c>
      <c r="F237" s="122">
        <v>5.1591539200000014</v>
      </c>
      <c r="G237" s="122">
        <v>2.3780874999999995</v>
      </c>
      <c r="H237" s="122">
        <v>2.0136380070089621</v>
      </c>
      <c r="I237" s="122">
        <v>19.86092136611741</v>
      </c>
      <c r="J237" s="122">
        <v>3.0344539150820178</v>
      </c>
      <c r="K237" s="46">
        <v>34.120422744750975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34" t="str">
        <f t="shared" si="12"/>
        <v>Munson</v>
      </c>
      <c r="C238" s="118">
        <f t="shared" si="12"/>
        <v>10</v>
      </c>
      <c r="D238" s="119">
        <v>2.9497499999999994</v>
      </c>
      <c r="E238" s="119">
        <v>38.811300000000003</v>
      </c>
      <c r="F238" s="119">
        <v>4.9678464</v>
      </c>
      <c r="G238" s="119">
        <v>2.2891200000000014</v>
      </c>
      <c r="H238" s="119">
        <v>1.9387540347747227</v>
      </c>
      <c r="I238" s="119">
        <v>19.124764907274741</v>
      </c>
      <c r="J238" s="119">
        <v>2.9219800337395267</v>
      </c>
      <c r="K238" s="120">
        <v>33.003722311321063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33" t="str">
        <f t="shared" si="12"/>
        <v>Munson</v>
      </c>
      <c r="C239" s="121">
        <f t="shared" si="12"/>
        <v>10</v>
      </c>
      <c r="D239" s="122">
        <v>3.0321719999999979</v>
      </c>
      <c r="E239" s="122">
        <v>39.90475</v>
      </c>
      <c r="F239" s="122">
        <v>5.1078080000000003</v>
      </c>
      <c r="G239" s="122">
        <v>2.3530549999999995</v>
      </c>
      <c r="H239" s="122">
        <v>1.9929267602693399</v>
      </c>
      <c r="I239" s="122">
        <v>19.663893058711398</v>
      </c>
      <c r="J239" s="122">
        <v>3.0043508807614741</v>
      </c>
      <c r="K239" s="46">
        <v>34.087357105455901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34" t="str">
        <f t="shared" si="12"/>
        <v>Munson</v>
      </c>
      <c r="C240" s="118">
        <f t="shared" si="12"/>
        <v>10</v>
      </c>
      <c r="D240" s="119">
        <v>3.0165634999999984</v>
      </c>
      <c r="E240" s="119">
        <v>39.702010000000001</v>
      </c>
      <c r="F240" s="119">
        <v>5.0818572800000004</v>
      </c>
      <c r="G240" s="119">
        <v>2.3406860000000007</v>
      </c>
      <c r="H240" s="119">
        <v>1.9826679224975208</v>
      </c>
      <c r="I240" s="119">
        <v>19.564302064659671</v>
      </c>
      <c r="J240" s="119">
        <v>2.9891348574023211</v>
      </c>
      <c r="K240" s="120">
        <v>34.070953682347344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33" t="str">
        <f t="shared" si="12"/>
        <v>Munson</v>
      </c>
      <c r="C241" s="121">
        <f t="shared" si="12"/>
        <v>10</v>
      </c>
      <c r="D241" s="122">
        <v>2.9041499999999991</v>
      </c>
      <c r="E241" s="122">
        <v>38.229599999999991</v>
      </c>
      <c r="F241" s="122">
        <v>4.8933887999999985</v>
      </c>
      <c r="G241" s="122">
        <v>2.2532099999999984</v>
      </c>
      <c r="H241" s="122">
        <v>1.9087829724170438</v>
      </c>
      <c r="I241" s="122">
        <v>18.839030237798024</v>
      </c>
      <c r="J241" s="122">
        <v>2.8783240317260232</v>
      </c>
      <c r="K241" s="46">
        <v>32.956100313287031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34" t="str">
        <f t="shared" si="12"/>
        <v>Munson</v>
      </c>
      <c r="C242" s="118">
        <f t="shared" si="12"/>
        <v>10</v>
      </c>
      <c r="D242" s="119">
        <v>2.985052</v>
      </c>
      <c r="E242" s="119">
        <v>39.306760000000004</v>
      </c>
      <c r="F242" s="119">
        <v>5.0312652800000004</v>
      </c>
      <c r="G242" s="119">
        <v>2.3159479999999992</v>
      </c>
      <c r="H242" s="119">
        <v>1.9619566550769094</v>
      </c>
      <c r="I242" s="119">
        <v>19.370146838762505</v>
      </c>
      <c r="J242" s="119">
        <v>2.9594707818704413</v>
      </c>
      <c r="K242" s="120">
        <v>34.038406360525833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33" t="str">
        <f t="shared" si="12"/>
        <v>Munson</v>
      </c>
      <c r="C243" s="121">
        <f t="shared" si="12"/>
        <v>10</v>
      </c>
      <c r="D243" s="122">
        <v>2.873940000000001</v>
      </c>
      <c r="E243" s="122">
        <v>37.8489</v>
      </c>
      <c r="F243" s="122">
        <v>4.8446591999999997</v>
      </c>
      <c r="G243" s="122">
        <v>2.2298400000000003</v>
      </c>
      <c r="H243" s="122">
        <v>1.8889271498782587</v>
      </c>
      <c r="I243" s="122">
        <v>18.652015346318588</v>
      </c>
      <c r="J243" s="122">
        <v>2.8497509832154613</v>
      </c>
      <c r="K243" s="46">
        <v>32.924768859461736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34" t="str">
        <f t="shared" si="12"/>
        <v>Munson</v>
      </c>
      <c r="C244" s="118">
        <f t="shared" si="12"/>
        <v>10</v>
      </c>
      <c r="D244" s="119">
        <v>2.9544240000000013</v>
      </c>
      <c r="E244" s="119">
        <v>38.915229999999994</v>
      </c>
      <c r="F244" s="119">
        <v>4.9811494399999994</v>
      </c>
      <c r="G244" s="119">
        <v>2.2920935000000009</v>
      </c>
      <c r="H244" s="119">
        <v>1.941826096867169</v>
      </c>
      <c r="I244" s="119">
        <v>19.177805938641185</v>
      </c>
      <c r="J244" s="119">
        <v>2.9300839826647196</v>
      </c>
      <c r="K244" s="120">
        <v>34.006200097234618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33" t="str">
        <f t="shared" si="12"/>
        <v>Munson</v>
      </c>
      <c r="C245" s="121">
        <f t="shared" si="12"/>
        <v>10</v>
      </c>
      <c r="D245" s="122">
        <v>2.9391099999999981</v>
      </c>
      <c r="E245" s="122">
        <v>38.717449999999999</v>
      </c>
      <c r="F245" s="122">
        <v>4.9558336000000001</v>
      </c>
      <c r="G245" s="122">
        <v>2.279724499999999</v>
      </c>
      <c r="H245" s="122">
        <v>1.9317608207515968</v>
      </c>
      <c r="I245" s="122">
        <v>19.08063579006555</v>
      </c>
      <c r="J245" s="122">
        <v>2.9152377616832972</v>
      </c>
      <c r="K245" s="46">
        <v>33.99022208314193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34" t="str">
        <f t="shared" si="12"/>
        <v>Munson</v>
      </c>
      <c r="C246" s="118">
        <f t="shared" si="12"/>
        <v>10</v>
      </c>
      <c r="D246" s="119">
        <v>2.641379999999999</v>
      </c>
      <c r="E246" s="119">
        <v>34.801760000000002</v>
      </c>
      <c r="F246" s="119">
        <v>4.4546252800000001</v>
      </c>
      <c r="G246" s="119">
        <v>2.0487319999999993</v>
      </c>
      <c r="H246" s="119">
        <v>1.7360746522356196</v>
      </c>
      <c r="I246" s="119">
        <v>17.151180837977634</v>
      </c>
      <c r="J246" s="119">
        <v>2.6204457330145594</v>
      </c>
      <c r="K246" s="120">
        <v>30.686490255656995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33" t="str">
        <f t="shared" si="12"/>
        <v>Munson</v>
      </c>
      <c r="C247" s="121">
        <f t="shared" si="12"/>
        <v>10</v>
      </c>
      <c r="D247" s="122">
        <v>2.9099544999999987</v>
      </c>
      <c r="E247" s="122">
        <v>38.34420999999999</v>
      </c>
      <c r="F247" s="122">
        <v>4.9080588799999987</v>
      </c>
      <c r="G247" s="122">
        <v>2.2567534999999999</v>
      </c>
      <c r="H247" s="122">
        <v>1.9125980543006214</v>
      </c>
      <c r="I247" s="122">
        <v>18.897280435381433</v>
      </c>
      <c r="J247" s="122">
        <v>2.8872238465552891</v>
      </c>
      <c r="K247" s="46">
        <v>33.958519542091771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34" t="str">
        <f t="shared" si="12"/>
        <v>Munson</v>
      </c>
      <c r="C248" s="118">
        <f t="shared" si="12"/>
        <v>10</v>
      </c>
      <c r="D248" s="119">
        <v>2.801264999999999</v>
      </c>
      <c r="E248" s="119">
        <v>36.921900000000015</v>
      </c>
      <c r="F248" s="119">
        <v>4.7260032000000018</v>
      </c>
      <c r="G248" s="119">
        <v>2.1722700000000006</v>
      </c>
      <c r="H248" s="119">
        <v>1.8411607124502136</v>
      </c>
      <c r="I248" s="119">
        <v>18.196598477925896</v>
      </c>
      <c r="J248" s="119">
        <v>2.7801701082839871</v>
      </c>
      <c r="K248" s="120">
        <v>32.847863463351601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33" t="str">
        <f t="shared" si="12"/>
        <v>Munson</v>
      </c>
      <c r="C249" s="121">
        <f t="shared" si="12"/>
        <v>10</v>
      </c>
      <c r="D249" s="122">
        <v>2.8799154999999992</v>
      </c>
      <c r="E249" s="122">
        <v>37.961669999999991</v>
      </c>
      <c r="F249" s="122">
        <v>4.8590937599999986</v>
      </c>
      <c r="G249" s="122">
        <v>2.232898999999998</v>
      </c>
      <c r="H249" s="122">
        <v>1.8928546143265697</v>
      </c>
      <c r="I249" s="122">
        <v>18.709324428795725</v>
      </c>
      <c r="J249" s="122">
        <v>2.8585069913986914</v>
      </c>
      <c r="K249" s="46">
        <v>33.92714729208695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34" t="str">
        <f t="shared" si="12"/>
        <v>Munson</v>
      </c>
      <c r="C250" s="118">
        <f t="shared" si="12"/>
        <v>10</v>
      </c>
      <c r="D250" s="119">
        <v>2.7727650000000024</v>
      </c>
      <c r="E250" s="119">
        <v>36.553499999999993</v>
      </c>
      <c r="F250" s="119">
        <v>4.6788479999999995</v>
      </c>
      <c r="G250" s="119">
        <v>2.1497549999999981</v>
      </c>
      <c r="H250" s="119">
        <v>1.8224288147543155</v>
      </c>
      <c r="I250" s="119">
        <v>18.015584466428557</v>
      </c>
      <c r="J250" s="119">
        <v>2.7525137569273195</v>
      </c>
      <c r="K250" s="120">
        <v>32.817662926724083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33" t="str">
        <f t="shared" si="12"/>
        <v>Munson</v>
      </c>
      <c r="C251" s="121">
        <f t="shared" si="12"/>
        <v>10</v>
      </c>
      <c r="D251" s="122">
        <v>2.850465499999999</v>
      </c>
      <c r="E251" s="122">
        <v>37.582849999999986</v>
      </c>
      <c r="F251" s="122">
        <v>4.8106047999999983</v>
      </c>
      <c r="G251" s="122">
        <v>2.2096334999999989</v>
      </c>
      <c r="H251" s="122">
        <v>1.8734982626484777</v>
      </c>
      <c r="I251" s="122">
        <v>18.52318363025412</v>
      </c>
      <c r="J251" s="122">
        <v>2.8300674797621594</v>
      </c>
      <c r="K251" s="46">
        <v>33.896104819649146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34" t="str">
        <f t="shared" si="12"/>
        <v>Munson</v>
      </c>
      <c r="C252" s="118">
        <f t="shared" si="12"/>
        <v>10</v>
      </c>
      <c r="D252" s="119">
        <v>2.8354460000000028</v>
      </c>
      <c r="E252" s="119">
        <v>37.391890000000011</v>
      </c>
      <c r="F252" s="119">
        <v>4.7861619200000023</v>
      </c>
      <c r="G252" s="119">
        <v>2.1981479999999998</v>
      </c>
      <c r="H252" s="119">
        <v>1.8636265298207886</v>
      </c>
      <c r="I252" s="119">
        <v>18.429343598230716</v>
      </c>
      <c r="J252" s="119">
        <v>2.8157299883104661</v>
      </c>
      <c r="K252" s="120">
        <v>33.880704064118241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33" t="str">
        <f t="shared" si="12"/>
        <v>Munson</v>
      </c>
      <c r="C253" s="121">
        <f t="shared" si="12"/>
        <v>10</v>
      </c>
      <c r="D253" s="122">
        <v>2.7297300000000027</v>
      </c>
      <c r="E253" s="122">
        <v>36.004799999999996</v>
      </c>
      <c r="F253" s="122">
        <v>4.6086143999999996</v>
      </c>
      <c r="G253" s="122">
        <v>2.1158399999999999</v>
      </c>
      <c r="H253" s="122">
        <v>1.7941435958111229</v>
      </c>
      <c r="I253" s="122">
        <v>17.745953401110143</v>
      </c>
      <c r="J253" s="122">
        <v>2.7113180562321273</v>
      </c>
      <c r="K253" s="46">
        <v>32.772953690980614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34" t="str">
        <f t="shared" si="12"/>
        <v>Munson</v>
      </c>
      <c r="C254" s="118">
        <f t="shared" si="12"/>
        <v>10</v>
      </c>
      <c r="D254" s="119">
        <v>2.8062904999999994</v>
      </c>
      <c r="E254" s="119">
        <v>37.018650000000015</v>
      </c>
      <c r="F254" s="119">
        <v>4.7383872000000018</v>
      </c>
      <c r="G254" s="119">
        <v>2.1751770000000006</v>
      </c>
      <c r="H254" s="119">
        <v>1.8444637970478968</v>
      </c>
      <c r="I254" s="119">
        <v>18.245927446623661</v>
      </c>
      <c r="J254" s="119">
        <v>2.7877067126514876</v>
      </c>
      <c r="K254" s="120">
        <v>33.850146439702883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33" t="str">
        <f t="shared" si="12"/>
        <v>Munson</v>
      </c>
      <c r="C255" s="121">
        <f t="shared" si="12"/>
        <v>10</v>
      </c>
      <c r="D255" s="122">
        <v>2.7017999999999986</v>
      </c>
      <c r="E255" s="122">
        <v>35.645100000000006</v>
      </c>
      <c r="F255" s="122">
        <v>4.5625728000000008</v>
      </c>
      <c r="G255" s="122">
        <v>2.0938949999999972</v>
      </c>
      <c r="H255" s="122">
        <v>1.7757863275076502</v>
      </c>
      <c r="I255" s="122">
        <v>17.569185140103112</v>
      </c>
      <c r="J255" s="122">
        <v>2.684310494238086</v>
      </c>
      <c r="K255" s="46">
        <v>32.743536698190795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34" t="str">
        <f t="shared" si="12"/>
        <v>Munson</v>
      </c>
      <c r="C256" s="118">
        <f t="shared" si="12"/>
        <v>10</v>
      </c>
      <c r="D256" s="119">
        <v>2.7774295000000015</v>
      </c>
      <c r="E256" s="119">
        <v>36.649129999999992</v>
      </c>
      <c r="F256" s="119">
        <v>4.6910886399999994</v>
      </c>
      <c r="G256" s="119">
        <v>2.1522059999999978</v>
      </c>
      <c r="H256" s="119">
        <v>1.8254945961718312</v>
      </c>
      <c r="I256" s="119">
        <v>18.064328431860567</v>
      </c>
      <c r="J256" s="119">
        <v>2.7599610782381556</v>
      </c>
      <c r="K256" s="120">
        <v>33.819909070165529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33" t="str">
        <f t="shared" si="12"/>
        <v>Munson</v>
      </c>
      <c r="C257" s="121">
        <f t="shared" si="12"/>
        <v>10</v>
      </c>
      <c r="D257" s="122">
        <v>2.7627044999999986</v>
      </c>
      <c r="E257" s="122">
        <v>36.462820000000008</v>
      </c>
      <c r="F257" s="122">
        <v>4.6672409600000009</v>
      </c>
      <c r="G257" s="122">
        <v>2.1410150000000012</v>
      </c>
      <c r="H257" s="122">
        <v>1.8158164495198625</v>
      </c>
      <c r="I257" s="122">
        <v>17.972758597732597</v>
      </c>
      <c r="J257" s="122">
        <v>2.7459706207950596</v>
      </c>
      <c r="K257" s="46">
        <v>33.804908376492953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34" t="str">
        <f t="shared" si="12"/>
        <v>Munson</v>
      </c>
      <c r="C258" s="118">
        <f t="shared" si="12"/>
        <v>10</v>
      </c>
      <c r="D258" s="119">
        <v>2.4831100000000004</v>
      </c>
      <c r="E258" s="119">
        <v>32.774839999999998</v>
      </c>
      <c r="F258" s="119">
        <v>4.1951795199999999</v>
      </c>
      <c r="G258" s="119">
        <v>1.9239779999999977</v>
      </c>
      <c r="H258" s="119">
        <v>1.6320500278377683</v>
      </c>
      <c r="I258" s="119">
        <v>16.155163952181461</v>
      </c>
      <c r="J258" s="119">
        <v>2.4682691178908307</v>
      </c>
      <c r="K258" s="120">
        <v>30.519988292894865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33" t="str">
        <f t="shared" ref="B259:C322" si="15">+B258</f>
        <v>Munson</v>
      </c>
      <c r="C259" s="121">
        <f t="shared" si="15"/>
        <v>10</v>
      </c>
      <c r="D259" s="122">
        <v>2.7350214999999998</v>
      </c>
      <c r="E259" s="122">
        <v>36.110349999999983</v>
      </c>
      <c r="F259" s="122">
        <v>4.6221247999999981</v>
      </c>
      <c r="G259" s="122">
        <v>2.119222000000001</v>
      </c>
      <c r="H259" s="122">
        <v>1.7976215211847228</v>
      </c>
      <c r="I259" s="122">
        <v>17.799538826017407</v>
      </c>
      <c r="J259" s="122">
        <v>2.7195052390139316</v>
      </c>
      <c r="K259" s="46">
        <v>33.775144107216285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34" t="str">
        <f t="shared" si="15"/>
        <v>Munson</v>
      </c>
      <c r="C260" s="118">
        <f t="shared" si="15"/>
        <v>10</v>
      </c>
      <c r="D260" s="119">
        <v>2.6333999999999991</v>
      </c>
      <c r="E260" s="119">
        <v>34.770600000000016</v>
      </c>
      <c r="F260" s="119">
        <v>4.4506368000000016</v>
      </c>
      <c r="G260" s="119">
        <v>2.040029999999998</v>
      </c>
      <c r="H260" s="119">
        <v>1.7308297429157646</v>
      </c>
      <c r="I260" s="119">
        <v>17.139394957373305</v>
      </c>
      <c r="J260" s="119">
        <v>2.6186449798302678</v>
      </c>
      <c r="K260" s="120">
        <v>32.671333724574041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33" t="str">
        <f t="shared" si="15"/>
        <v>Munson</v>
      </c>
      <c r="C261" s="121">
        <f t="shared" si="15"/>
        <v>10</v>
      </c>
      <c r="D261" s="122">
        <v>2.707044000000002</v>
      </c>
      <c r="E261" s="122">
        <v>35.749510000000001</v>
      </c>
      <c r="F261" s="122">
        <v>4.5759372799999998</v>
      </c>
      <c r="G261" s="122">
        <v>2.0971344999999975</v>
      </c>
      <c r="H261" s="122">
        <v>1.7792329977529864</v>
      </c>
      <c r="I261" s="122">
        <v>17.622178126820881</v>
      </c>
      <c r="J261" s="122">
        <v>2.6924070923546402</v>
      </c>
      <c r="K261" s="46">
        <v>33.745689761011228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34" t="str">
        <f t="shared" si="15"/>
        <v>Munson</v>
      </c>
      <c r="C262" s="118">
        <f t="shared" si="15"/>
        <v>10</v>
      </c>
      <c r="D262" s="119">
        <v>2.6063249999999978</v>
      </c>
      <c r="E262" s="119">
        <v>34.422900000000006</v>
      </c>
      <c r="F262" s="119">
        <v>4.4061312000000017</v>
      </c>
      <c r="G262" s="119">
        <v>2.0189399999999975</v>
      </c>
      <c r="H262" s="119">
        <v>1.7130343847063947</v>
      </c>
      <c r="I262" s="119">
        <v>16.968486650967126</v>
      </c>
      <c r="J262" s="119">
        <v>2.5925327483113474</v>
      </c>
      <c r="K262" s="120">
        <v>32.642979421113665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33" t="str">
        <f t="shared" si="15"/>
        <v>Munson</v>
      </c>
      <c r="C263" s="121">
        <f t="shared" si="15"/>
        <v>10</v>
      </c>
      <c r="D263" s="122">
        <v>2.6790665000000007</v>
      </c>
      <c r="E263" s="122">
        <v>35.392080000000007</v>
      </c>
      <c r="F263" s="122">
        <v>4.5301862400000008</v>
      </c>
      <c r="G263" s="122">
        <v>2.0753414999999973</v>
      </c>
      <c r="H263" s="122">
        <v>1.7608444879161171</v>
      </c>
      <c r="I263" s="122">
        <v>17.446482953208481</v>
      </c>
      <c r="J263" s="122">
        <v>2.6655634564635839</v>
      </c>
      <c r="K263" s="46">
        <v>33.716545260078028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34" t="str">
        <f t="shared" si="15"/>
        <v>Munson</v>
      </c>
      <c r="C264" s="118">
        <f t="shared" si="15"/>
        <v>10</v>
      </c>
      <c r="D264" s="119">
        <v>2.6649305000000005</v>
      </c>
      <c r="E264" s="119">
        <v>35.211659999999988</v>
      </c>
      <c r="F264" s="119">
        <v>4.5070924799999981</v>
      </c>
      <c r="G264" s="119">
        <v>2.0644450000000005</v>
      </c>
      <c r="H264" s="119">
        <v>1.7515534629516532</v>
      </c>
      <c r="I264" s="119">
        <v>17.357788445912757</v>
      </c>
      <c r="J264" s="119">
        <v>2.6520123126947515</v>
      </c>
      <c r="K264" s="120">
        <v>33.702086379402566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33" t="str">
        <f t="shared" si="15"/>
        <v>Munson</v>
      </c>
      <c r="C265" s="121">
        <f t="shared" si="15"/>
        <v>10</v>
      </c>
      <c r="D265" s="122">
        <v>2.5658549999999991</v>
      </c>
      <c r="E265" s="122">
        <v>33.905399999999979</v>
      </c>
      <c r="F265" s="122">
        <v>4.3398911999999976</v>
      </c>
      <c r="G265" s="122">
        <v>1.9873050000000003</v>
      </c>
      <c r="H265" s="122">
        <v>1.6864350475296499</v>
      </c>
      <c r="I265" s="122">
        <v>16.714093835982812</v>
      </c>
      <c r="J265" s="122">
        <v>2.5536653577750892</v>
      </c>
      <c r="K265" s="46">
        <v>32.60100413372642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34" t="str">
        <f t="shared" si="15"/>
        <v>Munson</v>
      </c>
      <c r="C266" s="118">
        <f t="shared" si="15"/>
        <v>10</v>
      </c>
      <c r="D266" s="119">
        <v>2.6378365000000015</v>
      </c>
      <c r="E266" s="119">
        <v>34.859499999999997</v>
      </c>
      <c r="F266" s="119">
        <v>4.4620160000000002</v>
      </c>
      <c r="G266" s="119">
        <v>2.0426519999999968</v>
      </c>
      <c r="H266" s="119">
        <v>1.7337456493312706</v>
      </c>
      <c r="I266" s="119">
        <v>17.184668209326972</v>
      </c>
      <c r="J266" s="119">
        <v>2.6255621049159874</v>
      </c>
      <c r="K266" s="120">
        <v>33.673396929188776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33" t="str">
        <f t="shared" si="15"/>
        <v>Munson</v>
      </c>
      <c r="C267" s="121">
        <f t="shared" si="15"/>
        <v>10</v>
      </c>
      <c r="D267" s="122">
        <v>2.5396350000000001</v>
      </c>
      <c r="E267" s="122">
        <v>33.566099999999999</v>
      </c>
      <c r="F267" s="122">
        <v>4.2964608000000002</v>
      </c>
      <c r="G267" s="122">
        <v>1.966215</v>
      </c>
      <c r="H267" s="122">
        <v>1.6692016820625262</v>
      </c>
      <c r="I267" s="122">
        <v>16.547290153311629</v>
      </c>
      <c r="J267" s="122">
        <v>2.52818016905709</v>
      </c>
      <c r="K267" s="46">
        <v>32.573385188454075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34" t="str">
        <f t="shared" si="15"/>
        <v>Munson</v>
      </c>
      <c r="C268" s="118">
        <f t="shared" si="15"/>
        <v>10</v>
      </c>
      <c r="D268" s="119">
        <v>2.6107425000000024</v>
      </c>
      <c r="E268" s="119">
        <v>34.511060000000008</v>
      </c>
      <c r="F268" s="119">
        <v>4.4174156800000013</v>
      </c>
      <c r="G268" s="119">
        <v>2.0211535</v>
      </c>
      <c r="H268" s="119">
        <v>1.7159378353940473</v>
      </c>
      <c r="I268" s="119">
        <v>17.013366774003096</v>
      </c>
      <c r="J268" s="119">
        <v>2.5993898051036917</v>
      </c>
      <c r="K268" s="120">
        <v>33.645006821281029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33" t="str">
        <f t="shared" si="15"/>
        <v>Munson</v>
      </c>
      <c r="C269" s="121">
        <f t="shared" si="15"/>
        <v>10</v>
      </c>
      <c r="D269" s="122">
        <v>2.5971955000000015</v>
      </c>
      <c r="E269" s="122">
        <v>34.334979999999995</v>
      </c>
      <c r="F269" s="122">
        <v>4.3948774399999992</v>
      </c>
      <c r="G269" s="122">
        <v>2.0105514999999996</v>
      </c>
      <c r="H269" s="122">
        <v>1.7070339316564056</v>
      </c>
      <c r="I269" s="122">
        <v>16.926793727433726</v>
      </c>
      <c r="J269" s="122">
        <v>2.5861626848365589</v>
      </c>
      <c r="K269" s="46">
        <v>33.630924740339587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34" t="str">
        <f t="shared" si="15"/>
        <v>Munson</v>
      </c>
      <c r="C270" s="118">
        <f t="shared" si="15"/>
        <v>10</v>
      </c>
      <c r="D270" s="119">
        <v>2.3338839999999998</v>
      </c>
      <c r="E270" s="119">
        <v>30.861879999999999</v>
      </c>
      <c r="F270" s="119">
        <v>3.9503206400000002</v>
      </c>
      <c r="G270" s="119">
        <v>1.8066720000000021</v>
      </c>
      <c r="H270" s="119">
        <v>1.5339696751174021</v>
      </c>
      <c r="I270" s="119">
        <v>15.214797615624517</v>
      </c>
      <c r="J270" s="119">
        <v>2.324595089921409</v>
      </c>
      <c r="K270" s="120">
        <v>30.363665847778321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33" t="str">
        <f t="shared" si="15"/>
        <v>Munson</v>
      </c>
      <c r="C271" s="121">
        <f t="shared" si="15"/>
        <v>10</v>
      </c>
      <c r="D271" s="122">
        <v>2.5712795000000015</v>
      </c>
      <c r="E271" s="122">
        <v>34.00266000000002</v>
      </c>
      <c r="F271" s="122">
        <v>4.3523404800000023</v>
      </c>
      <c r="G271" s="122">
        <v>1.9902309999999974</v>
      </c>
      <c r="H271" s="122">
        <v>1.6900003368697938</v>
      </c>
      <c r="I271" s="122">
        <v>16.763417649412776</v>
      </c>
      <c r="J271" s="122">
        <v>2.5612012689323955</v>
      </c>
      <c r="K271" s="46">
        <v>33.602978728946887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34" t="str">
        <f t="shared" si="15"/>
        <v>Munson</v>
      </c>
      <c r="C272" s="118">
        <f t="shared" si="15"/>
        <v>10</v>
      </c>
      <c r="D272" s="119">
        <v>2.4755100000000003</v>
      </c>
      <c r="E272" s="119">
        <v>32.740800000000014</v>
      </c>
      <c r="F272" s="119">
        <v>4.1908224000000027</v>
      </c>
      <c r="G272" s="119">
        <v>1.9160550000000003</v>
      </c>
      <c r="H272" s="119">
        <v>1.6270548327307639</v>
      </c>
      <c r="I272" s="119">
        <v>16.141533602204625</v>
      </c>
      <c r="J272" s="119">
        <v>2.4661866009748383</v>
      </c>
      <c r="K272" s="120">
        <v>32.505596607609796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33" t="str">
        <f t="shared" si="15"/>
        <v>Munson</v>
      </c>
      <c r="C273" s="121">
        <f t="shared" si="15"/>
        <v>10</v>
      </c>
      <c r="D273" s="122">
        <v>2.5447744999999991</v>
      </c>
      <c r="E273" s="122">
        <v>33.662280000000003</v>
      </c>
      <c r="F273" s="122">
        <v>4.3087718400000012</v>
      </c>
      <c r="G273" s="122">
        <v>1.9696159999999998</v>
      </c>
      <c r="H273" s="122">
        <v>1.6725796581711738</v>
      </c>
      <c r="I273" s="122">
        <v>16.596054535581043</v>
      </c>
      <c r="J273" s="122">
        <v>2.5356306926686032</v>
      </c>
      <c r="K273" s="46">
        <v>33.57532597592003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34" t="str">
        <f t="shared" si="15"/>
        <v>Munson</v>
      </c>
      <c r="C274" s="118">
        <f t="shared" si="15"/>
        <v>10</v>
      </c>
      <c r="D274" s="119">
        <v>2.4501450000000009</v>
      </c>
      <c r="E274" s="119">
        <v>32.412900000000008</v>
      </c>
      <c r="F274" s="119">
        <v>4.1488512000000011</v>
      </c>
      <c r="G274" s="119">
        <v>1.8958199999999994</v>
      </c>
      <c r="H274" s="119">
        <v>1.6103834582674914</v>
      </c>
      <c r="I274" s="119">
        <v>15.980302037784996</v>
      </c>
      <c r="J274" s="119">
        <v>2.4415528613864188</v>
      </c>
      <c r="K274" s="120">
        <v>32.478975481736036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33" t="str">
        <f t="shared" si="15"/>
        <v>Munson</v>
      </c>
      <c r="C275" s="121">
        <f t="shared" si="15"/>
        <v>10</v>
      </c>
      <c r="D275" s="122">
        <v>2.5182694999999993</v>
      </c>
      <c r="E275" s="122">
        <v>33.325310000000002</v>
      </c>
      <c r="F275" s="122">
        <v>4.2656396800000014</v>
      </c>
      <c r="G275" s="122">
        <v>1.9487064999999986</v>
      </c>
      <c r="H275" s="122">
        <v>1.6551589957258257</v>
      </c>
      <c r="I275" s="122">
        <v>16.4303582859283</v>
      </c>
      <c r="J275" s="122">
        <v>2.5103148240162776</v>
      </c>
      <c r="K275" s="46">
        <v>33.54796238899231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34" t="str">
        <f t="shared" si="15"/>
        <v>Munson</v>
      </c>
      <c r="C276" s="118">
        <f t="shared" si="15"/>
        <v>10</v>
      </c>
      <c r="D276" s="119">
        <v>2.5053115000000017</v>
      </c>
      <c r="E276" s="119">
        <v>33.155119999999989</v>
      </c>
      <c r="F276" s="119">
        <v>4.2438553599999986</v>
      </c>
      <c r="G276" s="119">
        <v>1.9386934999999978</v>
      </c>
      <c r="H276" s="119">
        <v>1.6466422185098148</v>
      </c>
      <c r="I276" s="119">
        <v>16.346664697224416</v>
      </c>
      <c r="J276" s="119">
        <v>2.497527682146905</v>
      </c>
      <c r="K276" s="120">
        <v>33.534388495997383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33" t="str">
        <f t="shared" si="15"/>
        <v>Munson</v>
      </c>
      <c r="C277" s="121">
        <f t="shared" si="15"/>
        <v>10</v>
      </c>
      <c r="D277" s="122">
        <v>2.4119549999999998</v>
      </c>
      <c r="E277" s="122">
        <v>31.924799999999994</v>
      </c>
      <c r="F277" s="122">
        <v>4.0863743999999995</v>
      </c>
      <c r="G277" s="122">
        <v>1.8661800000000006</v>
      </c>
      <c r="H277" s="122">
        <v>1.5852826628503482</v>
      </c>
      <c r="I277" s="122">
        <v>15.740278765076742</v>
      </c>
      <c r="J277" s="122">
        <v>2.4048808479568509</v>
      </c>
      <c r="K277" s="46">
        <v>32.439565809149492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34" t="str">
        <f t="shared" si="15"/>
        <v>Munson</v>
      </c>
      <c r="C278" s="118">
        <f t="shared" si="15"/>
        <v>10</v>
      </c>
      <c r="D278" s="119">
        <v>2.4793955000000016</v>
      </c>
      <c r="E278" s="119">
        <v>32.823109999999986</v>
      </c>
      <c r="F278" s="119">
        <v>4.2013580799999986</v>
      </c>
      <c r="G278" s="119">
        <v>1.9183729999999994</v>
      </c>
      <c r="H278" s="119">
        <v>1.6296086313403504</v>
      </c>
      <c r="I278" s="119">
        <v>16.18339444477494</v>
      </c>
      <c r="J278" s="119">
        <v>2.4725823389445782</v>
      </c>
      <c r="K278" s="120">
        <v>33.507452932157015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33" t="str">
        <f t="shared" si="15"/>
        <v>Munson</v>
      </c>
      <c r="C279" s="121">
        <f t="shared" si="15"/>
        <v>10</v>
      </c>
      <c r="D279" s="122">
        <v>2.3871599999999997</v>
      </c>
      <c r="E279" s="122">
        <v>31.604699999999994</v>
      </c>
      <c r="F279" s="122">
        <v>4.045401599999999</v>
      </c>
      <c r="G279" s="122">
        <v>1.8465150000000021</v>
      </c>
      <c r="H279" s="122">
        <v>1.5689858973571023</v>
      </c>
      <c r="I279" s="122">
        <v>15.582860405978726</v>
      </c>
      <c r="J279" s="122">
        <v>2.3808296836238552</v>
      </c>
      <c r="K279" s="46">
        <v>32.413635906420261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34" t="str">
        <f t="shared" si="15"/>
        <v>Munson</v>
      </c>
      <c r="C280" s="118">
        <f t="shared" si="15"/>
        <v>10</v>
      </c>
      <c r="D280" s="119">
        <v>2.4540685000000013</v>
      </c>
      <c r="E280" s="119">
        <v>32.494200000000021</v>
      </c>
      <c r="F280" s="119">
        <v>4.1592576000000028</v>
      </c>
      <c r="G280" s="119">
        <v>1.8983470000000009</v>
      </c>
      <c r="H280" s="119">
        <v>1.6129621906041238</v>
      </c>
      <c r="I280" s="119">
        <v>16.021639249611749</v>
      </c>
      <c r="J280" s="119">
        <v>2.4478685786778613</v>
      </c>
      <c r="K280" s="120">
        <v>33.480798100923238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33" t="str">
        <f t="shared" si="15"/>
        <v>Munson</v>
      </c>
      <c r="C281" s="121">
        <f t="shared" si="15"/>
        <v>10</v>
      </c>
      <c r="D281" s="122">
        <v>2.4411104999999993</v>
      </c>
      <c r="E281" s="122">
        <v>32.328350000000015</v>
      </c>
      <c r="F281" s="122">
        <v>4.1380288000000016</v>
      </c>
      <c r="G281" s="122">
        <v>1.888334</v>
      </c>
      <c r="H281" s="122">
        <v>1.6044454115269942</v>
      </c>
      <c r="I281" s="122">
        <v>15.940069123041082</v>
      </c>
      <c r="J281" s="122">
        <v>2.4354058869882746</v>
      </c>
      <c r="K281" s="46">
        <v>33.46757530262596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34" t="str">
        <f t="shared" si="15"/>
        <v>Munson</v>
      </c>
      <c r="C282" s="118">
        <f t="shared" si="15"/>
        <v>10</v>
      </c>
      <c r="D282" s="119">
        <v>2.2720485000000008</v>
      </c>
      <c r="E282" s="119">
        <v>30.093010000000017</v>
      </c>
      <c r="F282" s="119">
        <v>3.8519052800000022</v>
      </c>
      <c r="G282" s="119">
        <v>1.7574145000000019</v>
      </c>
      <c r="H282" s="119">
        <v>1.4933276573774339</v>
      </c>
      <c r="I282" s="119">
        <v>14.838084007224884</v>
      </c>
      <c r="J282" s="119">
        <v>2.2670388861060293</v>
      </c>
      <c r="K282" s="120">
        <v>31.296073076850487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33" t="str">
        <f t="shared" si="15"/>
        <v>Munson</v>
      </c>
      <c r="C283" s="121">
        <f t="shared" si="15"/>
        <v>10</v>
      </c>
      <c r="D283" s="122">
        <v>2.4163724999999987</v>
      </c>
      <c r="E283" s="122">
        <v>32.009360000000008</v>
      </c>
      <c r="F283" s="122">
        <v>4.0971980800000019</v>
      </c>
      <c r="G283" s="122">
        <v>1.8688970000000011</v>
      </c>
      <c r="H283" s="122">
        <v>1.5881861044201249</v>
      </c>
      <c r="I283" s="122">
        <v>15.783185711186936</v>
      </c>
      <c r="J283" s="122">
        <v>2.4114365023205573</v>
      </c>
      <c r="K283" s="46">
        <v>33.441338785071125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34" t="str">
        <f t="shared" si="15"/>
        <v>Munson</v>
      </c>
      <c r="C284" s="118">
        <f t="shared" si="15"/>
        <v>10</v>
      </c>
      <c r="D284" s="119">
        <v>2.3264549999999997</v>
      </c>
      <c r="E284" s="119">
        <v>30.821099999999998</v>
      </c>
      <c r="F284" s="119">
        <v>3.9451007999999996</v>
      </c>
      <c r="G284" s="119">
        <v>1.7989200000000001</v>
      </c>
      <c r="H284" s="119">
        <v>1.5290868979640424</v>
      </c>
      <c r="I284" s="119">
        <v>15.197469582184366</v>
      </c>
      <c r="J284" s="119">
        <v>2.3219477750366466</v>
      </c>
      <c r="K284" s="120">
        <v>32.349990282560654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33" t="str">
        <f t="shared" si="15"/>
        <v>Munson</v>
      </c>
      <c r="C285" s="121">
        <f t="shared" si="15"/>
        <v>10</v>
      </c>
      <c r="D285" s="122">
        <v>2.3916345000000012</v>
      </c>
      <c r="E285" s="122">
        <v>31.688510000000001</v>
      </c>
      <c r="F285" s="122">
        <v>4.0561292800000004</v>
      </c>
      <c r="G285" s="122">
        <v>1.8491654999999989</v>
      </c>
      <c r="H285" s="122">
        <v>1.5719268065178775</v>
      </c>
      <c r="I285" s="122">
        <v>15.625374229074442</v>
      </c>
      <c r="J285" s="122">
        <v>2.3873251720501787</v>
      </c>
      <c r="K285" s="46">
        <v>33.415375686946675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34" t="str">
        <f t="shared" si="15"/>
        <v>Munson</v>
      </c>
      <c r="C286" s="118">
        <f t="shared" si="15"/>
        <v>10</v>
      </c>
      <c r="D286" s="119">
        <v>2.3025149999999988</v>
      </c>
      <c r="E286" s="119">
        <v>30.511800000000012</v>
      </c>
      <c r="F286" s="119">
        <v>3.9055104000000016</v>
      </c>
      <c r="G286" s="119">
        <v>1.7803949999999975</v>
      </c>
      <c r="H286" s="119">
        <v>1.5133520586311588</v>
      </c>
      <c r="I286" s="119">
        <v>15.045334378406729</v>
      </c>
      <c r="J286" s="119">
        <v>2.2987037095852667</v>
      </c>
      <c r="K286" s="120">
        <v>32.324996160206041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33" t="str">
        <f t="shared" si="15"/>
        <v>Munson</v>
      </c>
      <c r="C287" s="121">
        <f t="shared" si="15"/>
        <v>10</v>
      </c>
      <c r="D287" s="122">
        <v>2.3671909999999996</v>
      </c>
      <c r="E287" s="122">
        <v>31.370449999999995</v>
      </c>
      <c r="F287" s="122">
        <v>4.0154175999999993</v>
      </c>
      <c r="G287" s="122">
        <v>1.8300229999999997</v>
      </c>
      <c r="H287" s="122">
        <v>1.5558610606777945</v>
      </c>
      <c r="I287" s="122">
        <v>15.468925410121061</v>
      </c>
      <c r="J287" s="122">
        <v>2.3634220992489685</v>
      </c>
      <c r="K287" s="46">
        <v>33.389684001019127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34" t="str">
        <f t="shared" si="15"/>
        <v>Munson</v>
      </c>
      <c r="C288" s="118">
        <f t="shared" si="15"/>
        <v>10</v>
      </c>
      <c r="D288" s="119">
        <v>2.3545275000000014</v>
      </c>
      <c r="E288" s="119">
        <v>31.210179999999994</v>
      </c>
      <c r="F288" s="119">
        <v>3.9949030399999992</v>
      </c>
      <c r="G288" s="119">
        <v>1.8200100000000021</v>
      </c>
      <c r="H288" s="119">
        <v>1.5475378446832651</v>
      </c>
      <c r="I288" s="119">
        <v>15.390084845235215</v>
      </c>
      <c r="J288" s="119">
        <v>2.3513764869368106</v>
      </c>
      <c r="K288" s="120">
        <v>33.376939655605121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33" t="str">
        <f t="shared" si="15"/>
        <v>Munson</v>
      </c>
      <c r="C289" s="121">
        <f t="shared" si="15"/>
        <v>10</v>
      </c>
      <c r="D289" s="122">
        <v>2.2668899999999992</v>
      </c>
      <c r="E289" s="122">
        <v>30.051600000000004</v>
      </c>
      <c r="F289" s="122">
        <v>3.846604800000001</v>
      </c>
      <c r="G289" s="122">
        <v>1.7521800000000003</v>
      </c>
      <c r="H289" s="122">
        <v>1.4899371711557594</v>
      </c>
      <c r="I289" s="122">
        <v>14.818957965362532</v>
      </c>
      <c r="J289" s="122">
        <v>2.2641167472186043</v>
      </c>
      <c r="K289" s="46">
        <v>32.287994700983951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34" t="str">
        <f t="shared" si="15"/>
        <v>Munson</v>
      </c>
      <c r="C290" s="118">
        <f t="shared" si="15"/>
        <v>10</v>
      </c>
      <c r="D290" s="119">
        <v>2.3303784999999997</v>
      </c>
      <c r="E290" s="119">
        <v>30.896770000000004</v>
      </c>
      <c r="F290" s="119">
        <v>3.9547865600000005</v>
      </c>
      <c r="G290" s="119">
        <v>1.8014564999999987</v>
      </c>
      <c r="H290" s="119">
        <v>1.5316656698340527</v>
      </c>
      <c r="I290" s="119">
        <v>15.235912035332733</v>
      </c>
      <c r="J290" s="119">
        <v>2.3278211504408799</v>
      </c>
      <c r="K290" s="120">
        <v>33.351650023209423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33" t="str">
        <f t="shared" si="15"/>
        <v>Munson</v>
      </c>
      <c r="C291" s="121">
        <f t="shared" si="15"/>
        <v>10</v>
      </c>
      <c r="D291" s="122">
        <v>2.2438049999999969</v>
      </c>
      <c r="E291" s="122">
        <v>29.749799999999997</v>
      </c>
      <c r="F291" s="122">
        <v>3.8079743999999995</v>
      </c>
      <c r="G291" s="122">
        <v>1.7339400000000009</v>
      </c>
      <c r="H291" s="122">
        <v>1.4747643235692194</v>
      </c>
      <c r="I291" s="122">
        <v>14.670492184386363</v>
      </c>
      <c r="J291" s="122">
        <v>2.2414333937659792</v>
      </c>
      <c r="K291" s="46">
        <v>32.263649112299873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34" t="str">
        <f t="shared" si="15"/>
        <v>Munson</v>
      </c>
      <c r="C292" s="118">
        <f t="shared" si="15"/>
        <v>10</v>
      </c>
      <c r="D292" s="119">
        <v>2.3062295000000019</v>
      </c>
      <c r="E292" s="119">
        <v>30.587080000000007</v>
      </c>
      <c r="F292" s="119">
        <v>3.9151462400000012</v>
      </c>
      <c r="G292" s="119">
        <v>1.7823139999999993</v>
      </c>
      <c r="H292" s="119">
        <v>1.5157934892409368</v>
      </c>
      <c r="I292" s="119">
        <v>15.083561190758024</v>
      </c>
      <c r="J292" s="119">
        <v>2.3045441577175874</v>
      </c>
      <c r="K292" s="120">
        <v>33.326624614314028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33" t="str">
        <f t="shared" si="15"/>
        <v>Munson</v>
      </c>
      <c r="C293" s="121">
        <f t="shared" si="15"/>
        <v>10</v>
      </c>
      <c r="D293" s="122">
        <v>2.2941550000000026</v>
      </c>
      <c r="E293" s="122">
        <v>30.430529999999976</v>
      </c>
      <c r="F293" s="122">
        <v>3.895107839999997</v>
      </c>
      <c r="G293" s="122">
        <v>1.7728900000000012</v>
      </c>
      <c r="H293" s="122">
        <v>1.5078573914786899</v>
      </c>
      <c r="I293" s="122">
        <v>15.006540889284617</v>
      </c>
      <c r="J293" s="122">
        <v>2.292776666823265</v>
      </c>
      <c r="K293" s="46">
        <v>33.314209595228505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34" t="str">
        <f t="shared" si="15"/>
        <v>Munson</v>
      </c>
      <c r="C294" s="118">
        <f t="shared" si="15"/>
        <v>10</v>
      </c>
      <c r="D294" s="119">
        <v>2.0620319999999994</v>
      </c>
      <c r="E294" s="119">
        <v>27.352080000000015</v>
      </c>
      <c r="F294" s="119">
        <v>3.5010662400000023</v>
      </c>
      <c r="G294" s="119">
        <v>1.5933399999999993</v>
      </c>
      <c r="H294" s="119">
        <v>1.3552921099817172</v>
      </c>
      <c r="I294" s="119">
        <v>13.488592088955658</v>
      </c>
      <c r="J294" s="119">
        <v>2.0608565246756707</v>
      </c>
      <c r="K294" s="120">
        <v>30.079099739476256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33" t="str">
        <f t="shared" si="15"/>
        <v>Munson</v>
      </c>
      <c r="C295" s="121">
        <f t="shared" si="15"/>
        <v>10</v>
      </c>
      <c r="D295" s="122">
        <v>2.2714785000000002</v>
      </c>
      <c r="E295" s="122">
        <v>30.134790000000006</v>
      </c>
      <c r="F295" s="122">
        <v>3.8572531200000006</v>
      </c>
      <c r="G295" s="122">
        <v>1.7549254999999973</v>
      </c>
      <c r="H295" s="122">
        <v>1.4929530010470762</v>
      </c>
      <c r="I295" s="122">
        <v>14.861053160217146</v>
      </c>
      <c r="J295" s="122">
        <v>2.2705482142554168</v>
      </c>
      <c r="K295" s="46">
        <v>33.289576312617257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34" t="str">
        <f t="shared" si="15"/>
        <v>Munson</v>
      </c>
      <c r="C296" s="118">
        <f t="shared" si="15"/>
        <v>10</v>
      </c>
      <c r="D296" s="119">
        <v>2.18709</v>
      </c>
      <c r="E296" s="119">
        <v>29.015999999999991</v>
      </c>
      <c r="F296" s="119">
        <v>3.7140479999999991</v>
      </c>
      <c r="G296" s="119">
        <v>1.6894799999999992</v>
      </c>
      <c r="H296" s="119">
        <v>1.4374877974969098</v>
      </c>
      <c r="I296" s="119">
        <v>14.309487949758879</v>
      </c>
      <c r="J296" s="119">
        <v>2.1862772408335926</v>
      </c>
      <c r="K296" s="120">
        <v>32.203893636402334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33" t="str">
        <f t="shared" si="15"/>
        <v>Munson</v>
      </c>
      <c r="C297" s="121">
        <f t="shared" si="15"/>
        <v>10</v>
      </c>
      <c r="D297" s="122">
        <v>2.2482130000000007</v>
      </c>
      <c r="E297" s="122">
        <v>29.83191999999999</v>
      </c>
      <c r="F297" s="122">
        <v>3.8184857599999993</v>
      </c>
      <c r="G297" s="122">
        <v>1.7366665000000008</v>
      </c>
      <c r="H297" s="122">
        <v>1.4776615401310509</v>
      </c>
      <c r="I297" s="122">
        <v>14.712038275116887</v>
      </c>
      <c r="J297" s="122">
        <v>2.2477809732004981</v>
      </c>
      <c r="K297" s="46">
        <v>33.265200111489555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34" t="str">
        <f t="shared" si="15"/>
        <v>Munson</v>
      </c>
      <c r="C298" s="118">
        <f t="shared" si="15"/>
        <v>10</v>
      </c>
      <c r="D298" s="119">
        <v>2.164289999999998</v>
      </c>
      <c r="E298" s="119">
        <v>28.72470000000002</v>
      </c>
      <c r="F298" s="119">
        <v>3.6767616000000025</v>
      </c>
      <c r="G298" s="119">
        <v>1.6718099999999991</v>
      </c>
      <c r="H298" s="119">
        <v>1.4225022505181684</v>
      </c>
      <c r="I298" s="119">
        <v>14.166162422946991</v>
      </c>
      <c r="J298" s="119">
        <v>2.1643792659777352</v>
      </c>
      <c r="K298" s="120">
        <v>32.180426863620156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33" t="str">
        <f t="shared" si="15"/>
        <v>Munson</v>
      </c>
      <c r="C299" s="121">
        <f t="shared" si="15"/>
        <v>10</v>
      </c>
      <c r="D299" s="122">
        <v>2.2249474999999985</v>
      </c>
      <c r="E299" s="122">
        <v>29.532459999999997</v>
      </c>
      <c r="F299" s="122">
        <v>3.7801548799999996</v>
      </c>
      <c r="G299" s="122">
        <v>1.7187020000000002</v>
      </c>
      <c r="H299" s="122">
        <v>1.4623700354891183</v>
      </c>
      <c r="I299" s="122">
        <v>14.564694631058734</v>
      </c>
      <c r="J299" s="122">
        <v>2.2252690340750205</v>
      </c>
      <c r="K299" s="46">
        <v>33.241077973215205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34" t="str">
        <f t="shared" si="15"/>
        <v>Munson</v>
      </c>
      <c r="C300" s="118">
        <f t="shared" si="15"/>
        <v>10</v>
      </c>
      <c r="D300" s="119">
        <v>2.2134619999999989</v>
      </c>
      <c r="E300" s="119">
        <v>29.381489999999999</v>
      </c>
      <c r="F300" s="119">
        <v>3.76083072</v>
      </c>
      <c r="G300" s="119">
        <v>1.709277999999999</v>
      </c>
      <c r="H300" s="119">
        <v>1.4548210570604438</v>
      </c>
      <c r="I300" s="119">
        <v>14.490407460548655</v>
      </c>
      <c r="J300" s="119">
        <v>2.2139190411368328</v>
      </c>
      <c r="K300" s="120">
        <v>33.229111749749443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33" t="str">
        <f t="shared" si="15"/>
        <v>Munson</v>
      </c>
      <c r="C301" s="121">
        <f t="shared" si="15"/>
        <v>10</v>
      </c>
      <c r="D301" s="122">
        <v>2.1309449999999992</v>
      </c>
      <c r="E301" s="122">
        <v>28.290300000000006</v>
      </c>
      <c r="F301" s="122">
        <v>3.6211584000000006</v>
      </c>
      <c r="G301" s="122">
        <v>1.6455900000000001</v>
      </c>
      <c r="H301" s="122">
        <v>1.400585875442746</v>
      </c>
      <c r="I301" s="122">
        <v>13.95241264220906</v>
      </c>
      <c r="J301" s="122">
        <v>2.1317214969905693</v>
      </c>
      <c r="K301" s="46">
        <v>32.145685552295888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34" t="str">
        <f t="shared" si="15"/>
        <v>Munson</v>
      </c>
      <c r="C302" s="118">
        <f t="shared" si="15"/>
        <v>10</v>
      </c>
      <c r="D302" s="119">
        <v>2.1904909999999997</v>
      </c>
      <c r="E302" s="119">
        <v>29.086060000000003</v>
      </c>
      <c r="F302" s="119">
        <v>3.7230156800000009</v>
      </c>
      <c r="G302" s="119">
        <v>1.6916079999999982</v>
      </c>
      <c r="H302" s="119">
        <v>1.4397231393556347</v>
      </c>
      <c r="I302" s="119">
        <v>14.345034973704427</v>
      </c>
      <c r="J302" s="119">
        <v>2.1917083894469971</v>
      </c>
      <c r="K302" s="120">
        <v>33.205368309522939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33" t="str">
        <f t="shared" si="15"/>
        <v>Munson</v>
      </c>
      <c r="C303" s="121">
        <f t="shared" si="15"/>
        <v>10</v>
      </c>
      <c r="D303" s="122">
        <v>2.109</v>
      </c>
      <c r="E303" s="122">
        <v>28.006199999999996</v>
      </c>
      <c r="F303" s="122">
        <v>3.5847935999999994</v>
      </c>
      <c r="G303" s="122">
        <v>1.6284899999999995</v>
      </c>
      <c r="H303" s="122">
        <v>1.3861622985864097</v>
      </c>
      <c r="I303" s="122">
        <v>13.812613011705313</v>
      </c>
      <c r="J303" s="122">
        <v>2.1103621983196197</v>
      </c>
      <c r="K303" s="46">
        <v>32.12282838821411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34" t="str">
        <f t="shared" si="15"/>
        <v>Munson</v>
      </c>
      <c r="C304" s="118">
        <f t="shared" si="15"/>
        <v>10</v>
      </c>
      <c r="D304" s="119">
        <v>2.1681090000000003</v>
      </c>
      <c r="E304" s="119">
        <v>28.793729999999996</v>
      </c>
      <c r="F304" s="119">
        <v>3.6855974399999996</v>
      </c>
      <c r="G304" s="119">
        <v>1.6739380000000008</v>
      </c>
      <c r="H304" s="119">
        <v>1.4250123086465591</v>
      </c>
      <c r="I304" s="119">
        <v>14.201181713143942</v>
      </c>
      <c r="J304" s="119">
        <v>2.1697297632274477</v>
      </c>
      <c r="K304" s="120">
        <v>33.181871401134295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33" t="str">
        <f t="shared" si="15"/>
        <v>Munson</v>
      </c>
      <c r="C305" s="121">
        <f t="shared" si="15"/>
        <v>10</v>
      </c>
      <c r="D305" s="122">
        <v>2.1566235000000007</v>
      </c>
      <c r="E305" s="122">
        <v>28.646169999999991</v>
      </c>
      <c r="F305" s="122">
        <v>3.6667097599999989</v>
      </c>
      <c r="G305" s="122">
        <v>1.664808499999999</v>
      </c>
      <c r="H305" s="122">
        <v>1.4174633859899857</v>
      </c>
      <c r="I305" s="122">
        <v>14.1285640720951</v>
      </c>
      <c r="J305" s="122">
        <v>2.1586347970407509</v>
      </c>
      <c r="K305" s="46">
        <v>33.170216407775882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34" t="str">
        <f t="shared" si="15"/>
        <v>Munson</v>
      </c>
      <c r="C306" s="118">
        <f t="shared" si="15"/>
        <v>10</v>
      </c>
      <c r="D306" s="119">
        <v>1.938342</v>
      </c>
      <c r="E306" s="119">
        <v>25.747959999999992</v>
      </c>
      <c r="F306" s="119">
        <v>3.2957388799999991</v>
      </c>
      <c r="G306" s="119">
        <v>1.4962500000000001</v>
      </c>
      <c r="H306" s="119">
        <v>1.2739955491002888</v>
      </c>
      <c r="I306" s="119">
        <v>12.699281126885886</v>
      </c>
      <c r="J306" s="119">
        <v>1.9402615673487398</v>
      </c>
      <c r="K306" s="120">
        <v>29.949722243861149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33" t="str">
        <f t="shared" si="15"/>
        <v>Munson</v>
      </c>
      <c r="C307" s="121">
        <f t="shared" si="15"/>
        <v>10</v>
      </c>
      <c r="D307" s="122">
        <v>2.1351249999999999</v>
      </c>
      <c r="E307" s="122">
        <v>28.367479999999997</v>
      </c>
      <c r="F307" s="122">
        <v>3.6310374399999996</v>
      </c>
      <c r="G307" s="122">
        <v>1.6483165000000009</v>
      </c>
      <c r="H307" s="122">
        <v>1.4033332500871039</v>
      </c>
      <c r="I307" s="122">
        <v>13.991423236236772</v>
      </c>
      <c r="J307" s="122">
        <v>2.1376817398180781</v>
      </c>
      <c r="K307" s="46">
        <v>33.147086963151629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34" t="str">
        <f t="shared" si="15"/>
        <v>Munson</v>
      </c>
      <c r="C308" s="118">
        <f t="shared" si="15"/>
        <v>10</v>
      </c>
      <c r="D308" s="119">
        <v>2.0557050000000001</v>
      </c>
      <c r="E308" s="119">
        <v>27.314099999999982</v>
      </c>
      <c r="F308" s="119">
        <v>3.4962047999999979</v>
      </c>
      <c r="G308" s="119">
        <v>1.586595000000002</v>
      </c>
      <c r="H308" s="119">
        <v>1.3511336092134174</v>
      </c>
      <c r="I308" s="119">
        <v>13.472023735341288</v>
      </c>
      <c r="J308" s="119">
        <v>2.0583251372330635</v>
      </c>
      <c r="K308" s="120">
        <v>32.066723532425733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33" t="str">
        <f t="shared" si="15"/>
        <v>Munson</v>
      </c>
      <c r="C309" s="121">
        <f t="shared" si="15"/>
        <v>10</v>
      </c>
      <c r="D309" s="122">
        <v>2.1130374999999999</v>
      </c>
      <c r="E309" s="122">
        <v>28.081969999999998</v>
      </c>
      <c r="F309" s="122">
        <v>3.5944921599999997</v>
      </c>
      <c r="G309" s="122">
        <v>1.6312354999999996</v>
      </c>
      <c r="H309" s="122">
        <v>1.3888159907915545</v>
      </c>
      <c r="I309" s="122">
        <v>13.850909516776687</v>
      </c>
      <c r="J309" s="122">
        <v>2.1162132793029946</v>
      </c>
      <c r="K309" s="46">
        <v>33.124200113698052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34" t="str">
        <f t="shared" si="15"/>
        <v>Munson</v>
      </c>
      <c r="C310" s="118">
        <f t="shared" si="15"/>
        <v>10</v>
      </c>
      <c r="D310" s="119">
        <v>2.0346149999999992</v>
      </c>
      <c r="E310" s="119">
        <v>27.039300000000011</v>
      </c>
      <c r="F310" s="119">
        <v>3.4610304000000016</v>
      </c>
      <c r="G310" s="119">
        <v>1.5703500000000006</v>
      </c>
      <c r="H310" s="119">
        <v>1.3372720029678635</v>
      </c>
      <c r="I310" s="119">
        <v>13.336777880044419</v>
      </c>
      <c r="J310" s="119">
        <v>2.0376616558407572</v>
      </c>
      <c r="K310" s="120">
        <v>32.044690358011351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33" t="str">
        <f t="shared" si="15"/>
        <v>Munson</v>
      </c>
      <c r="C311" s="121">
        <f t="shared" si="15"/>
        <v>10</v>
      </c>
      <c r="D311" s="122">
        <v>2.0915389999999991</v>
      </c>
      <c r="E311" s="122">
        <v>27.799560000000007</v>
      </c>
      <c r="F311" s="122">
        <v>3.558343680000001</v>
      </c>
      <c r="G311" s="122">
        <v>1.6141544999999984</v>
      </c>
      <c r="H311" s="122">
        <v>1.374685883762589</v>
      </c>
      <c r="I311" s="122">
        <v>13.71191539647241</v>
      </c>
      <c r="J311" s="122">
        <v>2.0949770553960936</v>
      </c>
      <c r="K311" s="46">
        <v>33.101552405106396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34" t="str">
        <f t="shared" si="15"/>
        <v>Munson</v>
      </c>
      <c r="C312" s="118">
        <f t="shared" si="15"/>
        <v>10</v>
      </c>
      <c r="D312" s="119">
        <v>2.0806424999999993</v>
      </c>
      <c r="E312" s="119">
        <v>27.657270000000004</v>
      </c>
      <c r="F312" s="119">
        <v>3.5401305600000006</v>
      </c>
      <c r="G312" s="119">
        <v>1.6056139999999997</v>
      </c>
      <c r="H312" s="119">
        <v>1.3675240619102298</v>
      </c>
      <c r="I312" s="119">
        <v>13.641879661032455</v>
      </c>
      <c r="J312" s="119">
        <v>2.0842766155929149</v>
      </c>
      <c r="K312" s="120">
        <v>33.090317172502218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33" t="str">
        <f t="shared" si="15"/>
        <v>Munson</v>
      </c>
      <c r="C313" s="121">
        <f t="shared" si="15"/>
        <v>10</v>
      </c>
      <c r="D313" s="122">
        <v>2.0029799999999995</v>
      </c>
      <c r="E313" s="122">
        <v>26.630099999999977</v>
      </c>
      <c r="F313" s="122">
        <v>3.4086527999999969</v>
      </c>
      <c r="G313" s="122">
        <v>1.5455550000000005</v>
      </c>
      <c r="H313" s="122">
        <v>1.3164795769724176</v>
      </c>
      <c r="I313" s="122">
        <v>13.135372198019917</v>
      </c>
      <c r="J313" s="122">
        <v>2.0068897904609413</v>
      </c>
      <c r="K313" s="46">
        <v>32.012072332281818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34" t="str">
        <f t="shared" si="15"/>
        <v>Munson</v>
      </c>
      <c r="C314" s="118">
        <f t="shared" si="15"/>
        <v>10</v>
      </c>
      <c r="D314" s="119">
        <v>2.0588494999999991</v>
      </c>
      <c r="E314" s="119">
        <v>27.37858000000001</v>
      </c>
      <c r="F314" s="119">
        <v>3.5044582400000013</v>
      </c>
      <c r="G314" s="119">
        <v>1.5888274999999981</v>
      </c>
      <c r="H314" s="119">
        <v>1.3532003930162051</v>
      </c>
      <c r="I314" s="119">
        <v>13.504706644848502</v>
      </c>
      <c r="J314" s="119">
        <v>2.0633186580155014</v>
      </c>
      <c r="K314" s="120">
        <v>33.068023421638891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33" t="str">
        <f t="shared" si="15"/>
        <v>Munson</v>
      </c>
      <c r="C315" s="121">
        <f t="shared" si="15"/>
        <v>10</v>
      </c>
      <c r="D315" s="122">
        <v>1.9824600000000014</v>
      </c>
      <c r="E315" s="122">
        <v>26.361900000000016</v>
      </c>
      <c r="F315" s="122">
        <v>3.3743232000000023</v>
      </c>
      <c r="G315" s="122">
        <v>1.5293099999999991</v>
      </c>
      <c r="H315" s="122">
        <v>1.302992599521446</v>
      </c>
      <c r="I315" s="122">
        <v>13.003359365758238</v>
      </c>
      <c r="J315" s="122">
        <v>1.9867202327834084</v>
      </c>
      <c r="K315" s="46">
        <v>31.990610925774824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34" t="str">
        <f t="shared" si="15"/>
        <v>Munson</v>
      </c>
      <c r="C316" s="118">
        <f t="shared" si="15"/>
        <v>10</v>
      </c>
      <c r="D316" s="119">
        <v>2.0376454999999982</v>
      </c>
      <c r="E316" s="119">
        <v>27.102989999999998</v>
      </c>
      <c r="F316" s="119">
        <v>3.4691827199999996</v>
      </c>
      <c r="G316" s="119">
        <v>1.5723354999999997</v>
      </c>
      <c r="H316" s="119">
        <v>1.3392638043466669</v>
      </c>
      <c r="I316" s="119">
        <v>13.369053537275345</v>
      </c>
      <c r="J316" s="119">
        <v>2.042592838523122</v>
      </c>
      <c r="K316" s="120">
        <v>33.0459633967751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33" t="str">
        <f t="shared" si="15"/>
        <v>Munson</v>
      </c>
      <c r="C317" s="121">
        <f t="shared" si="15"/>
        <v>10</v>
      </c>
      <c r="D317" s="122">
        <v>2.0270434999999973</v>
      </c>
      <c r="E317" s="122">
        <v>26.964110000000012</v>
      </c>
      <c r="F317" s="122">
        <v>3.4514060800000017</v>
      </c>
      <c r="G317" s="122">
        <v>1.5637950000000007</v>
      </c>
      <c r="H317" s="122">
        <v>1.3322955602997109</v>
      </c>
      <c r="I317" s="122">
        <v>13.300688678945491</v>
      </c>
      <c r="J317" s="122">
        <v>2.0321477234462133</v>
      </c>
      <c r="K317" s="46">
        <v>33.035018606185915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34" t="str">
        <f t="shared" si="15"/>
        <v>Munson</v>
      </c>
      <c r="C318" s="118">
        <f t="shared" si="15"/>
        <v>10</v>
      </c>
      <c r="D318" s="119">
        <v>1.8221000000000001</v>
      </c>
      <c r="E318" s="119">
        <v>24.235959999999992</v>
      </c>
      <c r="F318" s="119">
        <v>3.1022028799999988</v>
      </c>
      <c r="G318" s="119">
        <v>1.4052780000000009</v>
      </c>
      <c r="H318" s="119">
        <v>1.1975942949353713</v>
      </c>
      <c r="I318" s="119">
        <v>11.955088680072878</v>
      </c>
      <c r="J318" s="119">
        <v>1.8265600707030851</v>
      </c>
      <c r="K318" s="120">
        <v>29.828248857197011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33" t="str">
        <f t="shared" si="15"/>
        <v>Munson</v>
      </c>
      <c r="C319" s="121">
        <f t="shared" si="15"/>
        <v>10</v>
      </c>
      <c r="D319" s="122">
        <v>2.0073119999999989</v>
      </c>
      <c r="E319" s="122">
        <v>26.701540000000005</v>
      </c>
      <c r="F319" s="122">
        <v>3.4177971200000008</v>
      </c>
      <c r="G319" s="122">
        <v>1.5478920000000016</v>
      </c>
      <c r="H319" s="122">
        <v>1.3193268374392875</v>
      </c>
      <c r="I319" s="122">
        <v>13.171445190897607</v>
      </c>
      <c r="J319" s="122">
        <v>2.0124011999828735</v>
      </c>
      <c r="K319" s="46">
        <v>33.013303949958399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34" t="str">
        <f t="shared" si="15"/>
        <v>Munson</v>
      </c>
      <c r="C320" s="118">
        <f t="shared" si="15"/>
        <v>10</v>
      </c>
      <c r="D320" s="119">
        <v>1.9322999999999986</v>
      </c>
      <c r="E320" s="119">
        <v>25.709400000000016</v>
      </c>
      <c r="F320" s="119">
        <v>3.2908032000000023</v>
      </c>
      <c r="G320" s="119">
        <v>1.4902649999999991</v>
      </c>
      <c r="H320" s="119">
        <v>1.2700243791630517</v>
      </c>
      <c r="I320" s="119">
        <v>12.682169387511696</v>
      </c>
      <c r="J320" s="119">
        <v>1.9376471467739143</v>
      </c>
      <c r="K320" s="120">
        <v>31.937933108681126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33" t="str">
        <f t="shared" si="15"/>
        <v>Munson</v>
      </c>
      <c r="C321" s="121">
        <f t="shared" si="15"/>
        <v>10</v>
      </c>
      <c r="D321" s="122">
        <v>1.9864024999999979</v>
      </c>
      <c r="E321" s="122">
        <v>26.432150000000014</v>
      </c>
      <c r="F321" s="122">
        <v>3.3833152000000024</v>
      </c>
      <c r="G321" s="122">
        <v>1.5316944999999995</v>
      </c>
      <c r="H321" s="122">
        <v>1.3055838225151641</v>
      </c>
      <c r="I321" s="122">
        <v>13.038828465369608</v>
      </c>
      <c r="J321" s="122">
        <v>1.9921394011000029</v>
      </c>
      <c r="K321" s="46">
        <v>32.991814772957255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34" t="str">
        <f t="shared" si="15"/>
        <v>Munson</v>
      </c>
      <c r="C322" s="118">
        <f t="shared" si="15"/>
        <v>10</v>
      </c>
      <c r="D322" s="119">
        <v>1.9123500000000007</v>
      </c>
      <c r="E322" s="119">
        <v>25.450799999999987</v>
      </c>
      <c r="F322" s="119">
        <v>3.2577023999999986</v>
      </c>
      <c r="G322" s="119">
        <v>1.4745900000000001</v>
      </c>
      <c r="H322" s="119">
        <v>1.2569120444771287</v>
      </c>
      <c r="I322" s="119">
        <v>12.554863077666914</v>
      </c>
      <c r="J322" s="119">
        <v>1.9181966723466664</v>
      </c>
      <c r="K322" s="120">
        <v>31.91724583475213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33" t="str">
        <f t="shared" ref="B323:C386" si="18">+B322</f>
        <v>Munson</v>
      </c>
      <c r="C323" s="121">
        <f t="shared" si="18"/>
        <v>10</v>
      </c>
      <c r="D323" s="122">
        <v>1.9660819999999997</v>
      </c>
      <c r="E323" s="122">
        <v>26.16616999999999</v>
      </c>
      <c r="F323" s="122">
        <v>3.349269759999999</v>
      </c>
      <c r="G323" s="122">
        <v>1.5157915000000006</v>
      </c>
      <c r="H323" s="122">
        <v>1.292227963139454</v>
      </c>
      <c r="I323" s="122">
        <v>12.907886862796829</v>
      </c>
      <c r="J323" s="122">
        <v>1.972133391918983</v>
      </c>
      <c r="K323" s="46">
        <v>32.97055012602555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34" t="str">
        <f t="shared" si="18"/>
        <v>Munson</v>
      </c>
      <c r="C324" s="118">
        <f t="shared" si="18"/>
        <v>10</v>
      </c>
      <c r="D324" s="119">
        <v>1.9557744999999989</v>
      </c>
      <c r="E324" s="119">
        <v>26.031939999999995</v>
      </c>
      <c r="F324" s="119">
        <v>3.3320883199999995</v>
      </c>
      <c r="G324" s="119">
        <v>1.5078400000000012</v>
      </c>
      <c r="H324" s="119">
        <v>1.2854532426145489</v>
      </c>
      <c r="I324" s="119">
        <v>12.841800472033723</v>
      </c>
      <c r="J324" s="119">
        <v>1.9620364000639692</v>
      </c>
      <c r="K324" s="120">
        <v>32.960001289468067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33" t="str">
        <f t="shared" si="18"/>
        <v>Munson</v>
      </c>
      <c r="C325" s="121">
        <f t="shared" si="18"/>
        <v>10</v>
      </c>
      <c r="D325" s="122">
        <v>1.8829950000000013</v>
      </c>
      <c r="E325" s="122">
        <v>25.065000000000001</v>
      </c>
      <c r="F325" s="122">
        <v>3.2083200000000001</v>
      </c>
      <c r="G325" s="122">
        <v>1.4515049999999985</v>
      </c>
      <c r="H325" s="122">
        <v>1.2376181682775331</v>
      </c>
      <c r="I325" s="122">
        <v>12.364924626782027</v>
      </c>
      <c r="J325" s="122">
        <v>1.8891768887599234</v>
      </c>
      <c r="K325" s="46">
        <v>31.886620737376973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34" t="str">
        <f t="shared" si="18"/>
        <v>Munson</v>
      </c>
      <c r="C326" s="118">
        <f t="shared" si="18"/>
        <v>10</v>
      </c>
      <c r="D326" s="119">
        <v>1.9357484999999988</v>
      </c>
      <c r="E326" s="119">
        <v>25.769369999999984</v>
      </c>
      <c r="F326" s="119">
        <v>3.2984793599999982</v>
      </c>
      <c r="G326" s="119">
        <v>1.491936999999999</v>
      </c>
      <c r="H326" s="119">
        <v>1.2722909419156085</v>
      </c>
      <c r="I326" s="119">
        <v>12.712528125429667</v>
      </c>
      <c r="J326" s="119">
        <v>1.9422855565224588</v>
      </c>
      <c r="K326" s="120">
        <v>32.939068785215682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33" t="str">
        <f t="shared" si="18"/>
        <v>Munson</v>
      </c>
      <c r="C327" s="121">
        <f t="shared" si="18"/>
        <v>10</v>
      </c>
      <c r="D327" s="122">
        <v>1.8636149999999996</v>
      </c>
      <c r="E327" s="122">
        <v>24.812100000000019</v>
      </c>
      <c r="F327" s="122">
        <v>3.1759488000000027</v>
      </c>
      <c r="G327" s="122">
        <v>1.4364000000000023</v>
      </c>
      <c r="H327" s="122">
        <v>1.2248804712759576</v>
      </c>
      <c r="I327" s="122">
        <v>12.240410644996476</v>
      </c>
      <c r="J327" s="122">
        <v>1.8701529557284111</v>
      </c>
      <c r="K327" s="46">
        <v>31.866469664322707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34" t="str">
        <f t="shared" si="18"/>
        <v>Munson</v>
      </c>
      <c r="C328" s="118">
        <f t="shared" si="18"/>
        <v>10</v>
      </c>
      <c r="D328" s="119">
        <v>1.9154279999999988</v>
      </c>
      <c r="E328" s="119">
        <v>25.50959000000001</v>
      </c>
      <c r="F328" s="119">
        <v>3.2652275200000012</v>
      </c>
      <c r="G328" s="119">
        <v>1.4766229999999994</v>
      </c>
      <c r="H328" s="119">
        <v>1.2589351008143999</v>
      </c>
      <c r="I328" s="119">
        <v>12.584624653723594</v>
      </c>
      <c r="J328" s="119">
        <v>1.9227436666352442</v>
      </c>
      <c r="K328" s="120">
        <v>32.918357107764791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33" t="str">
        <f t="shared" si="18"/>
        <v>Munson</v>
      </c>
      <c r="C329" s="121">
        <f t="shared" si="18"/>
        <v>10</v>
      </c>
      <c r="D329" s="122">
        <v>1.9057095000000011</v>
      </c>
      <c r="E329" s="122">
        <v>25.378770000000003</v>
      </c>
      <c r="F329" s="122">
        <v>3.2484825600000002</v>
      </c>
      <c r="G329" s="122">
        <v>1.4686714999999999</v>
      </c>
      <c r="H329" s="122">
        <v>1.2525474945727597</v>
      </c>
      <c r="I329" s="122">
        <v>12.520210517941129</v>
      </c>
      <c r="J329" s="122">
        <v>1.912902316144858</v>
      </c>
      <c r="K329" s="46">
        <v>32.908080912640223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34" t="str">
        <f t="shared" si="18"/>
        <v>Munson</v>
      </c>
      <c r="C330" s="118">
        <f t="shared" si="18"/>
        <v>10</v>
      </c>
      <c r="D330" s="119">
        <v>1.7736689999999984</v>
      </c>
      <c r="E330" s="119">
        <v>23.623399999999982</v>
      </c>
      <c r="F330" s="119">
        <v>3.0237951999999977</v>
      </c>
      <c r="G330" s="119">
        <v>1.3667555000000002</v>
      </c>
      <c r="H330" s="119">
        <v>1.1657625080732366</v>
      </c>
      <c r="I330" s="119">
        <v>11.654341518578354</v>
      </c>
      <c r="J330" s="119">
        <v>1.7806103564169427</v>
      </c>
      <c r="K330" s="120">
        <v>30.77541673710472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33" t="str">
        <f t="shared" si="18"/>
        <v>Munson</v>
      </c>
      <c r="C331" s="121">
        <f t="shared" si="18"/>
        <v>10</v>
      </c>
      <c r="D331" s="122">
        <v>1.8862725000000002</v>
      </c>
      <c r="E331" s="122">
        <v>25.126739999999998</v>
      </c>
      <c r="F331" s="122">
        <v>3.2162227199999998</v>
      </c>
      <c r="G331" s="122">
        <v>1.4536520000000002</v>
      </c>
      <c r="H331" s="122">
        <v>1.239772317573745</v>
      </c>
      <c r="I331" s="122">
        <v>12.396118596520994</v>
      </c>
      <c r="J331" s="122">
        <v>1.8939428448810975</v>
      </c>
      <c r="K331" s="46">
        <v>32.887691559540606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34" t="str">
        <f t="shared" si="18"/>
        <v>Munson</v>
      </c>
      <c r="C332" s="118">
        <f t="shared" si="18"/>
        <v>10</v>
      </c>
      <c r="D332" s="119">
        <v>1.8163049999999987</v>
      </c>
      <c r="E332" s="119">
        <v>24.193499999999993</v>
      </c>
      <c r="F332" s="119">
        <v>3.0967679999999991</v>
      </c>
      <c r="G332" s="119">
        <v>1.3990649999999978</v>
      </c>
      <c r="H332" s="119">
        <v>1.193785461171458</v>
      </c>
      <c r="I332" s="119">
        <v>11.935826633302039</v>
      </c>
      <c r="J332" s="119">
        <v>1.8236171163361183</v>
      </c>
      <c r="K332" s="120">
        <v>31.817010091480459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33" t="str">
        <f t="shared" si="18"/>
        <v>Munson</v>
      </c>
      <c r="C333" s="121">
        <f t="shared" si="18"/>
        <v>10</v>
      </c>
      <c r="D333" s="122">
        <v>1.8671299999999993</v>
      </c>
      <c r="E333" s="122">
        <v>24.873469999999983</v>
      </c>
      <c r="F333" s="122">
        <v>3.183804159999998</v>
      </c>
      <c r="G333" s="122">
        <v>1.4383379999999975</v>
      </c>
      <c r="H333" s="122">
        <v>1.2271907088624949</v>
      </c>
      <c r="I333" s="122">
        <v>12.271407267353856</v>
      </c>
      <c r="J333" s="122">
        <v>1.8748888572763616</v>
      </c>
      <c r="K333" s="46">
        <v>32.867514755349418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34" t="str">
        <f t="shared" si="18"/>
        <v>Munson</v>
      </c>
      <c r="C334" s="118">
        <f t="shared" si="18"/>
        <v>10</v>
      </c>
      <c r="D334" s="119">
        <v>1.7974950000000012</v>
      </c>
      <c r="E334" s="119">
        <v>23.949300000000001</v>
      </c>
      <c r="F334" s="119">
        <v>3.0655104</v>
      </c>
      <c r="G334" s="119">
        <v>1.3848149999999975</v>
      </c>
      <c r="H334" s="119">
        <v>1.1814223788194931</v>
      </c>
      <c r="I334" s="119">
        <v>11.815578863897608</v>
      </c>
      <c r="J334" s="119">
        <v>1.8052449787591021</v>
      </c>
      <c r="K334" s="120">
        <v>31.797586531388138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33" t="str">
        <f t="shared" si="18"/>
        <v>Munson</v>
      </c>
      <c r="C335" s="121">
        <f t="shared" si="18"/>
        <v>10</v>
      </c>
      <c r="D335" s="122">
        <v>1.8476929999999985</v>
      </c>
      <c r="E335" s="122">
        <v>24.622679999999992</v>
      </c>
      <c r="F335" s="122">
        <v>3.1517030399999988</v>
      </c>
      <c r="G335" s="122">
        <v>1.4233184999999977</v>
      </c>
      <c r="H335" s="122">
        <v>1.2144155551282767</v>
      </c>
      <c r="I335" s="122">
        <v>12.147912316958443</v>
      </c>
      <c r="J335" s="122">
        <v>1.8560206263553838</v>
      </c>
      <c r="K335" s="46">
        <v>32.84754984654878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34" t="str">
        <f t="shared" si="18"/>
        <v>Munson</v>
      </c>
      <c r="C336" s="118">
        <f t="shared" si="18"/>
        <v>10</v>
      </c>
      <c r="D336" s="119">
        <v>1.8379745000000005</v>
      </c>
      <c r="E336" s="119">
        <v>24.495889999999989</v>
      </c>
      <c r="F336" s="119">
        <v>3.1354739199999986</v>
      </c>
      <c r="G336" s="119">
        <v>1.4156614999999979</v>
      </c>
      <c r="H336" s="119">
        <v>1.2080279506091063</v>
      </c>
      <c r="I336" s="119">
        <v>12.085473791369648</v>
      </c>
      <c r="J336" s="119">
        <v>1.8464809064943459</v>
      </c>
      <c r="K336" s="120">
        <v>32.837644460577714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33" t="str">
        <f t="shared" si="18"/>
        <v>Munson</v>
      </c>
      <c r="C337" s="121">
        <f t="shared" si="18"/>
        <v>10</v>
      </c>
      <c r="D337" s="122">
        <v>1.7695650000000009</v>
      </c>
      <c r="E337" s="122">
        <v>23.585999999999991</v>
      </c>
      <c r="F337" s="122">
        <v>3.0190079999999995</v>
      </c>
      <c r="G337" s="122">
        <v>1.3628700000000014</v>
      </c>
      <c r="H337" s="122">
        <v>1.163065106506072</v>
      </c>
      <c r="I337" s="122">
        <v>11.636673912910148</v>
      </c>
      <c r="J337" s="122">
        <v>1.7779109559833257</v>
      </c>
      <c r="K337" s="46">
        <v>31.768831293206464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34" t="str">
        <f t="shared" si="18"/>
        <v>Munson</v>
      </c>
      <c r="C338" s="118">
        <f t="shared" si="18"/>
        <v>10</v>
      </c>
      <c r="D338" s="119">
        <v>1.8191264999999994</v>
      </c>
      <c r="E338" s="119">
        <v>24.248819999999977</v>
      </c>
      <c r="F338" s="119">
        <v>3.103848959999997</v>
      </c>
      <c r="G338" s="119">
        <v>1.4009364999999983</v>
      </c>
      <c r="H338" s="119">
        <v>1.1956399163303788</v>
      </c>
      <c r="I338" s="119">
        <v>11.963803445115115</v>
      </c>
      <c r="J338" s="119">
        <v>1.8278915339172668</v>
      </c>
      <c r="K338" s="120">
        <v>32.817990859684194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33" t="str">
        <f t="shared" si="18"/>
        <v>Munson</v>
      </c>
      <c r="C339" s="121">
        <f t="shared" si="18"/>
        <v>10</v>
      </c>
      <c r="D339" s="122">
        <v>1.7513249999999996</v>
      </c>
      <c r="E339" s="122">
        <v>23.348100000000013</v>
      </c>
      <c r="F339" s="122">
        <v>2.9885568000000018</v>
      </c>
      <c r="G339" s="122">
        <v>1.3489050000000011</v>
      </c>
      <c r="H339" s="122">
        <v>1.1510766612247461</v>
      </c>
      <c r="I339" s="122">
        <v>11.519516795436886</v>
      </c>
      <c r="J339" s="122">
        <v>1.760011140330388</v>
      </c>
      <c r="K339" s="46">
        <v>31.749911514081457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34" t="str">
        <f t="shared" si="18"/>
        <v>Munson</v>
      </c>
      <c r="C340" s="118">
        <f t="shared" si="18"/>
        <v>10</v>
      </c>
      <c r="D340" s="119">
        <v>1.8002784999999981</v>
      </c>
      <c r="E340" s="119">
        <v>24.00423000000001</v>
      </c>
      <c r="F340" s="119">
        <v>3.0725414400000015</v>
      </c>
      <c r="G340" s="119">
        <v>1.3865059999999978</v>
      </c>
      <c r="H340" s="119">
        <v>1.1832518550842663</v>
      </c>
      <c r="I340" s="119">
        <v>11.843349658712087</v>
      </c>
      <c r="J340" s="119">
        <v>1.8094879177140024</v>
      </c>
      <c r="K340" s="120">
        <v>32.798543443679812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33" t="str">
        <f t="shared" si="18"/>
        <v>Munson</v>
      </c>
      <c r="C341" s="121">
        <f t="shared" si="18"/>
        <v>10</v>
      </c>
      <c r="D341" s="122">
        <v>1.7908544999999982</v>
      </c>
      <c r="E341" s="122">
        <v>23.880539999999989</v>
      </c>
      <c r="F341" s="122">
        <v>3.0567091199999985</v>
      </c>
      <c r="G341" s="122">
        <v>1.3791434999999994</v>
      </c>
      <c r="H341" s="122">
        <v>1.1770578506731926</v>
      </c>
      <c r="I341" s="122">
        <v>11.782431825082103</v>
      </c>
      <c r="J341" s="122">
        <v>1.8001805804327473</v>
      </c>
      <c r="K341" s="46">
        <v>32.788894820213315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34" t="str">
        <f t="shared" si="18"/>
        <v>Munson</v>
      </c>
      <c r="C342" s="118">
        <f t="shared" si="18"/>
        <v>10</v>
      </c>
      <c r="D342" s="119">
        <v>1.6095660000000012</v>
      </c>
      <c r="E342" s="119">
        <v>21.463960000000007</v>
      </c>
      <c r="F342" s="119">
        <v>2.747386880000001</v>
      </c>
      <c r="G342" s="119">
        <v>1.2392940000000008</v>
      </c>
      <c r="H342" s="119">
        <v>1.0579040871050667</v>
      </c>
      <c r="I342" s="119">
        <v>10.590211750436307</v>
      </c>
      <c r="J342" s="119">
        <v>1.6180271088714544</v>
      </c>
      <c r="K342" s="120">
        <v>29.607107803947049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33" t="str">
        <f t="shared" si="18"/>
        <v>Munson</v>
      </c>
      <c r="C343" s="121">
        <f t="shared" si="18"/>
        <v>10</v>
      </c>
      <c r="D343" s="122">
        <v>1.7731844999999995</v>
      </c>
      <c r="E343" s="122">
        <v>23.647420000000004</v>
      </c>
      <c r="F343" s="122">
        <v>3.0268697600000007</v>
      </c>
      <c r="G343" s="122">
        <v>1.3650074999999988</v>
      </c>
      <c r="H343" s="122">
        <v>1.165444041110056</v>
      </c>
      <c r="I343" s="122">
        <v>11.667627047313587</v>
      </c>
      <c r="J343" s="122">
        <v>1.7826401534811864</v>
      </c>
      <c r="K343" s="46">
        <v>32.769751196660494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34" t="str">
        <f t="shared" si="18"/>
        <v>Munson</v>
      </c>
      <c r="C344" s="118">
        <f t="shared" si="18"/>
        <v>10</v>
      </c>
      <c r="D344" s="119">
        <v>1.7071500000000011</v>
      </c>
      <c r="E344" s="119">
        <v>22.768799999999988</v>
      </c>
      <c r="F344" s="119">
        <v>2.9144063999999985</v>
      </c>
      <c r="G344" s="119">
        <v>1.3141350000000005</v>
      </c>
      <c r="H344" s="119">
        <v>1.1220422012515729</v>
      </c>
      <c r="I344" s="119">
        <v>11.234218635164346</v>
      </c>
      <c r="J344" s="119">
        <v>1.7164218085568621</v>
      </c>
      <c r="K344" s="120">
        <v>31.703472006948374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33" t="str">
        <f t="shared" si="18"/>
        <v>Munson</v>
      </c>
      <c r="C345" s="121">
        <f t="shared" si="18"/>
        <v>10</v>
      </c>
      <c r="D345" s="122">
        <v>1.7549254999999992</v>
      </c>
      <c r="E345" s="122">
        <v>23.408719999999999</v>
      </c>
      <c r="F345" s="122">
        <v>2.9963161599999997</v>
      </c>
      <c r="G345" s="122">
        <v>1.3508715000000002</v>
      </c>
      <c r="H345" s="122">
        <v>1.1534431348266954</v>
      </c>
      <c r="I345" s="122">
        <v>11.550062531067798</v>
      </c>
      <c r="J345" s="122">
        <v>1.7646780386514074</v>
      </c>
      <c r="K345" s="46">
        <v>32.750806647099949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34" t="str">
        <f t="shared" si="18"/>
        <v>Munson</v>
      </c>
      <c r="C346" s="118">
        <f t="shared" si="18"/>
        <v>10</v>
      </c>
      <c r="D346" s="119">
        <v>1.6894799999999992</v>
      </c>
      <c r="E346" s="119">
        <v>22.538700000000013</v>
      </c>
      <c r="F346" s="119">
        <v>2.8849536000000016</v>
      </c>
      <c r="G346" s="119">
        <v>1.3004549999999981</v>
      </c>
      <c r="H346" s="119">
        <v>1.1104283962565327</v>
      </c>
      <c r="I346" s="119">
        <v>11.12088745602912</v>
      </c>
      <c r="J346" s="119">
        <v>1.6991064602807424</v>
      </c>
      <c r="K346" s="120">
        <v>31.685235199175384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33" t="str">
        <f t="shared" si="18"/>
        <v>Munson</v>
      </c>
      <c r="C347" s="121">
        <f t="shared" si="18"/>
        <v>10</v>
      </c>
      <c r="D347" s="122">
        <v>1.7369610000000004</v>
      </c>
      <c r="E347" s="122">
        <v>23.172189999999993</v>
      </c>
      <c r="F347" s="122">
        <v>2.9660403199999994</v>
      </c>
      <c r="G347" s="122">
        <v>1.3367354999999996</v>
      </c>
      <c r="H347" s="122">
        <v>1.141635762737121</v>
      </c>
      <c r="I347" s="122">
        <v>11.433562394008142</v>
      </c>
      <c r="J347" s="122">
        <v>1.7468785009405496</v>
      </c>
      <c r="K347" s="46">
        <v>32.732060977032312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34" t="str">
        <f t="shared" si="18"/>
        <v>Munson</v>
      </c>
      <c r="C348" s="118">
        <f t="shared" si="18"/>
        <v>10</v>
      </c>
      <c r="D348" s="119">
        <v>1.7278314999999986</v>
      </c>
      <c r="E348" s="119">
        <v>23.052839999999996</v>
      </c>
      <c r="F348" s="119">
        <v>2.9507635199999993</v>
      </c>
      <c r="G348" s="119">
        <v>1.3296674999999993</v>
      </c>
      <c r="H348" s="119">
        <v>1.1356353253026641</v>
      </c>
      <c r="I348" s="119">
        <v>11.374774322688245</v>
      </c>
      <c r="J348" s="119">
        <v>1.7378966008874399</v>
      </c>
      <c r="K348" s="120">
        <v>32.722760950891598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33" t="str">
        <f t="shared" si="18"/>
        <v>Munson</v>
      </c>
      <c r="C349" s="121">
        <f t="shared" si="18"/>
        <v>10</v>
      </c>
      <c r="D349" s="122">
        <v>1.6635450000000001</v>
      </c>
      <c r="E349" s="122">
        <v>22.196400000000001</v>
      </c>
      <c r="F349" s="122">
        <v>2.8411392000000002</v>
      </c>
      <c r="G349" s="122">
        <v>1.2799349999999989</v>
      </c>
      <c r="H349" s="122">
        <v>1.0933823464749897</v>
      </c>
      <c r="I349" s="122">
        <v>10.952285250312979</v>
      </c>
      <c r="J349" s="122">
        <v>1.6733465657901119</v>
      </c>
      <c r="K349" s="46">
        <v>31.658235846067733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34" t="str">
        <f t="shared" si="18"/>
        <v>Munson</v>
      </c>
      <c r="C350" s="118">
        <f t="shared" si="18"/>
        <v>10</v>
      </c>
      <c r="D350" s="119">
        <v>1.709867</v>
      </c>
      <c r="E350" s="119">
        <v>22.819719999999997</v>
      </c>
      <c r="F350" s="119">
        <v>2.9209241599999998</v>
      </c>
      <c r="G350" s="119">
        <v>1.3158260000000002</v>
      </c>
      <c r="H350" s="119">
        <v>1.1238279587728488</v>
      </c>
      <c r="I350" s="119">
        <v>11.25994709078479</v>
      </c>
      <c r="J350" s="119">
        <v>1.7203527214694094</v>
      </c>
      <c r="K350" s="120">
        <v>32.704307317733765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33" t="str">
        <f t="shared" si="18"/>
        <v>Munson</v>
      </c>
      <c r="C351" s="121">
        <f t="shared" si="18"/>
        <v>10</v>
      </c>
      <c r="D351" s="122">
        <v>1.6461599999999996</v>
      </c>
      <c r="E351" s="122">
        <v>21.971999999999991</v>
      </c>
      <c r="F351" s="122">
        <v>2.8124159999999989</v>
      </c>
      <c r="G351" s="122">
        <v>1.2668249999999996</v>
      </c>
      <c r="H351" s="122">
        <v>1.0819558619505742</v>
      </c>
      <c r="I351" s="122">
        <v>10.841751330687185</v>
      </c>
      <c r="J351" s="122">
        <v>1.6564586270372186</v>
      </c>
      <c r="K351" s="46">
        <v>31.640470708043956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34" t="str">
        <f t="shared" si="18"/>
        <v>Munson</v>
      </c>
      <c r="C352" s="118">
        <f t="shared" si="18"/>
        <v>10</v>
      </c>
      <c r="D352" s="119">
        <v>1.6924914999999991</v>
      </c>
      <c r="E352" s="119">
        <v>22.589390000000002</v>
      </c>
      <c r="F352" s="119">
        <v>2.8914419200000006</v>
      </c>
      <c r="G352" s="119">
        <v>1.3022789999999991</v>
      </c>
      <c r="H352" s="119">
        <v>1.1124077324659116</v>
      </c>
      <c r="I352" s="119">
        <v>11.146490486456804</v>
      </c>
      <c r="J352" s="119">
        <v>1.7030182104568681</v>
      </c>
      <c r="K352" s="120">
        <v>32.686046589048281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33" t="str">
        <f t="shared" si="18"/>
        <v>Munson</v>
      </c>
      <c r="C353" s="121">
        <f t="shared" si="18"/>
        <v>10</v>
      </c>
      <c r="D353" s="122">
        <v>1.6836565000000003</v>
      </c>
      <c r="E353" s="122">
        <v>22.472829999999995</v>
      </c>
      <c r="F353" s="122">
        <v>2.8765222399999995</v>
      </c>
      <c r="G353" s="122">
        <v>1.2952110000000006</v>
      </c>
      <c r="H353" s="122">
        <v>1.1066008350798986</v>
      </c>
      <c r="I353" s="122">
        <v>11.089071724723928</v>
      </c>
      <c r="J353" s="122">
        <v>1.6942454827041427</v>
      </c>
      <c r="K353" s="46">
        <v>32.676987749902828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34" t="str">
        <f t="shared" si="18"/>
        <v>Munson</v>
      </c>
      <c r="C354" s="118">
        <f t="shared" si="18"/>
        <v>10</v>
      </c>
      <c r="D354" s="119">
        <v>1.5130079999999999</v>
      </c>
      <c r="E354" s="119">
        <v>20.19863999999999</v>
      </c>
      <c r="F354" s="119">
        <v>2.5854259199999992</v>
      </c>
      <c r="G354" s="119">
        <v>1.1640159999999997</v>
      </c>
      <c r="H354" s="119">
        <v>0.99444032044645514</v>
      </c>
      <c r="I354" s="119">
        <v>9.9669733981302713</v>
      </c>
      <c r="J354" s="119">
        <v>1.5228055145355335</v>
      </c>
      <c r="K354" s="120">
        <v>29.5065598487854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33" t="str">
        <f t="shared" si="18"/>
        <v>Munson</v>
      </c>
      <c r="C355" s="121">
        <f t="shared" si="18"/>
        <v>10</v>
      </c>
      <c r="D355" s="122">
        <v>1.6665755000000009</v>
      </c>
      <c r="E355" s="122">
        <v>22.253349999999983</v>
      </c>
      <c r="F355" s="122">
        <v>2.848428799999998</v>
      </c>
      <c r="G355" s="122">
        <v>1.2819584999999993</v>
      </c>
      <c r="H355" s="122">
        <v>1.0953741707681228</v>
      </c>
      <c r="I355" s="122">
        <v>10.980959900248997</v>
      </c>
      <c r="J355" s="122">
        <v>1.6777276170240842</v>
      </c>
      <c r="K355" s="46">
        <v>32.659012655207981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34" t="str">
        <f t="shared" si="18"/>
        <v>Munson</v>
      </c>
      <c r="C356" s="118">
        <f t="shared" si="18"/>
        <v>10</v>
      </c>
      <c r="D356" s="119">
        <v>1.604835</v>
      </c>
      <c r="E356" s="119">
        <v>21.426600000000004</v>
      </c>
      <c r="F356" s="119">
        <v>2.742604800000001</v>
      </c>
      <c r="G356" s="119">
        <v>1.2340500000000003</v>
      </c>
      <c r="H356" s="119">
        <v>1.0547945803339192</v>
      </c>
      <c r="I356" s="119">
        <v>10.573088682295797</v>
      </c>
      <c r="J356" s="119">
        <v>1.6154109652593758</v>
      </c>
      <c r="K356" s="120">
        <v>31.596866798400878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33" t="str">
        <f t="shared" si="18"/>
        <v>Munson</v>
      </c>
      <c r="C357" s="121">
        <f t="shared" si="18"/>
        <v>10</v>
      </c>
      <c r="D357" s="122">
        <v>1.6497889999999993</v>
      </c>
      <c r="E357" s="122">
        <v>22.02829000000002</v>
      </c>
      <c r="F357" s="122">
        <v>2.8196211200000025</v>
      </c>
      <c r="G357" s="122">
        <v>1.2687060000000012</v>
      </c>
      <c r="H357" s="122">
        <v>1.084341074533556</v>
      </c>
      <c r="I357" s="122">
        <v>10.870088849848388</v>
      </c>
      <c r="J357" s="122">
        <v>1.6607881139142058</v>
      </c>
      <c r="K357" s="46">
        <v>32.641224505524889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34" t="str">
        <f t="shared" si="18"/>
        <v>Munson</v>
      </c>
      <c r="C358" s="118">
        <f t="shared" si="18"/>
        <v>10</v>
      </c>
      <c r="D358" s="119">
        <v>1.5880200000000009</v>
      </c>
      <c r="E358" s="119">
        <v>21.209699999999994</v>
      </c>
      <c r="F358" s="119">
        <v>2.7148415999999993</v>
      </c>
      <c r="G358" s="119">
        <v>1.2215100000000005</v>
      </c>
      <c r="H358" s="119">
        <v>1.0437427469579275</v>
      </c>
      <c r="I358" s="119">
        <v>10.466235659711618</v>
      </c>
      <c r="J358" s="119">
        <v>1.5990853832147198</v>
      </c>
      <c r="K358" s="120">
        <v>31.579742951142165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33" t="str">
        <f t="shared" si="18"/>
        <v>Munson</v>
      </c>
      <c r="C359" s="121">
        <f t="shared" si="18"/>
        <v>10</v>
      </c>
      <c r="D359" s="122">
        <v>1.6327079999999998</v>
      </c>
      <c r="E359" s="122">
        <v>21.805710000000008</v>
      </c>
      <c r="F359" s="122">
        <v>2.7911308800000016</v>
      </c>
      <c r="G359" s="122">
        <v>1.2554534999999998</v>
      </c>
      <c r="H359" s="122">
        <v>1.0731144063733202</v>
      </c>
      <c r="I359" s="122">
        <v>10.760435972318449</v>
      </c>
      <c r="J359" s="122">
        <v>1.6440348151870627</v>
      </c>
      <c r="K359" s="46">
        <v>32.623623137474063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34" t="str">
        <f t="shared" si="18"/>
        <v>Munson</v>
      </c>
      <c r="C360" s="118">
        <f t="shared" si="18"/>
        <v>10</v>
      </c>
      <c r="D360" s="119">
        <v>1.6241675000000009</v>
      </c>
      <c r="E360" s="119">
        <v>21.693180000000009</v>
      </c>
      <c r="F360" s="119">
        <v>2.7767270400000013</v>
      </c>
      <c r="G360" s="119">
        <v>1.2486800000000009</v>
      </c>
      <c r="H360" s="119">
        <v>1.0675010649972452</v>
      </c>
      <c r="I360" s="119">
        <v>10.704995497748962</v>
      </c>
      <c r="J360" s="119">
        <v>1.6355643768747343</v>
      </c>
      <c r="K360" s="120">
        <v>32.614891212864926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33" t="str">
        <f t="shared" si="18"/>
        <v>Munson</v>
      </c>
      <c r="C361" s="121">
        <f t="shared" si="18"/>
        <v>10</v>
      </c>
      <c r="D361" s="122">
        <v>1.5635100000000004</v>
      </c>
      <c r="E361" s="122">
        <v>20.887199999999993</v>
      </c>
      <c r="F361" s="122">
        <v>2.6735615999999989</v>
      </c>
      <c r="G361" s="122">
        <v>1.2021300000000001</v>
      </c>
      <c r="H361" s="122">
        <v>1.0276332959967371</v>
      </c>
      <c r="I361" s="122">
        <v>10.307352125212008</v>
      </c>
      <c r="J361" s="122">
        <v>1.5748103387740202</v>
      </c>
      <c r="K361" s="46">
        <v>31.554391637601356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34" t="str">
        <f t="shared" si="18"/>
        <v>Munson</v>
      </c>
      <c r="C362" s="118">
        <f t="shared" si="18"/>
        <v>10</v>
      </c>
      <c r="D362" s="119">
        <v>1.6073809999999997</v>
      </c>
      <c r="E362" s="119">
        <v>21.474009999999989</v>
      </c>
      <c r="F362" s="119">
        <v>2.7486732799999984</v>
      </c>
      <c r="G362" s="119">
        <v>1.2357219999999993</v>
      </c>
      <c r="H362" s="119">
        <v>1.0564679733438214</v>
      </c>
      <c r="I362" s="119">
        <v>10.597016872904836</v>
      </c>
      <c r="J362" s="119">
        <v>1.6190668516438778</v>
      </c>
      <c r="K362" s="120">
        <v>32.597564439020658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33" t="str">
        <f t="shared" si="18"/>
        <v>Munson</v>
      </c>
      <c r="C363" s="121">
        <f t="shared" si="18"/>
        <v>10</v>
      </c>
      <c r="D363" s="122">
        <v>1.5475499999999986</v>
      </c>
      <c r="E363" s="122">
        <v>20.675700000000017</v>
      </c>
      <c r="F363" s="122">
        <v>2.646489600000002</v>
      </c>
      <c r="G363" s="122">
        <v>1.189875</v>
      </c>
      <c r="H363" s="122">
        <v>1.0171434075619485</v>
      </c>
      <c r="I363" s="122">
        <v>10.203150124742644</v>
      </c>
      <c r="J363" s="122">
        <v>1.5588898336313102</v>
      </c>
      <c r="K363" s="46">
        <v>31.537711851220383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34" t="str">
        <f t="shared" si="18"/>
        <v>Munson</v>
      </c>
      <c r="C364" s="118">
        <f t="shared" si="18"/>
        <v>10</v>
      </c>
      <c r="D364" s="119">
        <v>1.5908889999999993</v>
      </c>
      <c r="E364" s="119">
        <v>21.256389999999989</v>
      </c>
      <c r="F364" s="119">
        <v>2.7208179199999987</v>
      </c>
      <c r="G364" s="119">
        <v>1.2230584999999989</v>
      </c>
      <c r="H364" s="119">
        <v>1.045628422471351</v>
      </c>
      <c r="I364" s="119">
        <v>10.489797951021528</v>
      </c>
      <c r="J364" s="119">
        <v>1.6026853843780531</v>
      </c>
      <c r="K364" s="120">
        <v>32.580418067229424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33" t="str">
        <f t="shared" si="18"/>
        <v>Munson</v>
      </c>
      <c r="C365" s="121">
        <f t="shared" si="18"/>
        <v>10</v>
      </c>
      <c r="D365" s="122">
        <v>1.5826429999999987</v>
      </c>
      <c r="E365" s="122">
        <v>21.146960000000011</v>
      </c>
      <c r="F365" s="122">
        <v>2.7068108800000013</v>
      </c>
      <c r="G365" s="122">
        <v>1.2165794999999981</v>
      </c>
      <c r="H365" s="122">
        <v>1.0402086354011915</v>
      </c>
      <c r="I365" s="122">
        <v>10.435880404025312</v>
      </c>
      <c r="J365" s="122">
        <v>1.5944475425907498</v>
      </c>
      <c r="K365" s="46">
        <v>32.571912718823086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34" t="str">
        <f t="shared" si="18"/>
        <v>Munson</v>
      </c>
      <c r="C366" s="118">
        <f t="shared" si="18"/>
        <v>10</v>
      </c>
      <c r="D366" s="119">
        <v>1.422036000000001</v>
      </c>
      <c r="E366" s="119">
        <v>19.006959999999992</v>
      </c>
      <c r="F366" s="119">
        <v>2.4328908799999991</v>
      </c>
      <c r="G366" s="119">
        <v>1.093259999999999</v>
      </c>
      <c r="H366" s="119">
        <v>0.934648029834524</v>
      </c>
      <c r="I366" s="119">
        <v>9.3798808733151446</v>
      </c>
      <c r="J366" s="119">
        <v>1.4331065472657163</v>
      </c>
      <c r="K366" s="120">
        <v>29.412150021603235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33" t="str">
        <f t="shared" si="18"/>
        <v>Munson</v>
      </c>
      <c r="C367" s="121">
        <f t="shared" si="18"/>
        <v>10</v>
      </c>
      <c r="D367" s="122">
        <v>1.5667399999999996</v>
      </c>
      <c r="E367" s="122">
        <v>20.939880000000016</v>
      </c>
      <c r="F367" s="122">
        <v>2.6803046400000019</v>
      </c>
      <c r="G367" s="122">
        <v>1.2042104999999996</v>
      </c>
      <c r="H367" s="122">
        <v>1.029756250730274</v>
      </c>
      <c r="I367" s="122">
        <v>10.333854826738278</v>
      </c>
      <c r="J367" s="122">
        <v>1.5788595678763966</v>
      </c>
      <c r="K367" s="46">
        <v>32.555034763938501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34" t="str">
        <f t="shared" si="18"/>
        <v>Munson</v>
      </c>
      <c r="C368" s="118">
        <f t="shared" si="18"/>
        <v>10</v>
      </c>
      <c r="D368" s="119">
        <v>1.5085050000000002</v>
      </c>
      <c r="E368" s="119">
        <v>20.161799999999999</v>
      </c>
      <c r="F368" s="119">
        <v>2.5807104000000001</v>
      </c>
      <c r="G368" s="119">
        <v>1.1590950000000002</v>
      </c>
      <c r="H368" s="119">
        <v>0.99148067930080086</v>
      </c>
      <c r="I368" s="119">
        <v>9.9499512252738018</v>
      </c>
      <c r="J368" s="119">
        <v>1.5202047969528349</v>
      </c>
      <c r="K368" s="120">
        <v>31.496769656633074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33" t="str">
        <f t="shared" si="18"/>
        <v>Munson</v>
      </c>
      <c r="C369" s="121">
        <f t="shared" si="18"/>
        <v>10</v>
      </c>
      <c r="D369" s="122">
        <v>1.5505424999999993</v>
      </c>
      <c r="E369" s="122">
        <v>20.728149999999985</v>
      </c>
      <c r="F369" s="122">
        <v>2.6532031999999988</v>
      </c>
      <c r="G369" s="122">
        <v>1.191547000000001</v>
      </c>
      <c r="H369" s="122">
        <v>1.0191102590222432</v>
      </c>
      <c r="I369" s="122">
        <v>10.22952938727907</v>
      </c>
      <c r="J369" s="122">
        <v>1.5629201998525928</v>
      </c>
      <c r="K369" s="46">
        <v>32.538332426422521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34" t="str">
        <f t="shared" si="18"/>
        <v>Munson</v>
      </c>
      <c r="C370" s="118">
        <f t="shared" si="18"/>
        <v>10</v>
      </c>
      <c r="D370" s="119">
        <v>1.4928299999999999</v>
      </c>
      <c r="E370" s="119">
        <v>19.957800000000006</v>
      </c>
      <c r="F370" s="119">
        <v>2.5545984000000006</v>
      </c>
      <c r="G370" s="119">
        <v>1.147125</v>
      </c>
      <c r="H370" s="119">
        <v>0.98117812624087974</v>
      </c>
      <c r="I370" s="119">
        <v>9.8494328055414666</v>
      </c>
      <c r="J370" s="119">
        <v>1.504847100091675</v>
      </c>
      <c r="K370" s="120">
        <v>31.480691505733294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33" t="str">
        <f t="shared" si="18"/>
        <v>Munson</v>
      </c>
      <c r="C371" s="121">
        <f t="shared" si="18"/>
        <v>10</v>
      </c>
      <c r="D371" s="122">
        <v>1.5346395000000002</v>
      </c>
      <c r="E371" s="122">
        <v>20.518280000000001</v>
      </c>
      <c r="F371" s="122">
        <v>2.6263398400000004</v>
      </c>
      <c r="G371" s="122">
        <v>1.1791780000000005</v>
      </c>
      <c r="H371" s="122">
        <v>1.0086578458033779</v>
      </c>
      <c r="I371" s="122">
        <v>10.126116844683326</v>
      </c>
      <c r="J371" s="122">
        <v>1.5471202999778519</v>
      </c>
      <c r="K371" s="46">
        <v>32.521805363956254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34" t="str">
        <f t="shared" si="18"/>
        <v>Munson</v>
      </c>
      <c r="C372" s="118">
        <f t="shared" si="18"/>
        <v>10</v>
      </c>
      <c r="D372" s="119">
        <v>1.5266880000000007</v>
      </c>
      <c r="E372" s="119">
        <v>20.412260000000003</v>
      </c>
      <c r="F372" s="119">
        <v>2.6127692800000006</v>
      </c>
      <c r="G372" s="119">
        <v>1.1726989999999999</v>
      </c>
      <c r="H372" s="119">
        <v>1.0034316502190592</v>
      </c>
      <c r="I372" s="119">
        <v>10.073873255740001</v>
      </c>
      <c r="J372" s="119">
        <v>1.5391382910079465</v>
      </c>
      <c r="K372" s="120">
        <v>32.513607254530257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33" t="str">
        <f t="shared" si="18"/>
        <v>Munson</v>
      </c>
      <c r="C373" s="121">
        <f t="shared" si="18"/>
        <v>10</v>
      </c>
      <c r="D373" s="122">
        <v>1.4700299999999995</v>
      </c>
      <c r="E373" s="122">
        <v>19.653599999999997</v>
      </c>
      <c r="F373" s="122">
        <v>2.5156607999999996</v>
      </c>
      <c r="G373" s="122">
        <v>1.12917</v>
      </c>
      <c r="H373" s="122">
        <v>0.96619258768001604</v>
      </c>
      <c r="I373" s="122">
        <v>9.6995345215783111</v>
      </c>
      <c r="J373" s="122">
        <v>1.4819448848275061</v>
      </c>
      <c r="K373" s="46">
        <v>31.456888035724038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34" t="str">
        <f t="shared" si="18"/>
        <v>Munson</v>
      </c>
      <c r="C374" s="118">
        <f t="shared" si="18"/>
        <v>10</v>
      </c>
      <c r="D374" s="119">
        <v>1.5107850000000003</v>
      </c>
      <c r="E374" s="119">
        <v>20.205800000000007</v>
      </c>
      <c r="F374" s="119">
        <v>2.5863424000000008</v>
      </c>
      <c r="G374" s="119">
        <v>1.1606245000000008</v>
      </c>
      <c r="H374" s="119">
        <v>0.99297922547020634</v>
      </c>
      <c r="I374" s="119">
        <v>9.9721363293494463</v>
      </c>
      <c r="J374" s="119">
        <v>1.5235943422076104</v>
      </c>
      <c r="K374" s="120">
        <v>32.497337911505454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33" t="str">
        <f t="shared" si="18"/>
        <v>Munson</v>
      </c>
      <c r="C375" s="121">
        <f t="shared" si="18"/>
        <v>10</v>
      </c>
      <c r="D375" s="122">
        <v>1.4546400000000004</v>
      </c>
      <c r="E375" s="122">
        <v>19.45470000000001</v>
      </c>
      <c r="F375" s="122">
        <v>2.4902016000000011</v>
      </c>
      <c r="G375" s="122">
        <v>1.1171999999999995</v>
      </c>
      <c r="H375" s="122">
        <v>0.95607733701604147</v>
      </c>
      <c r="I375" s="122">
        <v>9.601521251331242</v>
      </c>
      <c r="J375" s="122">
        <v>1.466969889364413</v>
      </c>
      <c r="K375" s="46">
        <v>31.441226163663366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34" t="str">
        <f t="shared" si="18"/>
        <v>Munson</v>
      </c>
      <c r="C376" s="118">
        <f t="shared" si="18"/>
        <v>10</v>
      </c>
      <c r="D376" s="119">
        <v>1.4954710000000009</v>
      </c>
      <c r="E376" s="119">
        <v>20.000890000000002</v>
      </c>
      <c r="F376" s="119">
        <v>2.56011392</v>
      </c>
      <c r="G376" s="119">
        <v>1.14855</v>
      </c>
      <c r="H376" s="119">
        <v>0.98291394712077373</v>
      </c>
      <c r="I376" s="119">
        <v>9.871159593281762</v>
      </c>
      <c r="J376" s="119">
        <v>1.5081665614579012</v>
      </c>
      <c r="K376" s="120">
        <v>32.481238241948581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33" t="str">
        <f t="shared" si="18"/>
        <v>Munson</v>
      </c>
      <c r="C377" s="121">
        <f t="shared" si="18"/>
        <v>10</v>
      </c>
      <c r="D377" s="122">
        <v>1.4875194999999997</v>
      </c>
      <c r="E377" s="122">
        <v>19.897970000000011</v>
      </c>
      <c r="F377" s="122">
        <v>2.5469401600000015</v>
      </c>
      <c r="G377" s="122">
        <v>1.1423655000000006</v>
      </c>
      <c r="H377" s="122">
        <v>0.97768774361813937</v>
      </c>
      <c r="I377" s="122">
        <v>9.8204399043324901</v>
      </c>
      <c r="J377" s="122">
        <v>1.5004174081167516</v>
      </c>
      <c r="K377" s="46">
        <v>32.473251389955223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34" t="str">
        <f t="shared" si="18"/>
        <v>Munson</v>
      </c>
      <c r="C378" s="118">
        <f t="shared" si="18"/>
        <v>10</v>
      </c>
      <c r="D378" s="119">
        <v>1.3846629999999995</v>
      </c>
      <c r="E378" s="119">
        <v>18.521429999999999</v>
      </c>
      <c r="F378" s="119">
        <v>2.3707430400000002</v>
      </c>
      <c r="G378" s="119">
        <v>1.0631544999999993</v>
      </c>
      <c r="H378" s="119">
        <v>0.9100842255664654</v>
      </c>
      <c r="I378" s="119">
        <v>9.1411321243749839</v>
      </c>
      <c r="J378" s="119">
        <v>1.3966292067758601</v>
      </c>
      <c r="K378" s="120">
        <v>30.370771021842955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33" t="str">
        <f t="shared" si="18"/>
        <v>Munson</v>
      </c>
      <c r="C379" s="121">
        <f t="shared" si="18"/>
        <v>10</v>
      </c>
      <c r="D379" s="122">
        <v>1.4724999999999999</v>
      </c>
      <c r="E379" s="122">
        <v>19.699569999999991</v>
      </c>
      <c r="F379" s="122">
        <v>2.5215449599999991</v>
      </c>
      <c r="G379" s="122">
        <v>1.1305854999999996</v>
      </c>
      <c r="H379" s="122">
        <v>0.9678160215686249</v>
      </c>
      <c r="I379" s="122">
        <v>9.7226688727670947</v>
      </c>
      <c r="J379" s="122">
        <v>1.4854794376989582</v>
      </c>
      <c r="K379" s="46">
        <v>32.457404297276547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34" t="str">
        <f t="shared" si="18"/>
        <v>Munson</v>
      </c>
      <c r="C380" s="118">
        <f t="shared" si="18"/>
        <v>10</v>
      </c>
      <c r="D380" s="119">
        <v>1.4175900000000001</v>
      </c>
      <c r="E380" s="119">
        <v>18.967500000000001</v>
      </c>
      <c r="F380" s="119">
        <v>2.4278400000000002</v>
      </c>
      <c r="G380" s="119">
        <v>1.0886999999999996</v>
      </c>
      <c r="H380" s="119">
        <v>0.93172585766402172</v>
      </c>
      <c r="I380" s="119">
        <v>9.3614282955497945</v>
      </c>
      <c r="J380" s="119">
        <v>1.4302872294466324</v>
      </c>
      <c r="K380" s="120">
        <v>31.40278344154358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33" t="str">
        <f t="shared" si="18"/>
        <v>Munson</v>
      </c>
      <c r="C381" s="121">
        <f t="shared" si="18"/>
        <v>10</v>
      </c>
      <c r="D381" s="122">
        <v>1.4574805000000002</v>
      </c>
      <c r="E381" s="122">
        <v>19.499930000000006</v>
      </c>
      <c r="F381" s="122">
        <v>2.4959910400000007</v>
      </c>
      <c r="G381" s="122">
        <v>1.1188054999999986</v>
      </c>
      <c r="H381" s="122">
        <v>0.95794429438478423</v>
      </c>
      <c r="I381" s="122">
        <v>9.6242816058198883</v>
      </c>
      <c r="J381" s="122">
        <v>1.4704473159358151</v>
      </c>
      <c r="K381" s="46">
        <v>32.441721642142852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34" t="str">
        <f t="shared" si="18"/>
        <v>Munson</v>
      </c>
      <c r="C382" s="118">
        <f t="shared" si="18"/>
        <v>10</v>
      </c>
      <c r="D382" s="119">
        <v>1.4030550000000006</v>
      </c>
      <c r="E382" s="119">
        <v>18.775200000000005</v>
      </c>
      <c r="F382" s="119">
        <v>2.4032256000000007</v>
      </c>
      <c r="G382" s="119">
        <v>1.0770150000000005</v>
      </c>
      <c r="H382" s="119">
        <v>0.92217256159810046</v>
      </c>
      <c r="I382" s="119">
        <v>9.2666566566867861</v>
      </c>
      <c r="J382" s="119">
        <v>1.4158075508395436</v>
      </c>
      <c r="K382" s="120">
        <v>31.387685748150474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33" t="str">
        <f t="shared" si="18"/>
        <v>Munson</v>
      </c>
      <c r="C383" s="121">
        <f t="shared" si="18"/>
        <v>10</v>
      </c>
      <c r="D383" s="122">
        <v>1.4421664999999988</v>
      </c>
      <c r="E383" s="122">
        <v>19.302769999999988</v>
      </c>
      <c r="F383" s="122">
        <v>2.4707545599999987</v>
      </c>
      <c r="G383" s="122">
        <v>1.1070255000000009</v>
      </c>
      <c r="H383" s="122">
        <v>0.9478789972628674</v>
      </c>
      <c r="I383" s="122">
        <v>9.5271135840066723</v>
      </c>
      <c r="J383" s="122">
        <v>1.455601501987527</v>
      </c>
      <c r="K383" s="46">
        <v>32.426203237834734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34" t="str">
        <f t="shared" si="18"/>
        <v>Munson</v>
      </c>
      <c r="C384" s="118">
        <f t="shared" si="18"/>
        <v>10</v>
      </c>
      <c r="D384" s="119">
        <v>1.4348039999999991</v>
      </c>
      <c r="E384" s="119">
        <v>19.202949999999994</v>
      </c>
      <c r="F384" s="119">
        <v>2.4579775999999991</v>
      </c>
      <c r="G384" s="119">
        <v>1.1014299999999995</v>
      </c>
      <c r="H384" s="119">
        <v>0.94303992109206469</v>
      </c>
      <c r="I384" s="119">
        <v>9.4779160484483516</v>
      </c>
      <c r="J384" s="119">
        <v>1.4480848490947695</v>
      </c>
      <c r="K384" s="120">
        <v>32.418504462744067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33" t="str">
        <f t="shared" si="18"/>
        <v>Munson</v>
      </c>
      <c r="C385" s="121">
        <f t="shared" si="18"/>
        <v>10</v>
      </c>
      <c r="D385" s="122">
        <v>1.3813950000000006</v>
      </c>
      <c r="E385" s="122">
        <v>18.4893</v>
      </c>
      <c r="F385" s="122">
        <v>2.3666304</v>
      </c>
      <c r="G385" s="122">
        <v>1.0601999999999996</v>
      </c>
      <c r="H385" s="122">
        <v>0.9079362939359733</v>
      </c>
      <c r="I385" s="122">
        <v>9.1257499194525646</v>
      </c>
      <c r="J385" s="122">
        <v>1.3942790636425371</v>
      </c>
      <c r="K385" s="46">
        <v>31.365335753089504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34" t="str">
        <f t="shared" si="18"/>
        <v>Munson</v>
      </c>
      <c r="C386" s="118">
        <f t="shared" si="18"/>
        <v>10</v>
      </c>
      <c r="D386" s="119">
        <v>1.420078999999999</v>
      </c>
      <c r="E386" s="119">
        <v>19.008270000000003</v>
      </c>
      <c r="F386" s="119">
        <v>2.4330585600000005</v>
      </c>
      <c r="G386" s="119">
        <v>1.0899445000000014</v>
      </c>
      <c r="H386" s="119">
        <v>0.93336176122075676</v>
      </c>
      <c r="I386" s="119">
        <v>9.3819659540083009</v>
      </c>
      <c r="J386" s="119">
        <v>1.4334250832929263</v>
      </c>
      <c r="K386" s="120">
        <v>32.403228186808136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33" t="str">
        <f t="shared" ref="B387:C450" si="21">+B386</f>
        <v>Munson</v>
      </c>
      <c r="C387" s="121">
        <f t="shared" si="21"/>
        <v>10</v>
      </c>
      <c r="D387" s="122">
        <v>1.3671449999999992</v>
      </c>
      <c r="E387" s="122">
        <v>18.3018</v>
      </c>
      <c r="F387" s="122">
        <v>2.3426304</v>
      </c>
      <c r="G387" s="122">
        <v>1.0493699999999997</v>
      </c>
      <c r="H387" s="122">
        <v>0.89857033435148925</v>
      </c>
      <c r="I387" s="122">
        <v>9.0333369901963962</v>
      </c>
      <c r="J387" s="122">
        <v>1.3801597462044808</v>
      </c>
      <c r="K387" s="46">
        <v>31.350629590686999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34" t="str">
        <f t="shared" si="21"/>
        <v>Munson</v>
      </c>
      <c r="C388" s="118">
        <f t="shared" si="21"/>
        <v>10</v>
      </c>
      <c r="D388" s="119">
        <v>1.4056485000000005</v>
      </c>
      <c r="E388" s="119">
        <v>18.815449999999995</v>
      </c>
      <c r="F388" s="119">
        <v>2.4083775999999992</v>
      </c>
      <c r="G388" s="119">
        <v>1.0784590000000001</v>
      </c>
      <c r="H388" s="119">
        <v>0.92387717240184841</v>
      </c>
      <c r="I388" s="119">
        <v>9.2869294747206599</v>
      </c>
      <c r="J388" s="119">
        <v>1.4189049054809522</v>
      </c>
      <c r="K388" s="120">
        <v>32.388111555952776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33" t="str">
        <f t="shared" si="21"/>
        <v>Munson</v>
      </c>
      <c r="C389" s="121">
        <f t="shared" si="21"/>
        <v>10</v>
      </c>
      <c r="D389" s="122">
        <v>1.3982859999999986</v>
      </c>
      <c r="E389" s="122">
        <v>18.718419999999991</v>
      </c>
      <c r="F389" s="122">
        <v>2.395957759999999</v>
      </c>
      <c r="G389" s="122">
        <v>1.0725690000000003</v>
      </c>
      <c r="H389" s="122">
        <v>0.91903808804670339</v>
      </c>
      <c r="I389" s="122">
        <v>9.2391036131989051</v>
      </c>
      <c r="J389" s="122">
        <v>1.4115978376042821</v>
      </c>
      <c r="K389" s="46">
        <v>32.380613488649068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34" t="str">
        <f t="shared" si="21"/>
        <v>Munson</v>
      </c>
      <c r="C390" s="118">
        <f t="shared" si="21"/>
        <v>10</v>
      </c>
      <c r="D390" s="119">
        <v>1.2563180000000005</v>
      </c>
      <c r="E390" s="119">
        <v>16.824080000000002</v>
      </c>
      <c r="F390" s="119">
        <v>2.1534822400000002</v>
      </c>
      <c r="G390" s="119">
        <v>0.96398400000000017</v>
      </c>
      <c r="H390" s="119">
        <v>0.82572812946669305</v>
      </c>
      <c r="I390" s="119">
        <v>8.3041478296465705</v>
      </c>
      <c r="J390" s="119">
        <v>1.2687504691317246</v>
      </c>
      <c r="K390" s="120">
        <v>29.240267112129612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33" t="str">
        <f t="shared" si="21"/>
        <v>Munson</v>
      </c>
      <c r="C391" s="121">
        <f t="shared" si="21"/>
        <v>10</v>
      </c>
      <c r="D391" s="122">
        <v>1.3841499999999998</v>
      </c>
      <c r="E391" s="122">
        <v>18.5349</v>
      </c>
      <c r="F391" s="122">
        <v>2.3724672</v>
      </c>
      <c r="G391" s="122">
        <v>1.0619669999999999</v>
      </c>
      <c r="H391" s="122">
        <v>0.90974705404392708</v>
      </c>
      <c r="I391" s="122">
        <v>9.1486513771705162</v>
      </c>
      <c r="J391" s="122">
        <v>1.3977780489873761</v>
      </c>
      <c r="K391" s="46">
        <v>32.365732544346862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34" t="str">
        <f t="shared" si="21"/>
        <v>Munson</v>
      </c>
      <c r="C392" s="118">
        <f t="shared" si="21"/>
        <v>10</v>
      </c>
      <c r="D392" s="119">
        <v>1.3326599999999997</v>
      </c>
      <c r="E392" s="119">
        <v>17.845800000000004</v>
      </c>
      <c r="F392" s="119">
        <v>2.2842624000000007</v>
      </c>
      <c r="G392" s="119">
        <v>1.0225799999999996</v>
      </c>
      <c r="H392" s="119">
        <v>0.87590470896462957</v>
      </c>
      <c r="I392" s="119">
        <v>8.8085802854097306</v>
      </c>
      <c r="J392" s="119">
        <v>1.3458202328680278</v>
      </c>
      <c r="K392" s="120">
        <v>31.314532274948927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33" t="str">
        <f t="shared" si="21"/>
        <v>Munson</v>
      </c>
      <c r="C393" s="121">
        <f t="shared" si="21"/>
        <v>10</v>
      </c>
      <c r="D393" s="122">
        <v>1.3700139999999994</v>
      </c>
      <c r="E393" s="122">
        <v>18.347040000000003</v>
      </c>
      <c r="F393" s="122">
        <v>2.3484211200000003</v>
      </c>
      <c r="G393" s="122">
        <v>1.0507760000000004</v>
      </c>
      <c r="H393" s="122">
        <v>0.90045601748820903</v>
      </c>
      <c r="I393" s="122">
        <v>9.0560529356465995</v>
      </c>
      <c r="J393" s="122">
        <v>1.383630399079514</v>
      </c>
      <c r="K393" s="46">
        <v>32.35100716063851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34" t="str">
        <f t="shared" si="21"/>
        <v>Munson</v>
      </c>
      <c r="C394" s="118">
        <f t="shared" si="21"/>
        <v>10</v>
      </c>
      <c r="D394" s="119">
        <v>1.3189800000000009</v>
      </c>
      <c r="E394" s="119">
        <v>17.664600000000007</v>
      </c>
      <c r="F394" s="119">
        <v>2.2610688000000008</v>
      </c>
      <c r="G394" s="119">
        <v>1.0117499999999999</v>
      </c>
      <c r="H394" s="119">
        <v>0.86691338882616542</v>
      </c>
      <c r="I394" s="119">
        <v>8.719263024967514</v>
      </c>
      <c r="J394" s="119">
        <v>1.3321739117232443</v>
      </c>
      <c r="K394" s="120">
        <v>31.300356169750817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33" t="str">
        <f t="shared" si="21"/>
        <v>Munson</v>
      </c>
      <c r="C395" s="121">
        <f t="shared" si="21"/>
        <v>10</v>
      </c>
      <c r="D395" s="122">
        <v>1.3558780000000006</v>
      </c>
      <c r="E395" s="122">
        <v>18.160730000000012</v>
      </c>
      <c r="F395" s="122">
        <v>2.3245734400000013</v>
      </c>
      <c r="G395" s="122">
        <v>1.0398795000000001</v>
      </c>
      <c r="H395" s="122">
        <v>0.89116498519610388</v>
      </c>
      <c r="I395" s="122">
        <v>8.9642154841535788</v>
      </c>
      <c r="J395" s="122">
        <v>1.3695990288405571</v>
      </c>
      <c r="K395" s="46">
        <v>32.336435151351125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34" t="str">
        <f t="shared" si="21"/>
        <v>Munson</v>
      </c>
      <c r="C396" s="118">
        <f t="shared" si="21"/>
        <v>10</v>
      </c>
      <c r="D396" s="119">
        <v>1.3488100000000005</v>
      </c>
      <c r="E396" s="119">
        <v>18.067109999999996</v>
      </c>
      <c r="F396" s="119">
        <v>2.3125900799999997</v>
      </c>
      <c r="G396" s="119">
        <v>1.0345784999999998</v>
      </c>
      <c r="H396" s="119">
        <v>0.88651947574753287</v>
      </c>
      <c r="I396" s="119">
        <v>8.9180658310122354</v>
      </c>
      <c r="J396" s="119">
        <v>1.3625480267017427</v>
      </c>
      <c r="K396" s="120">
        <v>32.32920683910973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33" t="str">
        <f t="shared" si="21"/>
        <v>Munson</v>
      </c>
      <c r="C397" s="121">
        <f t="shared" si="21"/>
        <v>10</v>
      </c>
      <c r="D397" s="122">
        <v>1.2984599999999999</v>
      </c>
      <c r="E397" s="122">
        <v>17.395200000000003</v>
      </c>
      <c r="F397" s="122">
        <v>2.2265856000000008</v>
      </c>
      <c r="G397" s="122">
        <v>0.99578999999999995</v>
      </c>
      <c r="H397" s="122">
        <v>0.85342641358968774</v>
      </c>
      <c r="I397" s="122">
        <v>8.5864650962116684</v>
      </c>
      <c r="J397" s="122">
        <v>1.3118843143358536</v>
      </c>
      <c r="K397" s="46">
        <v>31.279370242670964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34" t="str">
        <f t="shared" si="21"/>
        <v>Munson</v>
      </c>
      <c r="C398" s="118">
        <f t="shared" si="21"/>
        <v>10</v>
      </c>
      <c r="D398" s="119">
        <v>1.3349685000000013</v>
      </c>
      <c r="E398" s="119">
        <v>17.883589999999998</v>
      </c>
      <c r="F398" s="119">
        <v>2.2890995199999997</v>
      </c>
      <c r="G398" s="119">
        <v>1.0236819999999998</v>
      </c>
      <c r="H398" s="119">
        <v>0.877421997724807</v>
      </c>
      <c r="I398" s="119">
        <v>8.8276000430041393</v>
      </c>
      <c r="J398" s="119">
        <v>1.3487262136999658</v>
      </c>
      <c r="K398" s="120">
        <v>32.314861787243892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33" t="str">
        <f t="shared" si="21"/>
        <v>Munson</v>
      </c>
      <c r="C399" s="121">
        <f t="shared" si="21"/>
        <v>10</v>
      </c>
      <c r="D399" s="122">
        <v>1.285065000000001</v>
      </c>
      <c r="E399" s="122">
        <v>17.218800000000002</v>
      </c>
      <c r="F399" s="122">
        <v>2.2040064000000004</v>
      </c>
      <c r="G399" s="122">
        <v>0.98553000000000102</v>
      </c>
      <c r="H399" s="122">
        <v>0.83784236075337593</v>
      </c>
      <c r="I399" s="122">
        <v>8.4419869322930889</v>
      </c>
      <c r="J399" s="122">
        <v>1.2898102214879159</v>
      </c>
      <c r="K399" s="46">
        <v>25.640136977245934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34" t="str">
        <f t="shared" si="21"/>
        <v>Munson</v>
      </c>
      <c r="C400" s="118">
        <f t="shared" si="21"/>
        <v>10</v>
      </c>
      <c r="D400" s="119">
        <v>1.3211270000000004</v>
      </c>
      <c r="E400" s="119">
        <v>17.702239999999996</v>
      </c>
      <c r="F400" s="119">
        <v>2.2658867200000001</v>
      </c>
      <c r="G400" s="119">
        <v>1.0130800000000009</v>
      </c>
      <c r="H400" s="119">
        <v>0.8613542180283994</v>
      </c>
      <c r="I400" s="119">
        <v>8.6790489267721345</v>
      </c>
      <c r="J400" s="119">
        <v>1.3260298009079294</v>
      </c>
      <c r="K400" s="120">
        <v>26.488557980437029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33" t="str">
        <f t="shared" si="21"/>
        <v>Munson</v>
      </c>
      <c r="C401" s="121">
        <f t="shared" si="21"/>
        <v>10</v>
      </c>
      <c r="D401" s="122">
        <v>1.3143534999999997</v>
      </c>
      <c r="E401" s="122">
        <v>17.610789999999991</v>
      </c>
      <c r="F401" s="122">
        <v>2.2541811199999988</v>
      </c>
      <c r="G401" s="122">
        <v>1.0074844999999992</v>
      </c>
      <c r="H401" s="122">
        <v>0.8569379899959727</v>
      </c>
      <c r="I401" s="122">
        <v>8.634254710094158</v>
      </c>
      <c r="J401" s="122">
        <v>1.3191858779494479</v>
      </c>
      <c r="K401" s="46">
        <v>26.482341780662537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34" t="str">
        <f t="shared" si="21"/>
        <v>Munson</v>
      </c>
      <c r="C402" s="118">
        <f t="shared" si="21"/>
        <v>10</v>
      </c>
      <c r="D402" s="119">
        <v>1.1813059999999991</v>
      </c>
      <c r="E402" s="119">
        <v>15.828399999999993</v>
      </c>
      <c r="F402" s="119">
        <v>2.026035199999999</v>
      </c>
      <c r="G402" s="119">
        <v>0.90573000000000026</v>
      </c>
      <c r="H402" s="119">
        <v>0.7701931024155283</v>
      </c>
      <c r="I402" s="119">
        <v>7.7604182221862095</v>
      </c>
      <c r="J402" s="119">
        <v>1.185676724226463</v>
      </c>
      <c r="K402" s="120">
        <v>23.913948346188192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33" t="str">
        <f t="shared" si="21"/>
        <v>Munson</v>
      </c>
      <c r="C403" s="121">
        <f t="shared" si="21"/>
        <v>10</v>
      </c>
      <c r="D403" s="122">
        <v>1.3011010000000001</v>
      </c>
      <c r="E403" s="122">
        <v>17.437809999999995</v>
      </c>
      <c r="F403" s="122">
        <v>2.2320396799999993</v>
      </c>
      <c r="G403" s="122">
        <v>0.99747150000000007</v>
      </c>
      <c r="H403" s="122">
        <v>0.8482975720796454</v>
      </c>
      <c r="I403" s="122">
        <v>8.5495281861022718</v>
      </c>
      <c r="J403" s="122">
        <v>1.3062409417375953</v>
      </c>
      <c r="K403" s="46">
        <v>26.470004926982678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34" t="str">
        <f t="shared" si="21"/>
        <v>Munson</v>
      </c>
      <c r="C404" s="118">
        <f t="shared" si="21"/>
        <v>10</v>
      </c>
      <c r="D404" s="119">
        <v>1.2528599999999994</v>
      </c>
      <c r="E404" s="119">
        <v>16.789500000000004</v>
      </c>
      <c r="F404" s="119">
        <v>2.1490560000000003</v>
      </c>
      <c r="G404" s="119">
        <v>0.96016499999999994</v>
      </c>
      <c r="H404" s="119">
        <v>0.81684519803629607</v>
      </c>
      <c r="I404" s="119">
        <v>8.2317097909528147</v>
      </c>
      <c r="J404" s="119">
        <v>1.2576829912292893</v>
      </c>
      <c r="K404" s="120">
        <v>25.610211317162765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33" t="str">
        <f t="shared" si="21"/>
        <v>Munson</v>
      </c>
      <c r="C405" s="121">
        <f t="shared" si="21"/>
        <v>10</v>
      </c>
      <c r="D405" s="122">
        <v>1.2878485000000006</v>
      </c>
      <c r="E405" s="122">
        <v>17.260799999999993</v>
      </c>
      <c r="F405" s="122">
        <v>2.2093823999999991</v>
      </c>
      <c r="G405" s="122">
        <v>0.98686949999999984</v>
      </c>
      <c r="H405" s="122">
        <v>0.83965715384782535</v>
      </c>
      <c r="I405" s="122">
        <v>8.4628231945572203</v>
      </c>
      <c r="J405" s="122">
        <v>1.292993725644016</v>
      </c>
      <c r="K405" s="46">
        <v>26.457796964143455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34" t="str">
        <f t="shared" si="21"/>
        <v>Munson</v>
      </c>
      <c r="C406" s="118">
        <f t="shared" si="21"/>
        <v>10</v>
      </c>
      <c r="D406" s="119">
        <v>1.2397499999999997</v>
      </c>
      <c r="E406" s="119">
        <v>16.619100000000007</v>
      </c>
      <c r="F406" s="119">
        <v>2.127244800000001</v>
      </c>
      <c r="G406" s="119">
        <v>0.95047499999999896</v>
      </c>
      <c r="H406" s="119">
        <v>0.8082976706057341</v>
      </c>
      <c r="I406" s="119">
        <v>8.1482418678116844</v>
      </c>
      <c r="J406" s="119">
        <v>1.244930348197145</v>
      </c>
      <c r="K406" s="120">
        <v>25.598459108252275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33" t="str">
        <f t="shared" si="21"/>
        <v>Munson</v>
      </c>
      <c r="C407" s="121">
        <f t="shared" si="21"/>
        <v>10</v>
      </c>
      <c r="D407" s="122">
        <v>1.2745959999999992</v>
      </c>
      <c r="E407" s="122">
        <v>17.085650000000001</v>
      </c>
      <c r="F407" s="122">
        <v>2.1869632000000001</v>
      </c>
      <c r="G407" s="122">
        <v>0.97685649999999868</v>
      </c>
      <c r="H407" s="122">
        <v>0.83101673572626578</v>
      </c>
      <c r="I407" s="122">
        <v>8.3770277161409297</v>
      </c>
      <c r="J407" s="122">
        <v>1.2798854440391951</v>
      </c>
      <c r="K407" s="46">
        <v>26.44571731642673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34" t="str">
        <f t="shared" si="21"/>
        <v>Munson</v>
      </c>
      <c r="C408" s="118">
        <f t="shared" si="21"/>
        <v>10</v>
      </c>
      <c r="D408" s="119">
        <v>1.2678224999999985</v>
      </c>
      <c r="E408" s="119">
        <v>16.997299999999992</v>
      </c>
      <c r="F408" s="119">
        <v>2.1756543999999991</v>
      </c>
      <c r="G408" s="119">
        <v>0.97155550000000013</v>
      </c>
      <c r="H408" s="119">
        <v>0.82660051510735633</v>
      </c>
      <c r="I408" s="119">
        <v>8.3337489566362848</v>
      </c>
      <c r="J408" s="119">
        <v>1.2732731179718824</v>
      </c>
      <c r="K408" s="120">
        <v>26.439725141023338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33" t="str">
        <f t="shared" si="21"/>
        <v>Munson</v>
      </c>
      <c r="C409" s="121">
        <f t="shared" si="21"/>
        <v>10</v>
      </c>
      <c r="D409" s="122">
        <v>1.2206549999999996</v>
      </c>
      <c r="E409" s="122">
        <v>16.365299999999991</v>
      </c>
      <c r="F409" s="122">
        <v>2.094758399999999</v>
      </c>
      <c r="G409" s="122">
        <v>0.93536999999999981</v>
      </c>
      <c r="H409" s="122">
        <v>0.7958480373181257</v>
      </c>
      <c r="I409" s="122">
        <v>8.0239179549006217</v>
      </c>
      <c r="J409" s="122">
        <v>1.225935486101067</v>
      </c>
      <c r="K409" s="46">
        <v>25.58106142345228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34" t="str">
        <f t="shared" si="21"/>
        <v>Munson</v>
      </c>
      <c r="C410" s="118">
        <f t="shared" si="21"/>
        <v>10</v>
      </c>
      <c r="D410" s="119">
        <v>1.2545700000000006</v>
      </c>
      <c r="E410" s="119">
        <v>16.824940000000005</v>
      </c>
      <c r="F410" s="119">
        <v>2.1535923200000004</v>
      </c>
      <c r="G410" s="119">
        <v>0.96124799999999944</v>
      </c>
      <c r="H410" s="119">
        <v>0.81796007920518154</v>
      </c>
      <c r="I410" s="119">
        <v>8.2493177980341574</v>
      </c>
      <c r="J410" s="119">
        <v>1.2603732924448126</v>
      </c>
      <c r="K410" s="120">
        <v>26.427834181032683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33" t="str">
        <f t="shared" si="21"/>
        <v>Munson</v>
      </c>
      <c r="C411" s="121">
        <f t="shared" si="21"/>
        <v>10</v>
      </c>
      <c r="D411" s="122">
        <v>1.2081149999999996</v>
      </c>
      <c r="E411" s="122">
        <v>16.199099999999994</v>
      </c>
      <c r="F411" s="122">
        <v>2.0734847999999992</v>
      </c>
      <c r="G411" s="122">
        <v>0.9256800000000005</v>
      </c>
      <c r="H411" s="122">
        <v>0.78767215719967498</v>
      </c>
      <c r="I411" s="122">
        <v>7.9425033595527275</v>
      </c>
      <c r="J411" s="122">
        <v>1.2134965697734728</v>
      </c>
      <c r="K411" s="46">
        <v>25.569615743034767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34" t="str">
        <f t="shared" si="21"/>
        <v>Munson</v>
      </c>
      <c r="C412" s="118">
        <f t="shared" si="21"/>
        <v>10</v>
      </c>
      <c r="D412" s="119">
        <v>1.2419065000000005</v>
      </c>
      <c r="E412" s="119">
        <v>16.653819999999993</v>
      </c>
      <c r="F412" s="119">
        <v>2.1316889599999991</v>
      </c>
      <c r="G412" s="119">
        <v>0.95152950000000014</v>
      </c>
      <c r="H412" s="119">
        <v>0.80970368880312438</v>
      </c>
      <c r="I412" s="119">
        <v>8.165492212576055</v>
      </c>
      <c r="J412" s="119">
        <v>1.2475659908183061</v>
      </c>
      <c r="K412" s="120">
        <v>26.416067638397216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33" t="str">
        <f t="shared" si="21"/>
        <v>Munson</v>
      </c>
      <c r="C413" s="121">
        <f t="shared" si="21"/>
        <v>10</v>
      </c>
      <c r="D413" s="122">
        <v>1.2354275000000015</v>
      </c>
      <c r="E413" s="122">
        <v>16.567640000000004</v>
      </c>
      <c r="F413" s="122">
        <v>2.1206579200000006</v>
      </c>
      <c r="G413" s="122">
        <v>0.94622850000000158</v>
      </c>
      <c r="H413" s="122">
        <v>0.80547947290562305</v>
      </c>
      <c r="I413" s="122">
        <v>8.1232746872981121</v>
      </c>
      <c r="J413" s="122">
        <v>1.2411157672606019</v>
      </c>
      <c r="K413" s="46">
        <v>26.410230720168666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34" t="str">
        <f t="shared" si="21"/>
        <v>Munson</v>
      </c>
      <c r="C414" s="118">
        <f t="shared" si="21"/>
        <v>10</v>
      </c>
      <c r="D414" s="119">
        <v>1.110284</v>
      </c>
      <c r="E414" s="119">
        <v>14.890679999999998</v>
      </c>
      <c r="F414" s="119">
        <v>1.9060070399999998</v>
      </c>
      <c r="G414" s="119">
        <v>0.85066800000000031</v>
      </c>
      <c r="H414" s="119">
        <v>0.72388786577907216</v>
      </c>
      <c r="I414" s="119">
        <v>7.3010780452153945</v>
      </c>
      <c r="J414" s="119">
        <v>1.1154963300723906</v>
      </c>
      <c r="K414" s="120">
        <v>23.849157530132093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33" t="str">
        <f t="shared" si="21"/>
        <v>Munson</v>
      </c>
      <c r="C415" s="121">
        <f t="shared" si="21"/>
        <v>10</v>
      </c>
      <c r="D415" s="122">
        <v>1.2230585000000007</v>
      </c>
      <c r="E415" s="122">
        <v>16.404890000000002</v>
      </c>
      <c r="F415" s="122">
        <v>2.0998259200000002</v>
      </c>
      <c r="G415" s="122">
        <v>0.93680449999999993</v>
      </c>
      <c r="H415" s="122">
        <v>0.79741507996325256</v>
      </c>
      <c r="I415" s="122">
        <v>8.0435494751394376</v>
      </c>
      <c r="J415" s="122">
        <v>1.228934943363529</v>
      </c>
      <c r="K415" s="46">
        <v>26.39864869519284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34" t="str">
        <f t="shared" si="21"/>
        <v>Munson</v>
      </c>
      <c r="C416" s="118">
        <f t="shared" si="21"/>
        <v>10</v>
      </c>
      <c r="D416" s="119">
        <v>1.177335</v>
      </c>
      <c r="E416" s="119">
        <v>15.794700000000008</v>
      </c>
      <c r="F416" s="119">
        <v>2.0217216000000011</v>
      </c>
      <c r="G416" s="119">
        <v>0.9020249999999993</v>
      </c>
      <c r="H416" s="119">
        <v>0.76760406916561807</v>
      </c>
      <c r="I416" s="119">
        <v>7.7443997696528104</v>
      </c>
      <c r="J416" s="119">
        <v>1.1832292835674305</v>
      </c>
      <c r="K416" s="120">
        <v>25.541518525073407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33" t="str">
        <f t="shared" si="21"/>
        <v>Munson</v>
      </c>
      <c r="C417" s="121">
        <f t="shared" si="21"/>
        <v>10</v>
      </c>
      <c r="D417" s="122">
        <v>1.2103949999999988</v>
      </c>
      <c r="E417" s="122">
        <v>16.238420000000005</v>
      </c>
      <c r="F417" s="122">
        <v>2.0785177600000004</v>
      </c>
      <c r="G417" s="122">
        <v>0.92708600000000052</v>
      </c>
      <c r="H417" s="122">
        <v>0.78915867327823586</v>
      </c>
      <c r="I417" s="122">
        <v>7.9619984113208195</v>
      </c>
      <c r="J417" s="122">
        <v>1.2164751244586833</v>
      </c>
      <c r="K417" s="46">
        <v>26.387186660766602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34" t="str">
        <f t="shared" si="21"/>
        <v>Munson</v>
      </c>
      <c r="C418" s="118">
        <f t="shared" si="21"/>
        <v>10</v>
      </c>
      <c r="D418" s="119">
        <v>1.1653649999999995</v>
      </c>
      <c r="E418" s="119">
        <v>15.634500000000005</v>
      </c>
      <c r="F418" s="119">
        <v>2.0012160000000008</v>
      </c>
      <c r="G418" s="119">
        <v>0.89233499999999999</v>
      </c>
      <c r="H418" s="119">
        <v>0.75979981881472591</v>
      </c>
      <c r="I418" s="119">
        <v>7.6659191718611561</v>
      </c>
      <c r="J418" s="119">
        <v>1.1712386351593165</v>
      </c>
      <c r="K418" s="120">
        <v>25.530485539687305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33" t="str">
        <f t="shared" si="21"/>
        <v>Munson</v>
      </c>
      <c r="C419" s="121">
        <f t="shared" si="21"/>
        <v>10</v>
      </c>
      <c r="D419" s="122">
        <v>1.1980259999999985</v>
      </c>
      <c r="E419" s="122">
        <v>16.073190000000007</v>
      </c>
      <c r="F419" s="122">
        <v>2.057368320000001</v>
      </c>
      <c r="G419" s="122">
        <v>0.917367500000001</v>
      </c>
      <c r="H419" s="122">
        <v>0.78109427788132835</v>
      </c>
      <c r="I419" s="122">
        <v>7.88105293706636</v>
      </c>
      <c r="J419" s="122">
        <v>1.2041078510153409</v>
      </c>
      <c r="K419" s="46">
        <v>26.375845573826844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34" t="str">
        <f t="shared" si="21"/>
        <v>Munson</v>
      </c>
      <c r="C420" s="118">
        <f t="shared" si="21"/>
        <v>10</v>
      </c>
      <c r="D420" s="119">
        <v>1.1918414999999991</v>
      </c>
      <c r="E420" s="119">
        <v>15.990420000000006</v>
      </c>
      <c r="F420" s="119">
        <v>2.0467737600000007</v>
      </c>
      <c r="G420" s="119">
        <v>0.91265550000000017</v>
      </c>
      <c r="H420" s="119">
        <v>0.7770620902120331</v>
      </c>
      <c r="I420" s="119">
        <v>7.8405032278472806</v>
      </c>
      <c r="J420" s="119">
        <v>1.1979124620651711</v>
      </c>
      <c r="K420" s="120">
        <v>26.370220146430167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33" t="str">
        <f t="shared" si="21"/>
        <v>Munson</v>
      </c>
      <c r="C421" s="121">
        <f t="shared" si="21"/>
        <v>10</v>
      </c>
      <c r="D421" s="122">
        <v>1.147125</v>
      </c>
      <c r="E421" s="122">
        <v>15.395700000000001</v>
      </c>
      <c r="F421" s="122">
        <v>1.9706496000000002</v>
      </c>
      <c r="G421" s="122">
        <v>0.87836999999999976</v>
      </c>
      <c r="H421" s="122">
        <v>0.74790762118144338</v>
      </c>
      <c r="I421" s="122">
        <v>7.548930198834924</v>
      </c>
      <c r="J421" s="122">
        <v>1.1533644556980458</v>
      </c>
      <c r="K421" s="46">
        <v>25.514151658509906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34" t="str">
        <f t="shared" si="21"/>
        <v>Munson</v>
      </c>
      <c r="C422" s="118">
        <f t="shared" si="21"/>
        <v>10</v>
      </c>
      <c r="D422" s="119">
        <v>1.1794724999999988</v>
      </c>
      <c r="E422" s="119">
        <v>15.827670000000005</v>
      </c>
      <c r="F422" s="119">
        <v>2.0259417600000007</v>
      </c>
      <c r="G422" s="119">
        <v>0.90293699999999899</v>
      </c>
      <c r="H422" s="119">
        <v>0.76899768275354186</v>
      </c>
      <c r="I422" s="119">
        <v>7.7607704501916945</v>
      </c>
      <c r="J422" s="119">
        <v>1.185730507834925</v>
      </c>
      <c r="K422" s="120">
        <v>26.359056178394116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33" t="str">
        <f t="shared" si="21"/>
        <v>Munson</v>
      </c>
      <c r="C423" s="121">
        <f t="shared" si="21"/>
        <v>10</v>
      </c>
      <c r="D423" s="122">
        <v>1.1354399999999993</v>
      </c>
      <c r="E423" s="122">
        <v>15.239099999999995</v>
      </c>
      <c r="F423" s="122">
        <v>1.9506047999999994</v>
      </c>
      <c r="G423" s="122">
        <v>0.86924999999999986</v>
      </c>
      <c r="H423" s="122">
        <v>0.74028918129566224</v>
      </c>
      <c r="I423" s="122">
        <v>7.4722098106182369</v>
      </c>
      <c r="J423" s="122">
        <v>1.1416427176310675</v>
      </c>
      <c r="K423" s="46">
        <v>25.503404526961475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34" t="str">
        <f t="shared" si="21"/>
        <v>Munson</v>
      </c>
      <c r="C424" s="118">
        <f t="shared" si="21"/>
        <v>10</v>
      </c>
      <c r="D424" s="119">
        <v>1.1673979999999997</v>
      </c>
      <c r="E424" s="119">
        <v>15.666780000000003</v>
      </c>
      <c r="F424" s="119">
        <v>2.0053478400000002</v>
      </c>
      <c r="G424" s="119">
        <v>0.89380749999999898</v>
      </c>
      <c r="H424" s="119">
        <v>0.76112531929272709</v>
      </c>
      <c r="I424" s="119">
        <v>7.6819477829831646</v>
      </c>
      <c r="J424" s="119">
        <v>1.1736875447969819</v>
      </c>
      <c r="K424" s="120">
        <v>26.348008754378871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33" t="str">
        <f t="shared" si="21"/>
        <v>Munson</v>
      </c>
      <c r="C425" s="121">
        <f t="shared" si="21"/>
        <v>10</v>
      </c>
      <c r="D425" s="122">
        <v>1.1612135000000003</v>
      </c>
      <c r="E425" s="122">
        <v>15.585869999999998</v>
      </c>
      <c r="F425" s="122">
        <v>1.99499136</v>
      </c>
      <c r="G425" s="122">
        <v>0.88880100000000017</v>
      </c>
      <c r="H425" s="122">
        <v>0.75709309727547391</v>
      </c>
      <c r="I425" s="122">
        <v>7.6423076217338437</v>
      </c>
      <c r="J425" s="122">
        <v>1.167631091847696</v>
      </c>
      <c r="K425" s="46">
        <v>26.342529434906808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34" t="str">
        <f t="shared" si="21"/>
        <v>Munson</v>
      </c>
      <c r="C426" s="118">
        <f t="shared" si="21"/>
        <v>10</v>
      </c>
      <c r="D426" s="119">
        <v>1.0807865000000005</v>
      </c>
      <c r="E426" s="119">
        <v>14.506960000000007</v>
      </c>
      <c r="F426" s="119">
        <v>1.8568908800000008</v>
      </c>
      <c r="G426" s="119">
        <v>0.82705099999999943</v>
      </c>
      <c r="H426" s="119">
        <v>0.70465595531232683</v>
      </c>
      <c r="I426" s="119">
        <v>7.1133099099439141</v>
      </c>
      <c r="J426" s="119">
        <v>1.0868081165903369</v>
      </c>
      <c r="K426" s="120">
        <v>24.637911581742141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33" t="str">
        <f t="shared" si="21"/>
        <v>Munson</v>
      </c>
      <c r="C427" s="121">
        <f t="shared" si="21"/>
        <v>10</v>
      </c>
      <c r="D427" s="122">
        <v>1.1494335000000009</v>
      </c>
      <c r="E427" s="122">
        <v>15.429940000000007</v>
      </c>
      <c r="F427" s="122">
        <v>1.9750323200000008</v>
      </c>
      <c r="G427" s="122">
        <v>0.87967150000000016</v>
      </c>
      <c r="H427" s="122">
        <v>0.74941273007588793</v>
      </c>
      <c r="I427" s="122">
        <v>7.5659139754530305</v>
      </c>
      <c r="J427" s="122">
        <v>1.15595929141845</v>
      </c>
      <c r="K427" s="46">
        <v>26.33165513866826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34" t="str">
        <f t="shared" si="21"/>
        <v>Munson</v>
      </c>
      <c r="C428" s="118">
        <f t="shared" si="21"/>
        <v>10</v>
      </c>
      <c r="D428" s="119">
        <v>1.1066549999999995</v>
      </c>
      <c r="E428" s="119">
        <v>14.856000000000007</v>
      </c>
      <c r="F428" s="119">
        <v>1.9015680000000008</v>
      </c>
      <c r="G428" s="119">
        <v>0.84673500000000101</v>
      </c>
      <c r="H428" s="119">
        <v>0.7215218064748401</v>
      </c>
      <c r="I428" s="119">
        <v>7.2845188929841678</v>
      </c>
      <c r="J428" s="119">
        <v>1.1129663441522664</v>
      </c>
      <c r="K428" s="120">
        <v>25.477025850195634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33" t="str">
        <f t="shared" si="21"/>
        <v>Munson</v>
      </c>
      <c r="C429" s="121">
        <f t="shared" si="21"/>
        <v>10</v>
      </c>
      <c r="D429" s="122">
        <v>1.1376534999999999</v>
      </c>
      <c r="E429" s="122">
        <v>15.273079999999995</v>
      </c>
      <c r="F429" s="122">
        <v>1.9549542399999993</v>
      </c>
      <c r="G429" s="122">
        <v>0.87054200000000004</v>
      </c>
      <c r="H429" s="122">
        <v>0.74173234292619572</v>
      </c>
      <c r="I429" s="122">
        <v>7.4890622125751651</v>
      </c>
      <c r="J429" s="122">
        <v>1.1442174907794105</v>
      </c>
      <c r="K429" s="46">
        <v>26.320894087741248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34" t="str">
        <f t="shared" si="21"/>
        <v>Munson</v>
      </c>
      <c r="C430" s="118">
        <f t="shared" si="21"/>
        <v>10</v>
      </c>
      <c r="D430" s="119">
        <v>1.0952550000000001</v>
      </c>
      <c r="E430" s="119">
        <v>14.704799999999995</v>
      </c>
      <c r="F430" s="119">
        <v>1.8822143999999994</v>
      </c>
      <c r="G430" s="119">
        <v>0.83789999999999942</v>
      </c>
      <c r="H430" s="119">
        <v>0.71408918858881953</v>
      </c>
      <c r="I430" s="119">
        <v>7.210439802607274</v>
      </c>
      <c r="J430" s="119">
        <v>1.1016480890383982</v>
      </c>
      <c r="K430" s="120">
        <v>25.466667765065246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33" t="str">
        <f t="shared" si="21"/>
        <v>Munson</v>
      </c>
      <c r="C431" s="121">
        <f t="shared" si="21"/>
        <v>10</v>
      </c>
      <c r="D431" s="122">
        <v>1.1261680000000003</v>
      </c>
      <c r="E431" s="122">
        <v>15.117770000000002</v>
      </c>
      <c r="F431" s="122">
        <v>1.9350745600000003</v>
      </c>
      <c r="G431" s="122">
        <v>0.86141249999999991</v>
      </c>
      <c r="H431" s="122">
        <v>0.73424396978383744</v>
      </c>
      <c r="I431" s="122">
        <v>7.4129686178157765</v>
      </c>
      <c r="J431" s="122">
        <v>1.1325915410549456</v>
      </c>
      <c r="K431" s="46">
        <v>26.310246266565823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34" t="str">
        <f t="shared" si="21"/>
        <v>Munson</v>
      </c>
      <c r="C432" s="118">
        <f t="shared" si="21"/>
        <v>10</v>
      </c>
      <c r="D432" s="119">
        <v>1.1199834999999991</v>
      </c>
      <c r="E432" s="119">
        <v>15.039340000000012</v>
      </c>
      <c r="F432" s="119">
        <v>1.9250355200000016</v>
      </c>
      <c r="G432" s="119">
        <v>0.85670050000000098</v>
      </c>
      <c r="H432" s="119">
        <v>0.73021179036466399</v>
      </c>
      <c r="I432" s="119">
        <v>7.37454106454331</v>
      </c>
      <c r="J432" s="119">
        <v>1.126720350182304</v>
      </c>
      <c r="K432" s="120">
        <v>26.304964278371713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33" t="str">
        <f t="shared" si="21"/>
        <v>Munson</v>
      </c>
      <c r="C433" s="121">
        <f t="shared" si="21"/>
        <v>10</v>
      </c>
      <c r="D433" s="122">
        <v>1.078440000000001</v>
      </c>
      <c r="E433" s="122">
        <v>14.480099999999988</v>
      </c>
      <c r="F433" s="122">
        <v>1.8534527999999983</v>
      </c>
      <c r="G433" s="122">
        <v>0.82507499999999956</v>
      </c>
      <c r="H433" s="122">
        <v>0.70312607496544777</v>
      </c>
      <c r="I433" s="122">
        <v>7.1003466478123132</v>
      </c>
      <c r="J433" s="122">
        <v>1.0848275510358973</v>
      </c>
      <c r="K433" s="46">
        <v>25.451331929156659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34" t="str">
        <f t="shared" si="21"/>
        <v>Munson</v>
      </c>
      <c r="C434" s="118">
        <f t="shared" si="21"/>
        <v>10</v>
      </c>
      <c r="D434" s="119">
        <v>1.1084979999999995</v>
      </c>
      <c r="E434" s="119">
        <v>14.886510000000001</v>
      </c>
      <c r="F434" s="119">
        <v>1.9054732800000005</v>
      </c>
      <c r="G434" s="119">
        <v>0.84786549999999883</v>
      </c>
      <c r="H434" s="119">
        <v>0.72272342202454243</v>
      </c>
      <c r="I434" s="119">
        <v>7.2996605698523931</v>
      </c>
      <c r="J434" s="119">
        <v>1.1152797295956403</v>
      </c>
      <c r="K434" s="120">
        <v>26.294482839734933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33" t="str">
        <f t="shared" si="21"/>
        <v>Munson</v>
      </c>
      <c r="C435" s="121">
        <f t="shared" si="21"/>
        <v>10</v>
      </c>
      <c r="D435" s="122">
        <v>1.0673249999999996</v>
      </c>
      <c r="E435" s="122">
        <v>14.332799999999992</v>
      </c>
      <c r="F435" s="122">
        <v>1.8345983999999989</v>
      </c>
      <c r="G435" s="122">
        <v>0.81623999999999952</v>
      </c>
      <c r="H435" s="122">
        <v>0.69587926506622733</v>
      </c>
      <c r="I435" s="122">
        <v>7.028175179254446</v>
      </c>
      <c r="J435" s="122">
        <v>1.0738007920522192</v>
      </c>
      <c r="K435" s="46">
        <v>25.441241861644546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34" t="str">
        <f t="shared" si="21"/>
        <v>Munson</v>
      </c>
      <c r="C436" s="118">
        <f t="shared" si="21"/>
        <v>10</v>
      </c>
      <c r="D436" s="119">
        <v>1.0970124999999997</v>
      </c>
      <c r="E436" s="119">
        <v>14.735229999999998</v>
      </c>
      <c r="F436" s="119">
        <v>1.8861094399999998</v>
      </c>
      <c r="G436" s="119">
        <v>0.83903050000000023</v>
      </c>
      <c r="H436" s="119">
        <v>0.71523506555574512</v>
      </c>
      <c r="I436" s="119">
        <v>7.2255383361136252</v>
      </c>
      <c r="J436" s="119">
        <v>1.1039549698445168</v>
      </c>
      <c r="K436" s="120">
        <v>26.284110857562016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33" t="str">
        <f t="shared" si="21"/>
        <v>Munson</v>
      </c>
      <c r="C437" s="121">
        <f t="shared" si="21"/>
        <v>10</v>
      </c>
      <c r="D437" s="122">
        <v>1.0914169999999999</v>
      </c>
      <c r="E437" s="122">
        <v>14.658659999999989</v>
      </c>
      <c r="F437" s="122">
        <v>1.8763084799999985</v>
      </c>
      <c r="G437" s="122">
        <v>0.83461300000000094</v>
      </c>
      <c r="H437" s="122">
        <v>0.71158686359431456</v>
      </c>
      <c r="I437" s="122">
        <v>7.1880207640697931</v>
      </c>
      <c r="J437" s="122">
        <v>1.0982228281984612</v>
      </c>
      <c r="K437" s="46">
        <v>26.27896504226484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34" t="str">
        <f t="shared" si="21"/>
        <v>Munson</v>
      </c>
      <c r="C438" s="118">
        <f t="shared" si="21"/>
        <v>10</v>
      </c>
      <c r="D438" s="119">
        <v>0.98074200000000022</v>
      </c>
      <c r="E438" s="119">
        <v>13.174839999999993</v>
      </c>
      <c r="F438" s="119">
        <v>1.6863795199999991</v>
      </c>
      <c r="G438" s="119">
        <v>0.75011999999999968</v>
      </c>
      <c r="H438" s="119">
        <v>0.63942849718492112</v>
      </c>
      <c r="I438" s="119">
        <v>6.4604404592221618</v>
      </c>
      <c r="J438" s="119">
        <v>0.98705936995750942</v>
      </c>
      <c r="K438" s="120">
        <v>23.731216920551503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33" t="str">
        <f t="shared" si="21"/>
        <v>Munson</v>
      </c>
      <c r="C439" s="121">
        <f t="shared" si="21"/>
        <v>10</v>
      </c>
      <c r="D439" s="122">
        <v>1.0805205</v>
      </c>
      <c r="E439" s="122">
        <v>14.514510000000001</v>
      </c>
      <c r="F439" s="122">
        <v>1.8578572800000004</v>
      </c>
      <c r="G439" s="122">
        <v>0.79956749999999921</v>
      </c>
      <c r="H439" s="122">
        <v>0.70448253337317146</v>
      </c>
      <c r="I439" s="122">
        <v>7.1173919301536692</v>
      </c>
      <c r="J439" s="122">
        <v>1.0874318241947436</v>
      </c>
      <c r="K439" s="46">
        <v>26.26875557598315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34" t="str">
        <f t="shared" si="21"/>
        <v>Munson</v>
      </c>
      <c r="C440" s="118">
        <f t="shared" si="21"/>
        <v>10</v>
      </c>
      <c r="D440" s="119">
        <v>1.0402499999999999</v>
      </c>
      <c r="E440" s="119">
        <v>13.974900000000012</v>
      </c>
      <c r="F440" s="119">
        <v>1.7887872000000016</v>
      </c>
      <c r="G440" s="119">
        <v>0.76721999999999879</v>
      </c>
      <c r="H440" s="119">
        <v>0.67822678196421038</v>
      </c>
      <c r="I440" s="119">
        <v>6.85281366293873</v>
      </c>
      <c r="J440" s="119">
        <v>1.0470081922347481</v>
      </c>
      <c r="K440" s="120">
        <v>25.37431678270039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33" t="str">
        <f t="shared" si="21"/>
        <v>Munson</v>
      </c>
      <c r="C441" s="121">
        <f t="shared" si="21"/>
        <v>10</v>
      </c>
      <c r="D441" s="122">
        <v>1.0693295</v>
      </c>
      <c r="E441" s="122">
        <v>14.366950000000008</v>
      </c>
      <c r="F441" s="122">
        <v>1.8389696000000011</v>
      </c>
      <c r="G441" s="122">
        <v>0.7886710000000009</v>
      </c>
      <c r="H441" s="122">
        <v>0.69718617693763341</v>
      </c>
      <c r="I441" s="122">
        <v>7.0450894591670501</v>
      </c>
      <c r="J441" s="122">
        <v>1.0763850651742808</v>
      </c>
      <c r="K441" s="46">
        <v>26.215351791381835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34" t="str">
        <f t="shared" si="21"/>
        <v>Munson</v>
      </c>
      <c r="C442" s="118">
        <f t="shared" si="21"/>
        <v>10</v>
      </c>
      <c r="D442" s="119">
        <v>1.02942</v>
      </c>
      <c r="E442" s="119">
        <v>13.832399999999998</v>
      </c>
      <c r="F442" s="119">
        <v>1.7705471999999998</v>
      </c>
      <c r="G442" s="119">
        <v>0.75923999999999958</v>
      </c>
      <c r="H442" s="119">
        <v>0.67116579928407716</v>
      </c>
      <c r="I442" s="119">
        <v>6.7829898883313744</v>
      </c>
      <c r="J442" s="119">
        <v>1.0363401206660503</v>
      </c>
      <c r="K442" s="120">
        <v>25.365097761154175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33" t="str">
        <f t="shared" si="21"/>
        <v>Munson</v>
      </c>
      <c r="C443" s="121">
        <f t="shared" si="21"/>
        <v>10</v>
      </c>
      <c r="D443" s="122">
        <v>1.0584329999999997</v>
      </c>
      <c r="E443" s="122">
        <v>14.220630000000002</v>
      </c>
      <c r="F443" s="122">
        <v>1.8202406400000002</v>
      </c>
      <c r="G443" s="122">
        <v>0.78042499999999992</v>
      </c>
      <c r="H443" s="122">
        <v>0.6900818301772631</v>
      </c>
      <c r="I443" s="122">
        <v>6.9733934552752723</v>
      </c>
      <c r="J443" s="122">
        <v>1.0654309656943097</v>
      </c>
      <c r="K443" s="46">
        <v>26.20587501199622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34" t="str">
        <f t="shared" si="21"/>
        <v>Munson</v>
      </c>
      <c r="C444" s="118">
        <f t="shared" si="21"/>
        <v>10</v>
      </c>
      <c r="D444" s="119">
        <v>1.0528374999999999</v>
      </c>
      <c r="E444" s="119">
        <v>14.147160000000003</v>
      </c>
      <c r="F444" s="119">
        <v>1.8108364800000003</v>
      </c>
      <c r="G444" s="119">
        <v>0.77630200000000038</v>
      </c>
      <c r="H444" s="119">
        <v>0.68643364325952794</v>
      </c>
      <c r="I444" s="119">
        <v>6.9373926227146621</v>
      </c>
      <c r="J444" s="119">
        <v>1.0599305832450407</v>
      </c>
      <c r="K444" s="120">
        <v>26.201174219031085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33" t="str">
        <f t="shared" si="21"/>
        <v>Munson</v>
      </c>
      <c r="C445" s="121">
        <f t="shared" si="21"/>
        <v>10</v>
      </c>
      <c r="D445" s="122">
        <v>1.0134600000000002</v>
      </c>
      <c r="E445" s="122">
        <v>13.620899999999992</v>
      </c>
      <c r="F445" s="122">
        <v>1.7434751999999989</v>
      </c>
      <c r="G445" s="122">
        <v>0.74755500000000052</v>
      </c>
      <c r="H445" s="122">
        <v>0.66076013329189665</v>
      </c>
      <c r="I445" s="122">
        <v>6.679354514441215</v>
      </c>
      <c r="J445" s="122">
        <v>1.0205061785901188</v>
      </c>
      <c r="K445" s="46">
        <v>25.351448739202404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34" t="str">
        <f t="shared" si="21"/>
        <v>Munson</v>
      </c>
      <c r="C446" s="118">
        <f t="shared" si="21"/>
        <v>10</v>
      </c>
      <c r="D446" s="119">
        <v>1.0419409999999998</v>
      </c>
      <c r="E446" s="119">
        <v>14.003010000000002</v>
      </c>
      <c r="F446" s="119">
        <v>1.7923852800000002</v>
      </c>
      <c r="G446" s="119">
        <v>0.76805599999999952</v>
      </c>
      <c r="H446" s="119">
        <v>0.67932928895873446</v>
      </c>
      <c r="I446" s="119">
        <v>6.8667583143844002</v>
      </c>
      <c r="J446" s="119">
        <v>1.0491386793319279</v>
      </c>
      <c r="K446" s="120">
        <v>26.191843905448913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33" t="str">
        <f t="shared" si="21"/>
        <v>Munson</v>
      </c>
      <c r="C447" s="121">
        <f t="shared" si="21"/>
        <v>10</v>
      </c>
      <c r="D447" s="122">
        <v>1.0031999999999996</v>
      </c>
      <c r="E447" s="122">
        <v>13.482299999999995</v>
      </c>
      <c r="F447" s="122">
        <v>1.7257343999999994</v>
      </c>
      <c r="G447" s="122">
        <v>0.73957499999999965</v>
      </c>
      <c r="H447" s="122">
        <v>0.65407077188329288</v>
      </c>
      <c r="I447" s="122">
        <v>6.6114392009438143</v>
      </c>
      <c r="J447" s="122">
        <v>1.0101297052324056</v>
      </c>
      <c r="K447" s="46">
        <v>25.342466919045698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34" t="str">
        <f t="shared" si="21"/>
        <v>Munson</v>
      </c>
      <c r="C448" s="118">
        <f t="shared" si="21"/>
        <v>10</v>
      </c>
      <c r="D448" s="119">
        <v>1.0313389999999996</v>
      </c>
      <c r="E448" s="119">
        <v>13.860410000000003</v>
      </c>
      <c r="F448" s="119">
        <v>1.7741324800000005</v>
      </c>
      <c r="G448" s="119">
        <v>0.76039899999999983</v>
      </c>
      <c r="H448" s="119">
        <v>0.67241696401865847</v>
      </c>
      <c r="I448" s="119">
        <v>6.7968820600357853</v>
      </c>
      <c r="J448" s="119">
        <v>1.0384626659003808</v>
      </c>
      <c r="K448" s="120">
        <v>26.18261111384944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33" t="str">
        <f t="shared" si="21"/>
        <v>Munson</v>
      </c>
      <c r="C449" s="121">
        <f t="shared" si="21"/>
        <v>10</v>
      </c>
      <c r="D449" s="122">
        <v>1.0260379999999993</v>
      </c>
      <c r="E449" s="122">
        <v>13.788489999999998</v>
      </c>
      <c r="F449" s="122">
        <v>1.7649267199999996</v>
      </c>
      <c r="G449" s="122">
        <v>0.75657049999999992</v>
      </c>
      <c r="H449" s="122">
        <v>0.67716499377472572</v>
      </c>
      <c r="I449" s="122">
        <v>6.8290990312478961</v>
      </c>
      <c r="J449" s="122">
        <v>1.0433849196054539</v>
      </c>
      <c r="K449" s="46">
        <v>21.382125335241621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34" t="str">
        <f t="shared" si="21"/>
        <v>Munson</v>
      </c>
      <c r="C450" s="118">
        <f t="shared" si="21"/>
        <v>10</v>
      </c>
      <c r="D450" s="119">
        <v>0.92195599999999922</v>
      </c>
      <c r="E450" s="119">
        <v>12.392799999999998</v>
      </c>
      <c r="F450" s="119">
        <v>1.5862783999999996</v>
      </c>
      <c r="G450" s="119">
        <v>0.67963000000000018</v>
      </c>
      <c r="H450" s="119">
        <v>0.60847292063381153</v>
      </c>
      <c r="I450" s="119">
        <v>6.1378709377403826</v>
      </c>
      <c r="J450" s="119">
        <v>0.93777551760284938</v>
      </c>
      <c r="K450" s="120">
        <v>19.309378163187127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33" t="str">
        <f t="shared" ref="B451:C514" si="24">+B450</f>
        <v>Munson</v>
      </c>
      <c r="C451" s="121">
        <f t="shared" si="24"/>
        <v>10</v>
      </c>
      <c r="D451" s="122">
        <v>1.0154360000000004</v>
      </c>
      <c r="E451" s="122">
        <v>13.653020000000001</v>
      </c>
      <c r="F451" s="122">
        <v>1.7475865600000005</v>
      </c>
      <c r="G451" s="122">
        <v>0.7486189999999987</v>
      </c>
      <c r="H451" s="122">
        <v>0.67016789358209827</v>
      </c>
      <c r="I451" s="122">
        <v>6.7620540687140007</v>
      </c>
      <c r="J451" s="122">
        <v>1.0331414433715282</v>
      </c>
      <c r="K451" s="46">
        <v>21.374374154241465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34" t="str">
        <f t="shared" si="24"/>
        <v>Munson</v>
      </c>
      <c r="C452" s="118">
        <f t="shared" si="24"/>
        <v>10</v>
      </c>
      <c r="D452" s="119">
        <v>0.97783500000000012</v>
      </c>
      <c r="E452" s="119">
        <v>13.145100000000003</v>
      </c>
      <c r="F452" s="119">
        <v>1.6825728000000004</v>
      </c>
      <c r="G452" s="119">
        <v>0.72076499999999899</v>
      </c>
      <c r="H452" s="119">
        <v>0.64535196057898137</v>
      </c>
      <c r="I452" s="119">
        <v>6.5105158353593904</v>
      </c>
      <c r="J452" s="119">
        <v>0.99471015787844108</v>
      </c>
      <c r="K452" s="120">
        <v>20.68115655748468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33" t="str">
        <f t="shared" si="24"/>
        <v>Munson</v>
      </c>
      <c r="C453" s="121">
        <f t="shared" si="24"/>
        <v>10</v>
      </c>
      <c r="D453" s="122">
        <v>1.0051284999999999</v>
      </c>
      <c r="E453" s="122">
        <v>13.513829999999995</v>
      </c>
      <c r="F453" s="122">
        <v>1.7297702399999995</v>
      </c>
      <c r="G453" s="122">
        <v>0.74096200000000068</v>
      </c>
      <c r="H453" s="122">
        <v>0.66336514264658908</v>
      </c>
      <c r="I453" s="122">
        <v>6.6931651325414663</v>
      </c>
      <c r="J453" s="122">
        <v>1.0226162557999785</v>
      </c>
      <c r="K453" s="46">
        <v>21.366703892758022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34" t="str">
        <f t="shared" si="24"/>
        <v>Munson</v>
      </c>
      <c r="C454" s="118">
        <f t="shared" si="24"/>
        <v>10</v>
      </c>
      <c r="D454" s="119">
        <v>0.96785999999999928</v>
      </c>
      <c r="E454" s="119">
        <v>13.0113</v>
      </c>
      <c r="F454" s="119">
        <v>1.6654464000000002</v>
      </c>
      <c r="G454" s="119">
        <v>0.71335500000000085</v>
      </c>
      <c r="H454" s="119">
        <v>0.63876866885601191</v>
      </c>
      <c r="I454" s="119">
        <v>6.4442942407125416</v>
      </c>
      <c r="J454" s="119">
        <v>0.98459244095109311</v>
      </c>
      <c r="K454" s="120">
        <v>20.673772227136713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33" t="str">
        <f t="shared" si="24"/>
        <v>Munson</v>
      </c>
      <c r="C455" s="121">
        <f t="shared" si="24"/>
        <v>10</v>
      </c>
      <c r="D455" s="122">
        <v>0.99482100000000007</v>
      </c>
      <c r="E455" s="122">
        <v>13.3765</v>
      </c>
      <c r="F455" s="122">
        <v>1.7121919999999999</v>
      </c>
      <c r="G455" s="122">
        <v>0.73330499999999932</v>
      </c>
      <c r="H455" s="122">
        <v>0.65656238285813295</v>
      </c>
      <c r="I455" s="122">
        <v>6.6251960897504043</v>
      </c>
      <c r="J455" s="122">
        <v>1.0122315806541249</v>
      </c>
      <c r="K455" s="46">
        <v>21.359112100099264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34" t="str">
        <f t="shared" si="24"/>
        <v>Munson</v>
      </c>
      <c r="C456" s="118">
        <f t="shared" si="24"/>
        <v>10</v>
      </c>
      <c r="D456" s="119">
        <v>0.98981449999999949</v>
      </c>
      <c r="E456" s="119">
        <v>13.307060000000007</v>
      </c>
      <c r="F456" s="119">
        <v>1.703303680000001</v>
      </c>
      <c r="G456" s="119">
        <v>0.72947649999999942</v>
      </c>
      <c r="H456" s="119">
        <v>0.65325819065245483</v>
      </c>
      <c r="I456" s="119">
        <v>6.5908270885365754</v>
      </c>
      <c r="J456" s="119">
        <v>1.0069804988629043</v>
      </c>
      <c r="K456" s="120">
        <v>21.35534672461058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33" t="str">
        <f t="shared" si="24"/>
        <v>Munson</v>
      </c>
      <c r="C457" s="121">
        <f t="shared" si="24"/>
        <v>10</v>
      </c>
      <c r="D457" s="122">
        <v>0.953039999999999</v>
      </c>
      <c r="E457" s="122">
        <v>12.8118</v>
      </c>
      <c r="F457" s="122">
        <v>1.6399104</v>
      </c>
      <c r="G457" s="122">
        <v>0.70223999999999953</v>
      </c>
      <c r="H457" s="122">
        <v>0.63933804958406359</v>
      </c>
      <c r="I457" s="122">
        <v>6.4270019699811209</v>
      </c>
      <c r="J457" s="122">
        <v>0.98195041086485035</v>
      </c>
      <c r="K457" s="46">
        <v>16.021169810546073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34" t="str">
        <f t="shared" si="24"/>
        <v>Munson</v>
      </c>
      <c r="C458" s="118">
        <f t="shared" si="24"/>
        <v>10</v>
      </c>
      <c r="D458" s="119">
        <v>0.97950700000000057</v>
      </c>
      <c r="E458" s="119">
        <v>13.171279999999991</v>
      </c>
      <c r="F458" s="119">
        <v>1.6859238399999987</v>
      </c>
      <c r="G458" s="119">
        <v>0.7121010000000001</v>
      </c>
      <c r="H458" s="119">
        <v>0.67156482321773869</v>
      </c>
      <c r="I458" s="119">
        <v>6.7147817146463158</v>
      </c>
      <c r="J458" s="119">
        <v>1.0259188789610905</v>
      </c>
      <c r="K458" s="120">
        <v>11.756417721949127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33" t="str">
        <f t="shared" si="24"/>
        <v>Munson</v>
      </c>
      <c r="C459" s="121">
        <f t="shared" si="24"/>
        <v>10</v>
      </c>
      <c r="D459" s="122">
        <v>0.94306499999999926</v>
      </c>
      <c r="E459" s="122">
        <v>12.681600000000008</v>
      </c>
      <c r="F459" s="122">
        <v>1.623244800000001</v>
      </c>
      <c r="G459" s="122">
        <v>0.66689999999999938</v>
      </c>
      <c r="H459" s="122">
        <v>0.64657962253608903</v>
      </c>
      <c r="I459" s="122">
        <v>6.4651599498290739</v>
      </c>
      <c r="J459" s="122">
        <v>0.98778040429261704</v>
      </c>
      <c r="K459" s="46">
        <v>11.332572803999248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34" t="str">
        <f t="shared" si="24"/>
        <v>Munson</v>
      </c>
      <c r="C460" s="118">
        <f t="shared" si="24"/>
        <v>10</v>
      </c>
      <c r="D460" s="119">
        <v>0.96949400000000052</v>
      </c>
      <c r="E460" s="119">
        <v>13.03736</v>
      </c>
      <c r="F460" s="119">
        <v>1.6687820799999999</v>
      </c>
      <c r="G460" s="119">
        <v>0.68530149999999945</v>
      </c>
      <c r="H460" s="119">
        <v>0.66469974577258673</v>
      </c>
      <c r="I460" s="119">
        <v>6.6465483659128415</v>
      </c>
      <c r="J460" s="119">
        <v>1.0154938968308034</v>
      </c>
      <c r="K460" s="120">
        <v>11.708233631284612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33" t="str">
        <f t="shared" si="24"/>
        <v>Munson</v>
      </c>
      <c r="C461" s="121">
        <f t="shared" si="24"/>
        <v>10</v>
      </c>
      <c r="D461" s="122">
        <v>0.96419299999999941</v>
      </c>
      <c r="E461" s="122">
        <v>12.969780000000002</v>
      </c>
      <c r="F461" s="122">
        <v>1.6601318400000002</v>
      </c>
      <c r="G461" s="122">
        <v>0.68147299999999966</v>
      </c>
      <c r="H461" s="122">
        <v>0.66106529908117584</v>
      </c>
      <c r="I461" s="122">
        <v>6.6121152753202326</v>
      </c>
      <c r="J461" s="122">
        <v>1.0102329873417424</v>
      </c>
      <c r="K461" s="46">
        <v>11.706152775915045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34" t="str">
        <f t="shared" si="24"/>
        <v>Munson</v>
      </c>
      <c r="C462" s="118">
        <f t="shared" si="24"/>
        <v>10</v>
      </c>
      <c r="D462" s="119">
        <v>0.86689400000000016</v>
      </c>
      <c r="E462" s="119">
        <v>11.656679999999998</v>
      </c>
      <c r="F462" s="119">
        <v>1.4920550399999997</v>
      </c>
      <c r="G462" s="119">
        <v>0.61259799999999931</v>
      </c>
      <c r="H462" s="119">
        <v>0.59435563404882674</v>
      </c>
      <c r="I462" s="119">
        <v>5.942701931009454</v>
      </c>
      <c r="J462" s="119">
        <v>0.90795662137892796</v>
      </c>
      <c r="K462" s="120">
        <v>10.571429461428993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33" t="str">
        <f t="shared" si="24"/>
        <v>Munson</v>
      </c>
      <c r="C463" s="121">
        <f t="shared" si="24"/>
        <v>10</v>
      </c>
      <c r="D463" s="122">
        <v>0.95476900000000042</v>
      </c>
      <c r="E463" s="122">
        <v>12.842059999999993</v>
      </c>
      <c r="F463" s="122">
        <v>1.6437836799999992</v>
      </c>
      <c r="G463" s="122">
        <v>0.67499400000000054</v>
      </c>
      <c r="H463" s="122">
        <v>0.65460407408466237</v>
      </c>
      <c r="I463" s="122">
        <v>6.5470408819036088</v>
      </c>
      <c r="J463" s="122">
        <v>1.0002905775358286</v>
      </c>
      <c r="K463" s="46">
        <v>11.702023118671619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34" t="str">
        <f t="shared" si="24"/>
        <v>Munson</v>
      </c>
      <c r="C464" s="118">
        <f t="shared" si="24"/>
        <v>10</v>
      </c>
      <c r="D464" s="119">
        <v>0.91912499999999997</v>
      </c>
      <c r="E464" s="119">
        <v>12.363900000000003</v>
      </c>
      <c r="F464" s="119">
        <v>1.5825792000000003</v>
      </c>
      <c r="G464" s="119">
        <v>0.64979999999999871</v>
      </c>
      <c r="H464" s="119">
        <v>0.63016599456910516</v>
      </c>
      <c r="I464" s="119">
        <v>6.3032872986761035</v>
      </c>
      <c r="J464" s="119">
        <v>0.96304868826942946</v>
      </c>
      <c r="K464" s="120">
        <v>11.322555707630359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33" t="str">
        <f t="shared" si="24"/>
        <v>Munson</v>
      </c>
      <c r="C465" s="121">
        <f t="shared" si="24"/>
        <v>10</v>
      </c>
      <c r="D465" s="122">
        <v>0.94505049999999913</v>
      </c>
      <c r="E465" s="122">
        <v>12.710930000000007</v>
      </c>
      <c r="F465" s="122">
        <v>1.6269990400000007</v>
      </c>
      <c r="G465" s="122">
        <v>0.66792600000000013</v>
      </c>
      <c r="H465" s="122">
        <v>0.64794091913547125</v>
      </c>
      <c r="I465" s="122">
        <v>6.4802265894621227</v>
      </c>
      <c r="J465" s="122">
        <v>0.99008242654984047</v>
      </c>
      <c r="K465" s="46">
        <v>11.697935854510259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34" t="str">
        <f t="shared" si="24"/>
        <v>Munson</v>
      </c>
      <c r="C466" s="118">
        <f t="shared" si="24"/>
        <v>10</v>
      </c>
      <c r="D466" s="119">
        <v>0.90972000000000042</v>
      </c>
      <c r="E466" s="119">
        <v>12.238200000000001</v>
      </c>
      <c r="F466" s="119">
        <v>1.5664896000000001</v>
      </c>
      <c r="G466" s="119">
        <v>0.64324499999999973</v>
      </c>
      <c r="H466" s="119">
        <v>0.62371779089049895</v>
      </c>
      <c r="I466" s="119">
        <v>6.2392398109440856</v>
      </c>
      <c r="J466" s="119">
        <v>0.95326316012631862</v>
      </c>
      <c r="K466" s="120">
        <v>11.318620626549972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33" t="str">
        <f t="shared" si="24"/>
        <v>Munson</v>
      </c>
      <c r="C467" s="121">
        <f t="shared" si="24"/>
        <v>10</v>
      </c>
      <c r="D467" s="122">
        <v>0.93503749999999985</v>
      </c>
      <c r="E467" s="122">
        <v>12.581349999999997</v>
      </c>
      <c r="F467" s="122">
        <v>1.6104127999999995</v>
      </c>
      <c r="G467" s="122">
        <v>0.6611524999999997</v>
      </c>
      <c r="H467" s="122">
        <v>0.64107585698335756</v>
      </c>
      <c r="I467" s="122">
        <v>6.4142018418374844</v>
      </c>
      <c r="J467" s="122">
        <v>0.97999476845062605</v>
      </c>
      <c r="K467" s="46">
        <v>11.693890524412458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34" t="str">
        <f t="shared" si="24"/>
        <v>Munson</v>
      </c>
      <c r="C468" s="118">
        <f t="shared" si="24"/>
        <v>10</v>
      </c>
      <c r="D468" s="119">
        <v>0.9300309999999995</v>
      </c>
      <c r="E468" s="119">
        <v>12.516249999999992</v>
      </c>
      <c r="F468" s="119">
        <v>1.6020799999999991</v>
      </c>
      <c r="G468" s="119">
        <v>0.65761849999999955</v>
      </c>
      <c r="H468" s="119">
        <v>0.63764332038524141</v>
      </c>
      <c r="I468" s="119">
        <v>6.3810310389098754</v>
      </c>
      <c r="J468" s="119">
        <v>0.9749267540836879</v>
      </c>
      <c r="K468" s="120">
        <v>11.691883454322815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33" t="str">
        <f t="shared" si="24"/>
        <v>Munson</v>
      </c>
      <c r="C469" s="121">
        <f t="shared" si="24"/>
        <v>10</v>
      </c>
      <c r="D469" s="122">
        <v>0.89546999999999954</v>
      </c>
      <c r="E469" s="122">
        <v>12.050700000000001</v>
      </c>
      <c r="F469" s="122">
        <v>1.5424896000000001</v>
      </c>
      <c r="G469" s="122">
        <v>0.63326999999999911</v>
      </c>
      <c r="H469" s="122">
        <v>0.61394777256076272</v>
      </c>
      <c r="I469" s="122">
        <v>6.1437017734526238</v>
      </c>
      <c r="J469" s="122">
        <v>0.93866640227807419</v>
      </c>
      <c r="K469" s="46">
        <v>11.312793588638305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34" t="str">
        <f t="shared" si="24"/>
        <v>Munson</v>
      </c>
      <c r="C470" s="118">
        <f t="shared" si="24"/>
        <v>10</v>
      </c>
      <c r="D470" s="119">
        <v>0.92060699999999962</v>
      </c>
      <c r="E470" s="119">
        <v>12.388840000000004</v>
      </c>
      <c r="F470" s="119">
        <v>1.5857715200000004</v>
      </c>
      <c r="G470" s="119">
        <v>0.65084500000000067</v>
      </c>
      <c r="H470" s="119">
        <v>0.63118210029198596</v>
      </c>
      <c r="I470" s="119">
        <v>6.3161105298004774</v>
      </c>
      <c r="J470" s="119">
        <v>0.96500788892418621</v>
      </c>
      <c r="K470" s="120">
        <v>11.687900208423013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33" t="str">
        <f t="shared" si="24"/>
        <v>Munson</v>
      </c>
      <c r="C471" s="121">
        <f t="shared" si="24"/>
        <v>10</v>
      </c>
      <c r="D471" s="122">
        <v>0.88663499999999951</v>
      </c>
      <c r="E471" s="122">
        <v>11.927699999999998</v>
      </c>
      <c r="F471" s="122">
        <v>1.5267455999999997</v>
      </c>
      <c r="G471" s="122">
        <v>0.62643000000000049</v>
      </c>
      <c r="H471" s="122">
        <v>0.60789035792239532</v>
      </c>
      <c r="I471" s="122">
        <v>6.0810279838291281</v>
      </c>
      <c r="J471" s="122">
        <v>0.92909078573649861</v>
      </c>
      <c r="K471" s="46">
        <v>11.308958658419158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34" t="str">
        <f t="shared" si="24"/>
        <v>Munson</v>
      </c>
      <c r="C472" s="118">
        <f t="shared" si="24"/>
        <v>10</v>
      </c>
      <c r="D472" s="119">
        <v>0.91118299999999985</v>
      </c>
      <c r="E472" s="119">
        <v>12.262360000000006</v>
      </c>
      <c r="F472" s="119">
        <v>1.5695820800000009</v>
      </c>
      <c r="G472" s="119">
        <v>0.64436599999999988</v>
      </c>
      <c r="H472" s="119">
        <v>0.62472084720860344</v>
      </c>
      <c r="I472" s="119">
        <v>6.2516631843922905</v>
      </c>
      <c r="J472" s="119">
        <v>0.95516130062462778</v>
      </c>
      <c r="K472" s="120">
        <v>11.683957822950262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33" t="str">
        <f t="shared" si="24"/>
        <v>Munson</v>
      </c>
      <c r="C473" s="121">
        <f t="shared" si="24"/>
        <v>10</v>
      </c>
      <c r="D473" s="122">
        <v>0.90647100000000003</v>
      </c>
      <c r="E473" s="122">
        <v>12.19881</v>
      </c>
      <c r="F473" s="122">
        <v>1.5614476799999999</v>
      </c>
      <c r="G473" s="122">
        <v>0.64083199999999962</v>
      </c>
      <c r="H473" s="122">
        <v>0.62149024009218112</v>
      </c>
      <c r="I473" s="122">
        <v>6.2192812148523009</v>
      </c>
      <c r="J473" s="122">
        <v>0.95021378357567665</v>
      </c>
      <c r="K473" s="46">
        <v>11.682001847844374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34" t="str">
        <f t="shared" si="24"/>
        <v>Munson</v>
      </c>
      <c r="C474" s="118">
        <f t="shared" si="24"/>
        <v>10</v>
      </c>
      <c r="D474" s="119">
        <v>0.84358100000000003</v>
      </c>
      <c r="E474" s="119">
        <v>11.354369999999999</v>
      </c>
      <c r="F474" s="119">
        <v>1.4533593599999999</v>
      </c>
      <c r="G474" s="119">
        <v>0.5964575000000002</v>
      </c>
      <c r="H474" s="119">
        <v>0.57837189640463971</v>
      </c>
      <c r="I474" s="119">
        <v>5.7887790260350256</v>
      </c>
      <c r="J474" s="119">
        <v>0.88443949084637508</v>
      </c>
      <c r="K474" s="120">
        <v>10.926503914782877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33" t="str">
        <f t="shared" si="24"/>
        <v>Munson</v>
      </c>
      <c r="C475" s="121">
        <f t="shared" si="24"/>
        <v>10</v>
      </c>
      <c r="D475" s="122">
        <v>0.89734150000000079</v>
      </c>
      <c r="E475" s="122">
        <v>12.076669999999998</v>
      </c>
      <c r="F475" s="122">
        <v>1.5458137599999997</v>
      </c>
      <c r="G475" s="122">
        <v>0.63435299999999972</v>
      </c>
      <c r="H475" s="122">
        <v>0.61523091714984712</v>
      </c>
      <c r="I475" s="122">
        <v>6.1570447681938285</v>
      </c>
      <c r="J475" s="122">
        <v>0.9407050295765168</v>
      </c>
      <c r="K475" s="46">
        <v>11.678120002244649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34" t="str">
        <f t="shared" si="24"/>
        <v>Munson</v>
      </c>
      <c r="C476" s="118">
        <f t="shared" si="24"/>
        <v>10</v>
      </c>
      <c r="D476" s="119">
        <v>0.86383499999999924</v>
      </c>
      <c r="E476" s="119">
        <v>11.627100000000006</v>
      </c>
      <c r="F476" s="119">
        <v>1.4882688000000008</v>
      </c>
      <c r="G476" s="119">
        <v>0.61075500000000027</v>
      </c>
      <c r="H476" s="119">
        <v>0.59225834806677857</v>
      </c>
      <c r="I476" s="119">
        <v>5.9278570848539403</v>
      </c>
      <c r="J476" s="119">
        <v>0.90568851888960733</v>
      </c>
      <c r="K476" s="120">
        <v>11.299542606504341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33" t="str">
        <f t="shared" si="24"/>
        <v>Munson</v>
      </c>
      <c r="C477" s="121">
        <f t="shared" si="24"/>
        <v>10</v>
      </c>
      <c r="D477" s="122">
        <v>0.88791750000000014</v>
      </c>
      <c r="E477" s="122">
        <v>11.953289999999997</v>
      </c>
      <c r="F477" s="122">
        <v>1.5300211199999996</v>
      </c>
      <c r="G477" s="122">
        <v>0.62787399999999982</v>
      </c>
      <c r="H477" s="122">
        <v>0.60876967858800823</v>
      </c>
      <c r="I477" s="122">
        <v>6.0941753635303639</v>
      </c>
      <c r="J477" s="122">
        <v>0.93109950098528238</v>
      </c>
      <c r="K477" s="46">
        <v>11.674277970665379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34" t="str">
        <f t="shared" si="24"/>
        <v>Munson</v>
      </c>
      <c r="C478" s="118">
        <f t="shared" si="24"/>
        <v>10</v>
      </c>
      <c r="D478" s="119">
        <v>0.85499999999999998</v>
      </c>
      <c r="E478" s="119">
        <v>11.508900000000004</v>
      </c>
      <c r="F478" s="119">
        <v>1.4731392000000005</v>
      </c>
      <c r="G478" s="119">
        <v>0.60448500000000027</v>
      </c>
      <c r="H478" s="119">
        <v>0.58620092687090819</v>
      </c>
      <c r="I478" s="119">
        <v>5.8676269667544991</v>
      </c>
      <c r="J478" s="119">
        <v>0.8964862744923594</v>
      </c>
      <c r="K478" s="120">
        <v>11.295843638871848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33" t="str">
        <f t="shared" si="24"/>
        <v>Munson</v>
      </c>
      <c r="C479" s="121">
        <f t="shared" si="24"/>
        <v>10</v>
      </c>
      <c r="D479" s="122">
        <v>0.87908250000000054</v>
      </c>
      <c r="E479" s="122">
        <v>11.831460000000003</v>
      </c>
      <c r="F479" s="122">
        <v>1.5144268800000005</v>
      </c>
      <c r="G479" s="122">
        <v>0.62110049999999917</v>
      </c>
      <c r="H479" s="122">
        <v>0.60271225930732464</v>
      </c>
      <c r="I479" s="122">
        <v>6.032095129123249</v>
      </c>
      <c r="J479" s="122">
        <v>0.92161456576659473</v>
      </c>
      <c r="K479" s="46">
        <v>11.670475356327861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34" t="str">
        <f t="shared" si="24"/>
        <v>Munson</v>
      </c>
      <c r="C480" s="118">
        <f t="shared" si="24"/>
        <v>10</v>
      </c>
      <c r="D480" s="119">
        <v>0.87437049999999983</v>
      </c>
      <c r="E480" s="119">
        <v>11.770080000000002</v>
      </c>
      <c r="F480" s="119">
        <v>1.5065702400000003</v>
      </c>
      <c r="G480" s="119">
        <v>0.61786100000000044</v>
      </c>
      <c r="H480" s="119">
        <v>0.59948163281625633</v>
      </c>
      <c r="I480" s="119">
        <v>6.0008175848013465</v>
      </c>
      <c r="J480" s="119">
        <v>0.91683580394520814</v>
      </c>
      <c r="K480" s="120">
        <v>11.668588708576404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33" t="str">
        <f t="shared" si="24"/>
        <v>Munson</v>
      </c>
      <c r="C481" s="121">
        <f t="shared" si="24"/>
        <v>10</v>
      </c>
      <c r="D481" s="122">
        <v>0.84160500000000005</v>
      </c>
      <c r="E481" s="122">
        <v>11.3322</v>
      </c>
      <c r="F481" s="122">
        <v>1.4505216000000001</v>
      </c>
      <c r="G481" s="122">
        <v>0.59508000000000072</v>
      </c>
      <c r="H481" s="122">
        <v>0.5770171092094164</v>
      </c>
      <c r="I481" s="122">
        <v>5.7775858722033062</v>
      </c>
      <c r="J481" s="122">
        <v>0.88272931579246272</v>
      </c>
      <c r="K481" s="46">
        <v>11.29036623302259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34" t="str">
        <f t="shared" si="24"/>
        <v>Munson</v>
      </c>
      <c r="C482" s="118">
        <f t="shared" si="24"/>
        <v>10</v>
      </c>
      <c r="D482" s="119">
        <v>0.8652410000000007</v>
      </c>
      <c r="E482" s="119">
        <v>11.650110000000007</v>
      </c>
      <c r="F482" s="119">
        <v>1.4912140800000009</v>
      </c>
      <c r="G482" s="119">
        <v>0.61167650000000029</v>
      </c>
      <c r="H482" s="119">
        <v>0.59322231093751165</v>
      </c>
      <c r="I482" s="119">
        <v>5.9396840310041545</v>
      </c>
      <c r="J482" s="119">
        <v>0.90749551482133206</v>
      </c>
      <c r="K482" s="120">
        <v>11.66484447516893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33" t="str">
        <f t="shared" si="24"/>
        <v>Munson</v>
      </c>
      <c r="C483" s="121">
        <f t="shared" si="24"/>
        <v>10</v>
      </c>
      <c r="D483" s="122">
        <v>0.83305499999999966</v>
      </c>
      <c r="E483" s="122">
        <v>11.216700000000003</v>
      </c>
      <c r="F483" s="122">
        <v>1.4357376000000004</v>
      </c>
      <c r="G483" s="122">
        <v>0.58881000000000072</v>
      </c>
      <c r="H483" s="122">
        <v>0.57115510057321683</v>
      </c>
      <c r="I483" s="122">
        <v>5.7187298610198996</v>
      </c>
      <c r="J483" s="122">
        <v>0.8737369734561431</v>
      </c>
      <c r="K483" s="46">
        <v>11.286761400574132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34" t="str">
        <f t="shared" si="24"/>
        <v>Munson</v>
      </c>
      <c r="C484" s="118">
        <f t="shared" si="24"/>
        <v>10</v>
      </c>
      <c r="D484" s="119">
        <v>0.85640600000000044</v>
      </c>
      <c r="E484" s="119">
        <v>11.531070000000001</v>
      </c>
      <c r="F484" s="119">
        <v>1.4759769600000001</v>
      </c>
      <c r="G484" s="119">
        <v>0.60549199999999992</v>
      </c>
      <c r="H484" s="119">
        <v>0.58716490586095005</v>
      </c>
      <c r="I484" s="119">
        <v>5.8790237052816838</v>
      </c>
      <c r="J484" s="119">
        <v>0.89822753631102192</v>
      </c>
      <c r="K484" s="120">
        <v>11.661138639826524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33" t="str">
        <f t="shared" si="24"/>
        <v>Munson</v>
      </c>
      <c r="C485" s="121">
        <f t="shared" si="24"/>
        <v>10</v>
      </c>
      <c r="D485" s="122">
        <v>0.8516940000000004</v>
      </c>
      <c r="E485" s="122">
        <v>11.471239999999998</v>
      </c>
      <c r="F485" s="122">
        <v>1.4683187199999999</v>
      </c>
      <c r="G485" s="122">
        <v>0.60225249999999964</v>
      </c>
      <c r="H485" s="122">
        <v>0.58393429665820606</v>
      </c>
      <c r="I485" s="122">
        <v>5.8485352481784796</v>
      </c>
      <c r="J485" s="122">
        <v>0.89356931686780605</v>
      </c>
      <c r="K485" s="46">
        <v>11.659300002298858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34" t="str">
        <f t="shared" si="24"/>
        <v>Munson</v>
      </c>
      <c r="C486" s="118">
        <f t="shared" si="24"/>
        <v>10</v>
      </c>
      <c r="D486" s="119">
        <v>0.76581399999999977</v>
      </c>
      <c r="E486" s="119">
        <v>10.310159999999994</v>
      </c>
      <c r="F486" s="119">
        <v>1.3197004799999994</v>
      </c>
      <c r="G486" s="119">
        <v>0.54130999999999985</v>
      </c>
      <c r="H486" s="119">
        <v>0.52505366138422627</v>
      </c>
      <c r="I486" s="119">
        <v>5.2565800278660397</v>
      </c>
      <c r="J486" s="119">
        <v>0.80312734733164792</v>
      </c>
      <c r="K486" s="120">
        <v>10.529328483782315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33" t="str">
        <f t="shared" si="24"/>
        <v>Munson</v>
      </c>
      <c r="C487" s="121">
        <f t="shared" si="24"/>
        <v>10</v>
      </c>
      <c r="D487" s="122">
        <v>0.84344800000000042</v>
      </c>
      <c r="E487" s="122">
        <v>11.358089999999997</v>
      </c>
      <c r="F487" s="122">
        <v>1.4538355199999997</v>
      </c>
      <c r="G487" s="122">
        <v>0.59636250000000002</v>
      </c>
      <c r="H487" s="122">
        <v>0.57041240874849242</v>
      </c>
      <c r="I487" s="122">
        <v>5.7387559653173339</v>
      </c>
      <c r="J487" s="122">
        <v>0.87679666949932966</v>
      </c>
      <c r="K487" s="46">
        <v>6.0038323067363946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34" t="str">
        <f t="shared" si="24"/>
        <v>Munson</v>
      </c>
      <c r="C488" s="118">
        <f t="shared" si="24"/>
        <v>10</v>
      </c>
      <c r="D488" s="119">
        <v>0.81196500000000027</v>
      </c>
      <c r="E488" s="119">
        <v>10.935600000000006</v>
      </c>
      <c r="F488" s="119">
        <v>1.3997568000000007</v>
      </c>
      <c r="G488" s="119">
        <v>0.57398999999999956</v>
      </c>
      <c r="H488" s="119">
        <v>0.54912089252553764</v>
      </c>
      <c r="I488" s="119">
        <v>5.5253061408978432</v>
      </c>
      <c r="J488" s="119">
        <v>0.8441847175082281</v>
      </c>
      <c r="K488" s="120">
        <v>5.8084082779131441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33" t="str">
        <f t="shared" si="24"/>
        <v>Munson</v>
      </c>
      <c r="C489" s="121">
        <f t="shared" si="24"/>
        <v>10</v>
      </c>
      <c r="D489" s="122">
        <v>0.83461300000000005</v>
      </c>
      <c r="E489" s="122">
        <v>11.242459999999996</v>
      </c>
      <c r="F489" s="122">
        <v>1.4390348799999995</v>
      </c>
      <c r="G489" s="122">
        <v>0.59017800000000054</v>
      </c>
      <c r="H489" s="122">
        <v>0.56443743050947515</v>
      </c>
      <c r="I489" s="122">
        <v>5.6803661248595523</v>
      </c>
      <c r="J489" s="122">
        <v>0.8678755802877085</v>
      </c>
      <c r="K489" s="46">
        <v>6.0002207841371238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34" t="str">
        <f t="shared" si="24"/>
        <v>Munson</v>
      </c>
      <c r="C490" s="118">
        <f t="shared" si="24"/>
        <v>10</v>
      </c>
      <c r="D490" s="119">
        <v>0.80370000000000041</v>
      </c>
      <c r="E490" s="119">
        <v>10.824300000000004</v>
      </c>
      <c r="F490" s="119">
        <v>1.3855104000000005</v>
      </c>
      <c r="G490" s="119">
        <v>0.56800499999999932</v>
      </c>
      <c r="H490" s="119">
        <v>0.54353138734633633</v>
      </c>
      <c r="I490" s="119">
        <v>5.4691023841611628</v>
      </c>
      <c r="J490" s="119">
        <v>0.83559764313241647</v>
      </c>
      <c r="K490" s="120">
        <v>5.8049312466069276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33" t="str">
        <f t="shared" si="24"/>
        <v>Munson</v>
      </c>
      <c r="C491" s="121">
        <f t="shared" si="24"/>
        <v>10</v>
      </c>
      <c r="D491" s="122">
        <v>0.82607249999999943</v>
      </c>
      <c r="E491" s="122">
        <v>11.127449999999994</v>
      </c>
      <c r="F491" s="122">
        <v>1.4243135999999992</v>
      </c>
      <c r="G491" s="122">
        <v>0.58428800000000014</v>
      </c>
      <c r="H491" s="122">
        <v>0.55866159785458014</v>
      </c>
      <c r="I491" s="122">
        <v>5.6222885610118141</v>
      </c>
      <c r="J491" s="122">
        <v>0.85900218307949805</v>
      </c>
      <c r="K491" s="46">
        <v>5.9966463292272474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34" t="str">
        <f t="shared" si="24"/>
        <v>Munson</v>
      </c>
      <c r="C492" s="118">
        <f t="shared" si="24"/>
        <v>10</v>
      </c>
      <c r="D492" s="119">
        <v>0.82165500000000014</v>
      </c>
      <c r="E492" s="119">
        <v>11.06978999999999</v>
      </c>
      <c r="F492" s="119">
        <v>1.4169331199999988</v>
      </c>
      <c r="G492" s="119">
        <v>0.58104849999999963</v>
      </c>
      <c r="H492" s="119">
        <v>0.55567410771895065</v>
      </c>
      <c r="I492" s="119">
        <v>5.5931711623754889</v>
      </c>
      <c r="J492" s="119">
        <v>0.85455348945520027</v>
      </c>
      <c r="K492" s="120">
        <v>5.9948728762174905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33" t="str">
        <f t="shared" si="24"/>
        <v>Munson</v>
      </c>
      <c r="C493" s="121">
        <f t="shared" si="24"/>
        <v>10</v>
      </c>
      <c r="D493" s="122">
        <v>0.79115999999999964</v>
      </c>
      <c r="E493" s="122">
        <v>10.658099999999999</v>
      </c>
      <c r="F493" s="122">
        <v>1.3642367999999998</v>
      </c>
      <c r="G493" s="122">
        <v>0.55945499999999981</v>
      </c>
      <c r="H493" s="122">
        <v>0.53505074207854708</v>
      </c>
      <c r="I493" s="122">
        <v>5.3851742165648764</v>
      </c>
      <c r="J493" s="122">
        <v>0.82277461729375956</v>
      </c>
      <c r="K493" s="46">
        <v>5.7997824443014041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34" t="str">
        <f t="shared" si="24"/>
        <v>Munson</v>
      </c>
      <c r="C494" s="118">
        <f t="shared" si="24"/>
        <v>10</v>
      </c>
      <c r="D494" s="119">
        <v>0.81340900000000016</v>
      </c>
      <c r="E494" s="119">
        <v>10.956950000000008</v>
      </c>
      <c r="F494" s="119">
        <v>1.4024896000000011</v>
      </c>
      <c r="G494" s="119">
        <v>0.57515850000000002</v>
      </c>
      <c r="H494" s="119">
        <v>0.55009744964349727</v>
      </c>
      <c r="I494" s="119">
        <v>5.5361885179008805</v>
      </c>
      <c r="J494" s="119">
        <v>0.84584739212061077</v>
      </c>
      <c r="K494" s="120">
        <v>5.991353270129153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33" t="str">
        <f t="shared" si="24"/>
        <v>Munson</v>
      </c>
      <c r="C495" s="121">
        <f t="shared" si="24"/>
        <v>10</v>
      </c>
      <c r="D495" s="122">
        <v>0.78317999999999965</v>
      </c>
      <c r="E495" s="122">
        <v>10.549500000000004</v>
      </c>
      <c r="F495" s="122">
        <v>1.3503360000000004</v>
      </c>
      <c r="G495" s="122">
        <v>0.55375500000000011</v>
      </c>
      <c r="H495" s="122">
        <v>0.529653985749858</v>
      </c>
      <c r="I495" s="122">
        <v>5.3303322866639054</v>
      </c>
      <c r="J495" s="122">
        <v>0.81439560825746826</v>
      </c>
      <c r="K495" s="46">
        <v>5.7963939164814189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34" t="str">
        <f t="shared" si="24"/>
        <v>Munson</v>
      </c>
      <c r="C496" s="118">
        <f t="shared" si="24"/>
        <v>10</v>
      </c>
      <c r="D496" s="119">
        <v>0.80516300000000007</v>
      </c>
      <c r="E496" s="119">
        <v>10.845039999999997</v>
      </c>
      <c r="F496" s="119">
        <v>1.3881651199999996</v>
      </c>
      <c r="G496" s="119">
        <v>0.56897400000000065</v>
      </c>
      <c r="H496" s="119">
        <v>0.54452079505659656</v>
      </c>
      <c r="I496" s="119">
        <v>5.4796747195278588</v>
      </c>
      <c r="J496" s="119">
        <v>0.83721292405274084</v>
      </c>
      <c r="K496" s="120">
        <v>5.9878697864632855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33" t="str">
        <f t="shared" si="24"/>
        <v>Munson</v>
      </c>
      <c r="C497" s="121">
        <f t="shared" si="24"/>
        <v>10</v>
      </c>
      <c r="D497" s="122">
        <v>0.80074549999999989</v>
      </c>
      <c r="E497" s="122">
        <v>10.788929999999999</v>
      </c>
      <c r="F497" s="122">
        <v>1.3809830399999998</v>
      </c>
      <c r="G497" s="122">
        <v>0.56602899999999989</v>
      </c>
      <c r="H497" s="122">
        <v>0.54153329618214796</v>
      </c>
      <c r="I497" s="122">
        <v>5.4513392252166879</v>
      </c>
      <c r="J497" s="122">
        <v>0.83288368057559126</v>
      </c>
      <c r="K497" s="46">
        <v>5.9861414728666604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34" t="str">
        <f t="shared" si="24"/>
        <v>Munson</v>
      </c>
      <c r="C498" s="118">
        <f t="shared" si="24"/>
        <v>10</v>
      </c>
      <c r="D498" s="119">
        <v>0.71953000000000022</v>
      </c>
      <c r="E498" s="119">
        <v>9.6964000000000059</v>
      </c>
      <c r="F498" s="119">
        <v>1.2411392000000008</v>
      </c>
      <c r="G498" s="119">
        <v>0.50859199999999938</v>
      </c>
      <c r="H498" s="119">
        <v>0.48660835187426854</v>
      </c>
      <c r="I498" s="119">
        <v>4.8993284232796412</v>
      </c>
      <c r="J498" s="119">
        <v>0.74854464366050621</v>
      </c>
      <c r="K498" s="120">
        <v>5.405284437380339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33" t="str">
        <f t="shared" si="24"/>
        <v>Munson</v>
      </c>
      <c r="C499" s="121">
        <f t="shared" si="24"/>
        <v>10</v>
      </c>
      <c r="D499" s="122">
        <v>0.79279399999999967</v>
      </c>
      <c r="E499" s="122">
        <v>10.682289999999997</v>
      </c>
      <c r="F499" s="122">
        <v>1.3673331199999998</v>
      </c>
      <c r="G499" s="122">
        <v>0.56043350000000014</v>
      </c>
      <c r="H499" s="122">
        <v>0.53615579888471632</v>
      </c>
      <c r="I499" s="122">
        <v>5.3974868178720179</v>
      </c>
      <c r="J499" s="122">
        <v>0.82465582082992472</v>
      </c>
      <c r="K499" s="46">
        <v>5.9827114687467873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34" t="str">
        <f t="shared" si="24"/>
        <v>Munson</v>
      </c>
      <c r="C500" s="118">
        <f t="shared" si="24"/>
        <v>10</v>
      </c>
      <c r="D500" s="119">
        <v>0.76351500000000061</v>
      </c>
      <c r="E500" s="119">
        <v>10.284900000000006</v>
      </c>
      <c r="F500" s="119">
        <v>1.3164672000000008</v>
      </c>
      <c r="G500" s="119">
        <v>0.53950500000000023</v>
      </c>
      <c r="H500" s="119">
        <v>0.51635481967185626</v>
      </c>
      <c r="I500" s="119">
        <v>5.1967101105823064</v>
      </c>
      <c r="J500" s="119">
        <v>0.79398013885980312</v>
      </c>
      <c r="K500" s="120">
        <v>5.7880738659908904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33" t="str">
        <f t="shared" si="24"/>
        <v>Munson</v>
      </c>
      <c r="C501" s="121">
        <f t="shared" si="24"/>
        <v>10</v>
      </c>
      <c r="D501" s="122">
        <v>0.78454799999999958</v>
      </c>
      <c r="E501" s="122">
        <v>10.573479999999998</v>
      </c>
      <c r="F501" s="122">
        <v>1.3534054399999997</v>
      </c>
      <c r="G501" s="122">
        <v>0.55483800000000005</v>
      </c>
      <c r="H501" s="122">
        <v>0.53057914700792452</v>
      </c>
      <c r="I501" s="122">
        <v>5.3425371696152144</v>
      </c>
      <c r="J501" s="122">
        <v>0.81626035804891761</v>
      </c>
      <c r="K501" s="46">
        <v>5.9793166301124971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34" t="str">
        <f t="shared" si="24"/>
        <v>Munson</v>
      </c>
      <c r="C502" s="118">
        <f t="shared" si="24"/>
        <v>10</v>
      </c>
      <c r="D502" s="119">
        <v>0.75553499999999962</v>
      </c>
      <c r="E502" s="119">
        <v>10.179900000000005</v>
      </c>
      <c r="F502" s="119">
        <v>1.3030272000000007</v>
      </c>
      <c r="G502" s="119">
        <v>0.5340899999999994</v>
      </c>
      <c r="H502" s="119">
        <v>0.51095805292481733</v>
      </c>
      <c r="I502" s="119">
        <v>5.1436840581718251</v>
      </c>
      <c r="J502" s="119">
        <v>0.78587854292270143</v>
      </c>
      <c r="K502" s="120">
        <v>5.7848054521962222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33" t="str">
        <f t="shared" si="24"/>
        <v>Munson</v>
      </c>
      <c r="C503" s="121">
        <f t="shared" si="24"/>
        <v>10</v>
      </c>
      <c r="D503" s="122">
        <v>0.77659650000000013</v>
      </c>
      <c r="E503" s="122">
        <v>10.465289999999998</v>
      </c>
      <c r="F503" s="122">
        <v>1.3395571199999998</v>
      </c>
      <c r="G503" s="122">
        <v>0.54924250000000019</v>
      </c>
      <c r="H503" s="122">
        <v>0.5252016533575633</v>
      </c>
      <c r="I503" s="122">
        <v>5.2878997709814577</v>
      </c>
      <c r="J503" s="122">
        <v>0.80791256726446281</v>
      </c>
      <c r="K503" s="46">
        <v>5.9759566418748156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34" t="str">
        <f t="shared" si="24"/>
        <v>Munson</v>
      </c>
      <c r="C504" s="118">
        <f t="shared" si="24"/>
        <v>10</v>
      </c>
      <c r="D504" s="119">
        <v>0.77247349999999959</v>
      </c>
      <c r="E504" s="119">
        <v>10.411039999999998</v>
      </c>
      <c r="F504" s="119">
        <v>1.3326131199999998</v>
      </c>
      <c r="G504" s="119">
        <v>0.54600299999999979</v>
      </c>
      <c r="H504" s="119">
        <v>0.52241332766532322</v>
      </c>
      <c r="I504" s="119">
        <v>5.2605024097403872</v>
      </c>
      <c r="J504" s="119">
        <v>0.80372667661754216</v>
      </c>
      <c r="K504" s="120">
        <v>5.9742895994688334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33" t="str">
        <f t="shared" si="24"/>
        <v>Munson</v>
      </c>
      <c r="C505" s="121">
        <f t="shared" si="24"/>
        <v>10</v>
      </c>
      <c r="D505" s="122">
        <v>0.74385000000000057</v>
      </c>
      <c r="E505" s="122">
        <v>10.023599999999997</v>
      </c>
      <c r="F505" s="122">
        <v>1.2830207999999996</v>
      </c>
      <c r="G505" s="122">
        <v>0.52582499999999965</v>
      </c>
      <c r="H505" s="122">
        <v>0.50305564610482367</v>
      </c>
      <c r="I505" s="122">
        <v>5.064749840777913</v>
      </c>
      <c r="J505" s="122">
        <v>0.77381855554462975</v>
      </c>
      <c r="K505" s="46">
        <v>5.7799655989596719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34" t="str">
        <f t="shared" si="24"/>
        <v>Munson</v>
      </c>
      <c r="C506" s="118">
        <f t="shared" si="24"/>
        <v>10</v>
      </c>
      <c r="D506" s="119">
        <v>0.76452200000000015</v>
      </c>
      <c r="E506" s="119">
        <v>10.304710000000004</v>
      </c>
      <c r="F506" s="119">
        <v>1.3190028800000004</v>
      </c>
      <c r="G506" s="119">
        <v>0.54040749999999982</v>
      </c>
      <c r="H506" s="119">
        <v>0.51703583117388174</v>
      </c>
      <c r="I506" s="119">
        <v>5.2068036142836176</v>
      </c>
      <c r="J506" s="119">
        <v>0.79552226394908065</v>
      </c>
      <c r="K506" s="120">
        <v>5.9709811769033729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33" t="str">
        <f t="shared" si="24"/>
        <v>Munson</v>
      </c>
      <c r="C507" s="121">
        <f t="shared" si="24"/>
        <v>10</v>
      </c>
      <c r="D507" s="122">
        <v>0.73615500000000034</v>
      </c>
      <c r="E507" s="122">
        <v>9.9213000000000005</v>
      </c>
      <c r="F507" s="122">
        <v>1.2699264000000001</v>
      </c>
      <c r="G507" s="122">
        <v>0.52041000000000048</v>
      </c>
      <c r="H507" s="122">
        <v>0.49785160995991179</v>
      </c>
      <c r="I507" s="122">
        <v>5.0130859975175115</v>
      </c>
      <c r="J507" s="122">
        <v>0.76592511671097507</v>
      </c>
      <c r="K507" s="46">
        <v>5.7767803882297715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34" t="str">
        <f t="shared" si="24"/>
        <v>Munson</v>
      </c>
      <c r="C508" s="118">
        <f t="shared" si="24"/>
        <v>10</v>
      </c>
      <c r="D508" s="119">
        <v>0.75657049999999992</v>
      </c>
      <c r="E508" s="119">
        <v>10.199619999999999</v>
      </c>
      <c r="F508" s="119">
        <v>1.3055513599999999</v>
      </c>
      <c r="G508" s="119">
        <v>0.53481200000000073</v>
      </c>
      <c r="H508" s="119">
        <v>0.51165833908962588</v>
      </c>
      <c r="I508" s="119">
        <v>5.1537305376953189</v>
      </c>
      <c r="J508" s="119">
        <v>0.7874134977734949</v>
      </c>
      <c r="K508" s="120">
        <v>5.9677067100374321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33" t="str">
        <f t="shared" si="24"/>
        <v>Munson</v>
      </c>
      <c r="C509" s="121">
        <f t="shared" si="24"/>
        <v>10</v>
      </c>
      <c r="D509" s="122">
        <v>0.75274199999999991</v>
      </c>
      <c r="E509" s="122">
        <v>10.146609999999999</v>
      </c>
      <c r="F509" s="122">
        <v>1.2987660799999998</v>
      </c>
      <c r="G509" s="122">
        <v>0.53216149999999973</v>
      </c>
      <c r="H509" s="122">
        <v>0.50906917615231195</v>
      </c>
      <c r="I509" s="122">
        <v>5.1269586678537884</v>
      </c>
      <c r="J509" s="122">
        <v>0.78332314697250571</v>
      </c>
      <c r="K509" s="46">
        <v>5.9660821073933654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34" t="str">
        <f t="shared" si="24"/>
        <v>Munson</v>
      </c>
      <c r="C510" s="118">
        <f t="shared" si="24"/>
        <v>10</v>
      </c>
      <c r="D510" s="119">
        <v>0.67643800000000009</v>
      </c>
      <c r="E510" s="119">
        <v>9.1193199999999965</v>
      </c>
      <c r="F510" s="119">
        <v>1.1672729599999996</v>
      </c>
      <c r="G510" s="119">
        <v>0.47826800000000047</v>
      </c>
      <c r="H510" s="119">
        <v>0.45746583211005704</v>
      </c>
      <c r="I510" s="119">
        <v>4.6078935295723493</v>
      </c>
      <c r="J510" s="119">
        <v>0.70401771269175584</v>
      </c>
      <c r="K510" s="120">
        <v>5.3872594727967913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33" t="str">
        <f t="shared" si="24"/>
        <v>Munson</v>
      </c>
      <c r="C511" s="121">
        <f t="shared" si="24"/>
        <v>10</v>
      </c>
      <c r="D511" s="122">
        <v>0.74508499999999944</v>
      </c>
      <c r="E511" s="122">
        <v>10.046479999999997</v>
      </c>
      <c r="F511" s="122">
        <v>1.2859494399999996</v>
      </c>
      <c r="G511" s="122">
        <v>0.52686049999999951</v>
      </c>
      <c r="H511" s="122">
        <v>0.5038908474575523</v>
      </c>
      <c r="I511" s="122">
        <v>5.0763904886576627</v>
      </c>
      <c r="J511" s="122">
        <v>0.77559708785626824</v>
      </c>
      <c r="K511" s="46">
        <v>5.9628579030538855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34" t="str">
        <f t="shared" si="24"/>
        <v>Munson</v>
      </c>
      <c r="C512" s="118">
        <f t="shared" si="24"/>
        <v>10</v>
      </c>
      <c r="D512" s="119">
        <v>0.71734500000000045</v>
      </c>
      <c r="E512" s="119">
        <v>9.6725999999999956</v>
      </c>
      <c r="F512" s="119">
        <v>1.2380927999999995</v>
      </c>
      <c r="G512" s="119">
        <v>0.50701499999999966</v>
      </c>
      <c r="H512" s="119">
        <v>0.48513066672035632</v>
      </c>
      <c r="I512" s="119">
        <v>4.8874851723155119</v>
      </c>
      <c r="J512" s="119">
        <v>0.74673516824902042</v>
      </c>
      <c r="K512" s="120">
        <v>5.7689595636568578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33" t="str">
        <f t="shared" si="24"/>
        <v>Munson</v>
      </c>
      <c r="C513" s="121">
        <f t="shared" si="24"/>
        <v>10</v>
      </c>
      <c r="D513" s="122">
        <v>0.73772250000000028</v>
      </c>
      <c r="E513" s="122">
        <v>9.9435599999999997</v>
      </c>
      <c r="F513" s="122">
        <v>1.2727756800000001</v>
      </c>
      <c r="G513" s="122">
        <v>0.52155950000000018</v>
      </c>
      <c r="H513" s="122">
        <v>0.49891170158191789</v>
      </c>
      <c r="I513" s="122">
        <v>5.0244118005126879</v>
      </c>
      <c r="J513" s="122">
        <v>0.76765551321643843</v>
      </c>
      <c r="K513" s="46">
        <v>5.9596667558268503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34" t="str">
        <f t="shared" si="24"/>
        <v>Munson</v>
      </c>
      <c r="C514" s="118">
        <f t="shared" si="24"/>
        <v>10</v>
      </c>
      <c r="D514" s="119">
        <v>0.71022000000000041</v>
      </c>
      <c r="E514" s="119">
        <v>9.5738999999999965</v>
      </c>
      <c r="F514" s="119">
        <v>1.2254591999999995</v>
      </c>
      <c r="G514" s="119">
        <v>0.50217000000000012</v>
      </c>
      <c r="H514" s="119">
        <v>0.48031212044941202</v>
      </c>
      <c r="I514" s="119">
        <v>4.8376373740135099</v>
      </c>
      <c r="J514" s="119">
        <v>0.73911913484304204</v>
      </c>
      <c r="K514" s="120">
        <v>5.7658872428693275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33" t="str">
        <f t="shared" ref="B515:C578" si="27">+B514</f>
        <v>Munson</v>
      </c>
      <c r="C515" s="121">
        <f t="shared" si="27"/>
        <v>10</v>
      </c>
      <c r="D515" s="122">
        <v>0.73006549999999981</v>
      </c>
      <c r="E515" s="122">
        <v>9.8421900000000004</v>
      </c>
      <c r="F515" s="122">
        <v>1.2598003200000001</v>
      </c>
      <c r="G515" s="122">
        <v>0.51596400000000031</v>
      </c>
      <c r="H515" s="122">
        <v>0.49373337772955622</v>
      </c>
      <c r="I515" s="122">
        <v>4.9732156181454066</v>
      </c>
      <c r="J515" s="122">
        <v>0.75983346904801574</v>
      </c>
      <c r="K515" s="46">
        <v>5.9565083545132689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34" t="str">
        <f t="shared" si="27"/>
        <v>Munson</v>
      </c>
      <c r="C516" s="118">
        <f t="shared" si="27"/>
        <v>10</v>
      </c>
      <c r="D516" s="119">
        <v>0.7262369999999998</v>
      </c>
      <c r="E516" s="119">
        <v>9.7910400000000042</v>
      </c>
      <c r="F516" s="119">
        <v>1.2532531200000006</v>
      </c>
      <c r="G516" s="119">
        <v>0.51360799999999995</v>
      </c>
      <c r="H516" s="119">
        <v>0.49114421741676029</v>
      </c>
      <c r="I516" s="119">
        <v>4.9473822075705209</v>
      </c>
      <c r="J516" s="119">
        <v>0.75588653380626181</v>
      </c>
      <c r="K516" s="120">
        <v>5.9549413392418309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33" t="str">
        <f t="shared" si="27"/>
        <v>Munson</v>
      </c>
      <c r="C517" s="121">
        <f t="shared" si="27"/>
        <v>10</v>
      </c>
      <c r="D517" s="122">
        <v>0.69910499999999998</v>
      </c>
      <c r="E517" s="122">
        <v>9.4266000000000005</v>
      </c>
      <c r="F517" s="122">
        <v>1.2066048</v>
      </c>
      <c r="G517" s="122">
        <v>0.49419000000000007</v>
      </c>
      <c r="H517" s="122">
        <v>0.47279520931165342</v>
      </c>
      <c r="I517" s="122">
        <v>4.7632437743400562</v>
      </c>
      <c r="J517" s="122">
        <v>0.72775289646224983</v>
      </c>
      <c r="K517" s="46">
        <v>5.7613377721686119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34" t="str">
        <f t="shared" si="27"/>
        <v>Munson</v>
      </c>
      <c r="C518" s="118">
        <f t="shared" si="27"/>
        <v>10</v>
      </c>
      <c r="D518" s="119">
        <v>0.71887449999999986</v>
      </c>
      <c r="E518" s="119">
        <v>9.6912199999999977</v>
      </c>
      <c r="F518" s="119">
        <v>1.2404761599999996</v>
      </c>
      <c r="G518" s="119">
        <v>0.50830699999999973</v>
      </c>
      <c r="H518" s="119">
        <v>0.48616504701483509</v>
      </c>
      <c r="I518" s="119">
        <v>4.8969680053736502</v>
      </c>
      <c r="J518" s="119">
        <v>0.74818395249009406</v>
      </c>
      <c r="K518" s="120">
        <v>5.9518314344004581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33" t="str">
        <f t="shared" si="27"/>
        <v>Munson</v>
      </c>
      <c r="C519" s="121">
        <f t="shared" si="27"/>
        <v>10</v>
      </c>
      <c r="D519" s="122">
        <v>0.69169500000000017</v>
      </c>
      <c r="E519" s="122">
        <v>9.3302999999999994</v>
      </c>
      <c r="F519" s="122">
        <v>1.1942784</v>
      </c>
      <c r="G519" s="122">
        <v>0.48934499999999964</v>
      </c>
      <c r="H519" s="122">
        <v>0.46778392478887076</v>
      </c>
      <c r="I519" s="122">
        <v>4.7146068781434298</v>
      </c>
      <c r="J519" s="122">
        <v>0.72032192898925718</v>
      </c>
      <c r="K519" s="46">
        <v>5.7583436777717187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34" t="str">
        <f t="shared" si="27"/>
        <v>Munson</v>
      </c>
      <c r="C520" s="118">
        <f t="shared" si="27"/>
        <v>10</v>
      </c>
      <c r="D520" s="119">
        <v>0.71121750000000006</v>
      </c>
      <c r="E520" s="119">
        <v>9.5920199999999944</v>
      </c>
      <c r="F520" s="119">
        <v>1.2277785599999993</v>
      </c>
      <c r="G520" s="119">
        <v>0.50271149999999976</v>
      </c>
      <c r="H520" s="119">
        <v>0.48098672974744522</v>
      </c>
      <c r="I520" s="119">
        <v>4.8468661365722419</v>
      </c>
      <c r="J520" s="119">
        <v>0.74052918341675433</v>
      </c>
      <c r="K520" s="120">
        <v>5.9487534352352753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33" t="str">
        <f t="shared" si="27"/>
        <v>Munson</v>
      </c>
      <c r="C521" s="121">
        <f t="shared" si="27"/>
        <v>10</v>
      </c>
      <c r="D521" s="122">
        <v>0.70768350000000002</v>
      </c>
      <c r="E521" s="122">
        <v>9.5424200000000052</v>
      </c>
      <c r="F521" s="122">
        <v>1.2214297600000006</v>
      </c>
      <c r="G521" s="122">
        <v>0.50006099999999964</v>
      </c>
      <c r="H521" s="122">
        <v>0.47859672307964973</v>
      </c>
      <c r="I521" s="122">
        <v>4.8218150046012234</v>
      </c>
      <c r="J521" s="122">
        <v>0.73670172769044628</v>
      </c>
      <c r="K521" s="46">
        <v>5.947226288444118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34" t="str">
        <f t="shared" si="27"/>
        <v>Munson</v>
      </c>
      <c r="C522" s="118">
        <f t="shared" si="27"/>
        <v>10</v>
      </c>
      <c r="D522" s="119">
        <v>0.65844500000000017</v>
      </c>
      <c r="E522" s="119">
        <v>8.8815399999999993</v>
      </c>
      <c r="F522" s="119">
        <v>1.1368371199999998</v>
      </c>
      <c r="G522" s="119">
        <v>0.46559499999999937</v>
      </c>
      <c r="H522" s="119">
        <v>0.44529739186405431</v>
      </c>
      <c r="I522" s="119">
        <v>4.4878812708835643</v>
      </c>
      <c r="J522" s="119">
        <v>0.68568160120324417</v>
      </c>
      <c r="K522" s="120">
        <v>5.5621129994643361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33" t="str">
        <f t="shared" si="27"/>
        <v>Munson</v>
      </c>
      <c r="C523" s="121">
        <f t="shared" si="27"/>
        <v>10</v>
      </c>
      <c r="D523" s="122">
        <v>0.70032099999999997</v>
      </c>
      <c r="E523" s="122">
        <v>9.4466300000000007</v>
      </c>
      <c r="F523" s="122">
        <v>1.2091686400000001</v>
      </c>
      <c r="G523" s="122">
        <v>0.49534900000000059</v>
      </c>
      <c r="H523" s="122">
        <v>0.47361756575364367</v>
      </c>
      <c r="I523" s="122">
        <v>4.7734353510297876</v>
      </c>
      <c r="J523" s="122">
        <v>0.72931003760852997</v>
      </c>
      <c r="K523" s="46">
        <v>5.9441955292852304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34" t="str">
        <f t="shared" si="27"/>
        <v>Munson</v>
      </c>
      <c r="C524" s="118">
        <f t="shared" si="27"/>
        <v>10</v>
      </c>
      <c r="D524" s="119">
        <v>0.67430999999999996</v>
      </c>
      <c r="E524" s="119">
        <v>9.0948000000000029</v>
      </c>
      <c r="F524" s="119">
        <v>1.1641344000000005</v>
      </c>
      <c r="G524" s="119">
        <v>0.47652</v>
      </c>
      <c r="H524" s="119">
        <v>0.45602667918388912</v>
      </c>
      <c r="I524" s="119">
        <v>4.5956647561742781</v>
      </c>
      <c r="J524" s="119">
        <v>0.70214932779431594</v>
      </c>
      <c r="K524" s="120">
        <v>5.7509921023720203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33" t="str">
        <f t="shared" si="27"/>
        <v>Munson</v>
      </c>
      <c r="C525" s="121">
        <f t="shared" si="27"/>
        <v>10</v>
      </c>
      <c r="D525" s="122">
        <v>0.69325299999999979</v>
      </c>
      <c r="E525" s="122">
        <v>9.349599999999997</v>
      </c>
      <c r="F525" s="122">
        <v>1.1967487999999997</v>
      </c>
      <c r="G525" s="122">
        <v>0.49004799999999954</v>
      </c>
      <c r="H525" s="122">
        <v>0.46883757275835575</v>
      </c>
      <c r="I525" s="122">
        <v>4.7244284011873852</v>
      </c>
      <c r="J525" s="122">
        <v>0.72182247373135255</v>
      </c>
      <c r="K525" s="46">
        <v>5.941195866685165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34" t="str">
        <f t="shared" si="27"/>
        <v>Munson</v>
      </c>
      <c r="C526" s="118">
        <f t="shared" si="27"/>
        <v>10</v>
      </c>
      <c r="D526" s="119">
        <v>0.66747000000000034</v>
      </c>
      <c r="E526" s="119">
        <v>9.0020999999999987</v>
      </c>
      <c r="F526" s="119">
        <v>1.1522687999999999</v>
      </c>
      <c r="G526" s="119">
        <v>0.47167500000000029</v>
      </c>
      <c r="H526" s="119">
        <v>0.45140089223704227</v>
      </c>
      <c r="I526" s="119">
        <v>4.5488445309413539</v>
      </c>
      <c r="J526" s="119">
        <v>0.69499590271330625</v>
      </c>
      <c r="K526" s="120">
        <v>5.7481041105170005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33" t="str">
        <f t="shared" si="27"/>
        <v>Munson</v>
      </c>
      <c r="C527" s="121">
        <f t="shared" si="27"/>
        <v>10</v>
      </c>
      <c r="D527" s="122">
        <v>0.68589049999999974</v>
      </c>
      <c r="E527" s="122">
        <v>9.2544300000000064</v>
      </c>
      <c r="F527" s="122">
        <v>1.1845670400000008</v>
      </c>
      <c r="G527" s="122">
        <v>0.4850414999999999</v>
      </c>
      <c r="H527" s="122">
        <v>0.46385841737246858</v>
      </c>
      <c r="I527" s="122">
        <v>4.6763602772675164</v>
      </c>
      <c r="J527" s="122">
        <v>0.71447842457311073</v>
      </c>
      <c r="K527" s="46">
        <v>5.9382269855549463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34" t="str">
        <f t="shared" si="27"/>
        <v>Munson</v>
      </c>
      <c r="C528" s="118">
        <f t="shared" si="27"/>
        <v>10</v>
      </c>
      <c r="D528" s="119">
        <v>0.68235649999999959</v>
      </c>
      <c r="E528" s="119">
        <v>9.2060700000000022</v>
      </c>
      <c r="F528" s="119">
        <v>1.1783769600000003</v>
      </c>
      <c r="G528" s="119">
        <v>0.48239099999999985</v>
      </c>
      <c r="H528" s="119">
        <v>0.4614684233207037</v>
      </c>
      <c r="I528" s="119">
        <v>4.6519346008248084</v>
      </c>
      <c r="J528" s="119">
        <v>0.71074654044351293</v>
      </c>
      <c r="K528" s="120">
        <v>5.9367539912775946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33" t="str">
        <f t="shared" si="27"/>
        <v>Munson</v>
      </c>
      <c r="C529" s="121">
        <f t="shared" si="27"/>
        <v>10</v>
      </c>
      <c r="D529" s="122">
        <v>0.65721000000000007</v>
      </c>
      <c r="E529" s="122">
        <v>8.8635000000000019</v>
      </c>
      <c r="F529" s="122">
        <v>1.1345280000000002</v>
      </c>
      <c r="G529" s="122">
        <v>0.4645500000000003</v>
      </c>
      <c r="H529" s="122">
        <v>0.44446219571926815</v>
      </c>
      <c r="I529" s="122">
        <v>4.4788404781090581</v>
      </c>
      <c r="J529" s="122">
        <v>0.68430032390890938</v>
      </c>
      <c r="K529" s="46">
        <v>5.7438276303441897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34" t="str">
        <f t="shared" si="27"/>
        <v>Munson</v>
      </c>
      <c r="C530" s="118">
        <f t="shared" si="27"/>
        <v>10</v>
      </c>
      <c r="D530" s="119">
        <v>0.67558299999999982</v>
      </c>
      <c r="E530" s="119">
        <v>9.1121399999999948</v>
      </c>
      <c r="F530" s="119">
        <v>1.1663539199999993</v>
      </c>
      <c r="G530" s="119">
        <v>0.47767899999999996</v>
      </c>
      <c r="H530" s="119">
        <v>0.45688759536408241</v>
      </c>
      <c r="I530" s="119">
        <v>4.6044921813050053</v>
      </c>
      <c r="J530" s="119">
        <v>0.70349806837655038</v>
      </c>
      <c r="K530" s="120">
        <v>5.933830673569128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33" t="str">
        <f t="shared" si="27"/>
        <v>Munson</v>
      </c>
      <c r="C531" s="121">
        <f t="shared" si="27"/>
        <v>10</v>
      </c>
      <c r="D531" s="122">
        <v>0.65037000000000056</v>
      </c>
      <c r="E531" s="122">
        <v>8.773200000000001</v>
      </c>
      <c r="F531" s="122">
        <v>1.1229696000000002</v>
      </c>
      <c r="G531" s="122">
        <v>0.45999000000000034</v>
      </c>
      <c r="H531" s="122">
        <v>0.4398363930186639</v>
      </c>
      <c r="I531" s="122">
        <v>4.4332315068045798</v>
      </c>
      <c r="J531" s="122">
        <v>0.67733193941511516</v>
      </c>
      <c r="K531" s="46">
        <v>5.7410131856014859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34" t="str">
        <f t="shared" si="27"/>
        <v>Munson</v>
      </c>
      <c r="C532" s="118">
        <f t="shared" si="27"/>
        <v>10</v>
      </c>
      <c r="D532" s="119">
        <v>0.66851499999999964</v>
      </c>
      <c r="E532" s="119">
        <v>9.0191399999999948</v>
      </c>
      <c r="F532" s="119">
        <v>1.1544499199999994</v>
      </c>
      <c r="G532" s="119">
        <v>0.47267250000000027</v>
      </c>
      <c r="H532" s="119">
        <v>0.45210760607269557</v>
      </c>
      <c r="I532" s="119">
        <v>4.5575193218798189</v>
      </c>
      <c r="J532" s="119">
        <v>0.69632128616731037</v>
      </c>
      <c r="K532" s="120">
        <v>5.9309373398831022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33" t="str">
        <f t="shared" si="27"/>
        <v>Munson</v>
      </c>
      <c r="C533" s="121">
        <f t="shared" si="27"/>
        <v>10</v>
      </c>
      <c r="D533" s="122">
        <v>0.66498100000000038</v>
      </c>
      <c r="E533" s="122">
        <v>8.9723300000000012</v>
      </c>
      <c r="F533" s="122">
        <v>1.1484582400000001</v>
      </c>
      <c r="G533" s="122">
        <v>0.47002200000000016</v>
      </c>
      <c r="H533" s="122">
        <v>0.43605609716474808</v>
      </c>
      <c r="I533" s="122">
        <v>4.4404507561954194</v>
      </c>
      <c r="J533" s="122">
        <v>0.67843493960970591</v>
      </c>
      <c r="K533" s="46">
        <v>0.27768308990880064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34" t="str">
        <f t="shared" si="27"/>
        <v>Munson</v>
      </c>
      <c r="C534" s="118">
        <f t="shared" si="27"/>
        <v>10</v>
      </c>
      <c r="D534" s="119">
        <v>0.59770199999999996</v>
      </c>
      <c r="E534" s="119">
        <v>8.06372</v>
      </c>
      <c r="F534" s="119">
        <v>1.03215616</v>
      </c>
      <c r="G534" s="119">
        <v>0.42240799999999984</v>
      </c>
      <c r="H534" s="119">
        <v>0.39193840871974828</v>
      </c>
      <c r="I534" s="119">
        <v>3.9907750371650028</v>
      </c>
      <c r="J534" s="119">
        <v>0.60973119048625168</v>
      </c>
      <c r="K534" s="120">
        <v>0.24952061502557055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33" t="str">
        <f t="shared" si="27"/>
        <v>Munson</v>
      </c>
      <c r="C535" s="121">
        <f t="shared" si="27"/>
        <v>10</v>
      </c>
      <c r="D535" s="122">
        <v>0.65850200000000036</v>
      </c>
      <c r="E535" s="122">
        <v>8.8836699999999986</v>
      </c>
      <c r="F535" s="122">
        <v>1.1371097599999997</v>
      </c>
      <c r="G535" s="122">
        <v>0.4656044999999992</v>
      </c>
      <c r="H535" s="122">
        <v>0.43180753596452137</v>
      </c>
      <c r="I535" s="122">
        <v>4.3965724616218615</v>
      </c>
      <c r="J535" s="122">
        <v>0.67173101267559854</v>
      </c>
      <c r="K535" s="46">
        <v>0.27483418376822227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34" t="str">
        <f t="shared" si="27"/>
        <v>Munson</v>
      </c>
      <c r="C536" s="118">
        <f t="shared" si="27"/>
        <v>10</v>
      </c>
      <c r="D536" s="119">
        <v>0.63384000000000029</v>
      </c>
      <c r="E536" s="119">
        <v>8.5529999999999955</v>
      </c>
      <c r="F536" s="119">
        <v>1.0947839999999998</v>
      </c>
      <c r="G536" s="119">
        <v>0.44802000000000075</v>
      </c>
      <c r="H536" s="119">
        <v>0.41563562013000593</v>
      </c>
      <c r="I536" s="119">
        <v>4.2329222740283488</v>
      </c>
      <c r="J536" s="119">
        <v>0.64672768604756037</v>
      </c>
      <c r="K536" s="120">
        <v>0.26460068727794445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33" t="str">
        <f t="shared" si="27"/>
        <v>Munson</v>
      </c>
      <c r="C537" s="121">
        <f t="shared" si="27"/>
        <v>10</v>
      </c>
      <c r="D537" s="122">
        <v>0.65172849999999982</v>
      </c>
      <c r="E537" s="122">
        <v>8.7928400000000035</v>
      </c>
      <c r="F537" s="122">
        <v>1.1254835200000004</v>
      </c>
      <c r="G537" s="122">
        <v>0.4605980000000004</v>
      </c>
      <c r="H537" s="122">
        <v>0.42736585137395944</v>
      </c>
      <c r="I537" s="122">
        <v>4.3516202532385986</v>
      </c>
      <c r="J537" s="122">
        <v>0.66486295691193231</v>
      </c>
      <c r="K537" s="46">
        <v>0.27201449532257888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34" t="str">
        <f t="shared" si="27"/>
        <v>Munson</v>
      </c>
      <c r="C538" s="118">
        <f t="shared" si="27"/>
        <v>10</v>
      </c>
      <c r="D538" s="119">
        <v>0.62728500000000054</v>
      </c>
      <c r="E538" s="119">
        <v>8.4654000000000007</v>
      </c>
      <c r="F538" s="119">
        <v>1.0835712000000004</v>
      </c>
      <c r="G538" s="119">
        <v>0.44346000000000002</v>
      </c>
      <c r="H538" s="119">
        <v>0.41133722985289556</v>
      </c>
      <c r="I538" s="119">
        <v>4.1895684669239781</v>
      </c>
      <c r="J538" s="119">
        <v>0.64010387479159381</v>
      </c>
      <c r="K538" s="120">
        <v>0.26188598306555499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33" t="str">
        <f t="shared" si="27"/>
        <v>Munson</v>
      </c>
      <c r="C539" s="121">
        <f t="shared" si="27"/>
        <v>10</v>
      </c>
      <c r="D539" s="122">
        <v>0.64495499999999939</v>
      </c>
      <c r="E539" s="122">
        <v>8.702630000000001</v>
      </c>
      <c r="F539" s="122">
        <v>1.1139366400000001</v>
      </c>
      <c r="G539" s="122">
        <v>0.45588599999999962</v>
      </c>
      <c r="H539" s="122">
        <v>0.42292418846610025</v>
      </c>
      <c r="I539" s="122">
        <v>4.306974725727053</v>
      </c>
      <c r="J539" s="122">
        <v>0.65804178111484024</v>
      </c>
      <c r="K539" s="46">
        <v>0.2692237444927818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34" t="str">
        <f t="shared" si="27"/>
        <v>Munson</v>
      </c>
      <c r="C540" s="118">
        <f t="shared" si="27"/>
        <v>10</v>
      </c>
      <c r="D540" s="119">
        <v>0.64171549999999966</v>
      </c>
      <c r="E540" s="119">
        <v>8.6576799999999992</v>
      </c>
      <c r="F540" s="119">
        <v>1.1081830399999999</v>
      </c>
      <c r="G540" s="119">
        <v>0.45352999999999927</v>
      </c>
      <c r="H540" s="119">
        <v>0.42079992681439637</v>
      </c>
      <c r="I540" s="119">
        <v>4.2847288256101539</v>
      </c>
      <c r="J540" s="119">
        <v>0.65464294551978142</v>
      </c>
      <c r="K540" s="120">
        <v>0.26783913072786836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33" t="str">
        <f t="shared" si="27"/>
        <v>Munson</v>
      </c>
      <c r="C541" s="121">
        <f t="shared" si="27"/>
        <v>10</v>
      </c>
      <c r="D541" s="122">
        <v>0.61759500000000045</v>
      </c>
      <c r="E541" s="122">
        <v>8.3351999999999968</v>
      </c>
      <c r="F541" s="122">
        <v>1.0669055999999997</v>
      </c>
      <c r="G541" s="122">
        <v>0.43661999999999979</v>
      </c>
      <c r="H541" s="122">
        <v>0.40498309639272145</v>
      </c>
      <c r="I541" s="122">
        <v>4.1251320594671572</v>
      </c>
      <c r="J541" s="122">
        <v>0.63025888591374579</v>
      </c>
      <c r="K541" s="46">
        <v>0.25786609900625129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34" t="str">
        <f t="shared" si="27"/>
        <v>Munson</v>
      </c>
      <c r="C542" s="118">
        <f t="shared" si="27"/>
        <v>10</v>
      </c>
      <c r="D542" s="119">
        <v>0.63494200000000012</v>
      </c>
      <c r="E542" s="119">
        <v>8.5690199999999948</v>
      </c>
      <c r="F542" s="119">
        <v>1.0968345599999993</v>
      </c>
      <c r="G542" s="119">
        <v>0.44881800000000027</v>
      </c>
      <c r="H542" s="119">
        <v>0.41635825210476374</v>
      </c>
      <c r="I542" s="119">
        <v>4.2408506294703647</v>
      </c>
      <c r="J542" s="119">
        <v>0.64793902159905148</v>
      </c>
      <c r="K542" s="120">
        <v>0.26509120865872027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33" t="str">
        <f t="shared" si="27"/>
        <v>Munson</v>
      </c>
      <c r="C543" s="121">
        <f t="shared" si="27"/>
        <v>10</v>
      </c>
      <c r="D543" s="122">
        <v>0.61132499999999956</v>
      </c>
      <c r="E543" s="122">
        <v>8.25</v>
      </c>
      <c r="F543" s="122">
        <v>1.056</v>
      </c>
      <c r="G543" s="122">
        <v>0.43205999999999989</v>
      </c>
      <c r="H543" s="122">
        <v>0.4008715966669692</v>
      </c>
      <c r="I543" s="122">
        <v>4.0829660343421157</v>
      </c>
      <c r="J543" s="122">
        <v>0.62381658972560838</v>
      </c>
      <c r="K543" s="46">
        <v>0.25522050355610099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34" t="str">
        <f t="shared" si="27"/>
        <v>Munson</v>
      </c>
      <c r="C544" s="118">
        <f t="shared" si="27"/>
        <v>10</v>
      </c>
      <c r="D544" s="119">
        <v>0.6284630000000001</v>
      </c>
      <c r="E544" s="119">
        <v>8.4812900000000049</v>
      </c>
      <c r="F544" s="119">
        <v>1.0856051200000005</v>
      </c>
      <c r="G544" s="119">
        <v>0.4444004999999992</v>
      </c>
      <c r="H544" s="119">
        <v>0.41210969129327296</v>
      </c>
      <c r="I544" s="119">
        <v>4.1974325542973467</v>
      </c>
      <c r="J544" s="119">
        <v>0.64130537031918466</v>
      </c>
      <c r="K544" s="120">
        <v>0.26237149288779815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33" t="str">
        <f t="shared" si="27"/>
        <v>Munson</v>
      </c>
      <c r="C545" s="121">
        <f t="shared" si="27"/>
        <v>10</v>
      </c>
      <c r="D545" s="122">
        <v>0.62492899999999996</v>
      </c>
      <c r="E545" s="122">
        <v>8.4372700000000016</v>
      </c>
      <c r="F545" s="122">
        <v>1.0799705600000002</v>
      </c>
      <c r="G545" s="122">
        <v>0.44174999999999998</v>
      </c>
      <c r="H545" s="122">
        <v>0.40979231357936968</v>
      </c>
      <c r="I545" s="122">
        <v>4.1756468094510133</v>
      </c>
      <c r="J545" s="122">
        <v>0.63797681563274966</v>
      </c>
      <c r="K545" s="46">
        <v>0.26102211073825238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34" t="str">
        <f t="shared" si="27"/>
        <v>Munson</v>
      </c>
      <c r="C546" s="118">
        <f t="shared" si="27"/>
        <v>10</v>
      </c>
      <c r="D546" s="119">
        <v>0.56179200000000018</v>
      </c>
      <c r="E546" s="119">
        <v>7.5829599999999981</v>
      </c>
      <c r="F546" s="119">
        <v>0.97061887999999974</v>
      </c>
      <c r="G546" s="119">
        <v>0.39713800000000016</v>
      </c>
      <c r="H546" s="119">
        <v>0.36839070606627455</v>
      </c>
      <c r="I546" s="119">
        <v>3.7528446007579195</v>
      </c>
      <c r="J546" s="119">
        <v>0.57337892438759075</v>
      </c>
      <c r="K546" s="120">
        <v>0.23454937784295335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33" t="str">
        <f t="shared" si="27"/>
        <v>Munson</v>
      </c>
      <c r="C547" s="121">
        <f t="shared" si="27"/>
        <v>10</v>
      </c>
      <c r="D547" s="122">
        <v>0.61874449999999981</v>
      </c>
      <c r="E547" s="122">
        <v>8.3538800000000002</v>
      </c>
      <c r="F547" s="122">
        <v>1.0692966400000004</v>
      </c>
      <c r="G547" s="122">
        <v>0.43762700000000038</v>
      </c>
      <c r="H547" s="122">
        <v>0.40573685646819818</v>
      </c>
      <c r="I547" s="122">
        <v>4.134376741630521</v>
      </c>
      <c r="J547" s="122">
        <v>0.63167137647012184</v>
      </c>
      <c r="K547" s="46">
        <v>0.25834412675154839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34" t="str">
        <f t="shared" si="27"/>
        <v>Munson</v>
      </c>
      <c r="C548" s="118">
        <f t="shared" si="27"/>
        <v>10</v>
      </c>
      <c r="D548" s="119">
        <v>0.59593499999999988</v>
      </c>
      <c r="E548" s="119">
        <v>8.0427000000000035</v>
      </c>
      <c r="F548" s="119">
        <v>1.0294656000000006</v>
      </c>
      <c r="G548" s="119">
        <v>0.42122999999999999</v>
      </c>
      <c r="H548" s="119">
        <v>0.39077971295094782</v>
      </c>
      <c r="I548" s="119">
        <v>3.9803723533785789</v>
      </c>
      <c r="J548" s="119">
        <v>0.60814175865496811</v>
      </c>
      <c r="K548" s="120">
        <v>0.2487246412979929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33" t="str">
        <f t="shared" si="27"/>
        <v>Munson</v>
      </c>
      <c r="C549" s="121">
        <f t="shared" si="27"/>
        <v>10</v>
      </c>
      <c r="D549" s="122">
        <v>0.61256000000000033</v>
      </c>
      <c r="E549" s="122">
        <v>8.268320000000001</v>
      </c>
      <c r="F549" s="122">
        <v>1.0583449600000001</v>
      </c>
      <c r="G549" s="122">
        <v>0.43291499999999966</v>
      </c>
      <c r="H549" s="122">
        <v>0.40168141887116954</v>
      </c>
      <c r="I549" s="122">
        <v>4.0920326096133826</v>
      </c>
      <c r="J549" s="122">
        <v>0.62520183280689734</v>
      </c>
      <c r="K549" s="46">
        <v>0.25569362941541168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34" t="str">
        <f t="shared" si="27"/>
        <v>Munson</v>
      </c>
      <c r="C550" s="118">
        <f t="shared" si="27"/>
        <v>10</v>
      </c>
      <c r="D550" s="119">
        <v>0.58966499999999988</v>
      </c>
      <c r="E550" s="119">
        <v>7.9607999999999972</v>
      </c>
      <c r="F550" s="119">
        <v>1.0189823999999996</v>
      </c>
      <c r="G550" s="119">
        <v>0.41695499999999985</v>
      </c>
      <c r="H550" s="119">
        <v>0.38666820363305587</v>
      </c>
      <c r="I550" s="119">
        <v>3.9398394349575465</v>
      </c>
      <c r="J550" s="119">
        <v>0.60194896983276558</v>
      </c>
      <c r="K550" s="120">
        <v>0.24617283846202651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33" t="str">
        <f t="shared" si="27"/>
        <v>Munson</v>
      </c>
      <c r="C551" s="121">
        <f t="shared" si="27"/>
        <v>10</v>
      </c>
      <c r="D551" s="122">
        <v>0.60608100000000031</v>
      </c>
      <c r="E551" s="122">
        <v>8.1839999999999993</v>
      </c>
      <c r="F551" s="122">
        <v>1.047552</v>
      </c>
      <c r="G551" s="122">
        <v>0.42849749999999948</v>
      </c>
      <c r="H551" s="122">
        <v>0.39743287911206399</v>
      </c>
      <c r="I551" s="122">
        <v>4.0503022785683163</v>
      </c>
      <c r="J551" s="122">
        <v>0.61882604142564512</v>
      </c>
      <c r="K551" s="46">
        <v>0.25307031920081691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34" t="str">
        <f t="shared" si="27"/>
        <v>Munson</v>
      </c>
      <c r="C552" s="118">
        <f t="shared" si="27"/>
        <v>10</v>
      </c>
      <c r="D552" s="119">
        <v>0.60313600000000056</v>
      </c>
      <c r="E552" s="119">
        <v>8.141219999999997</v>
      </c>
      <c r="F552" s="119">
        <v>1.0420761599999997</v>
      </c>
      <c r="G552" s="119">
        <v>0.42614149999999995</v>
      </c>
      <c r="H552" s="119">
        <v>0.39550171430139736</v>
      </c>
      <c r="I552" s="119">
        <v>4.0291302833182607</v>
      </c>
      <c r="J552" s="119">
        <v>0.61559127544701031</v>
      </c>
      <c r="K552" s="120">
        <v>0.25176877222563093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33" t="str">
        <f t="shared" si="27"/>
        <v>Munson</v>
      </c>
      <c r="C553" s="121">
        <f t="shared" si="27"/>
        <v>10</v>
      </c>
      <c r="D553" s="122">
        <v>0.5805450000000002</v>
      </c>
      <c r="E553" s="122">
        <v>7.8384</v>
      </c>
      <c r="F553" s="122">
        <v>1.0033152000000001</v>
      </c>
      <c r="G553" s="122">
        <v>0.41040000000000015</v>
      </c>
      <c r="H553" s="122">
        <v>0.38068785103008745</v>
      </c>
      <c r="I553" s="122">
        <v>3.8792631065587027</v>
      </c>
      <c r="J553" s="122">
        <v>0.59269381528891441</v>
      </c>
      <c r="K553" s="46">
        <v>0.24239411228581481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34" t="str">
        <f t="shared" si="27"/>
        <v>Munson</v>
      </c>
      <c r="C554" s="118">
        <f t="shared" si="27"/>
        <v>10</v>
      </c>
      <c r="D554" s="119">
        <v>0.59665699999999966</v>
      </c>
      <c r="E554" s="119">
        <v>8.0581400000000016</v>
      </c>
      <c r="F554" s="119">
        <v>1.0314419200000002</v>
      </c>
      <c r="G554" s="119">
        <v>0.42201850000000035</v>
      </c>
      <c r="H554" s="119">
        <v>0.39125315173285935</v>
      </c>
      <c r="I554" s="119">
        <v>3.988013581495597</v>
      </c>
      <c r="J554" s="119">
        <v>0.60930924494726368</v>
      </c>
      <c r="K554" s="120">
        <v>0.24918572727002594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33" t="str">
        <f t="shared" si="27"/>
        <v>Munson</v>
      </c>
      <c r="C555" s="121">
        <f t="shared" si="27"/>
        <v>10</v>
      </c>
      <c r="D555" s="122">
        <v>0.57455999999999996</v>
      </c>
      <c r="E555" s="122">
        <v>7.7580000000000036</v>
      </c>
      <c r="F555" s="122">
        <v>0.99302400000000046</v>
      </c>
      <c r="G555" s="122">
        <v>0.40612500000000001</v>
      </c>
      <c r="H555" s="122">
        <v>0.37676322429378462</v>
      </c>
      <c r="I555" s="122">
        <v>3.8394728916229712</v>
      </c>
      <c r="J555" s="122">
        <v>0.58661441617528998</v>
      </c>
      <c r="K555" s="46">
        <v>0.23990725843529953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34" t="str">
        <f t="shared" si="27"/>
        <v>Munson</v>
      </c>
      <c r="C556" s="118">
        <f t="shared" si="27"/>
        <v>10</v>
      </c>
      <c r="D556" s="119">
        <v>0.59047250000000029</v>
      </c>
      <c r="E556" s="119">
        <v>7.9756799999999997</v>
      </c>
      <c r="F556" s="119">
        <v>1.0208870399999999</v>
      </c>
      <c r="G556" s="119">
        <v>0.41760100000000017</v>
      </c>
      <c r="H556" s="119">
        <v>0.38719772919603956</v>
      </c>
      <c r="I556" s="119">
        <v>3.9472035804238623</v>
      </c>
      <c r="J556" s="119">
        <v>0.60307412385393144</v>
      </c>
      <c r="K556" s="120">
        <v>0.24662918868817779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33" t="str">
        <f t="shared" si="27"/>
        <v>Munson</v>
      </c>
      <c r="C557" s="121">
        <f t="shared" si="27"/>
        <v>10</v>
      </c>
      <c r="D557" s="122">
        <v>0.58782200000000018</v>
      </c>
      <c r="E557" s="122">
        <v>7.9341399999999949</v>
      </c>
      <c r="F557" s="122">
        <v>1.0155699199999992</v>
      </c>
      <c r="G557" s="122">
        <v>0.41524499999999981</v>
      </c>
      <c r="H557" s="122">
        <v>0.38545968128761993</v>
      </c>
      <c r="I557" s="122">
        <v>3.9266453761906432</v>
      </c>
      <c r="J557" s="122">
        <v>0.59993311361132751</v>
      </c>
      <c r="K557" s="46">
        <v>0.24536077273519416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34" t="str">
        <f t="shared" si="27"/>
        <v>Munson</v>
      </c>
      <c r="C558" s="118">
        <f t="shared" si="27"/>
        <v>10</v>
      </c>
      <c r="D558" s="119">
        <v>0.52827599999999963</v>
      </c>
      <c r="E558" s="119">
        <v>7.1307600000000022</v>
      </c>
      <c r="F558" s="119">
        <v>0.91273728000000032</v>
      </c>
      <c r="G558" s="119">
        <v>0.37346400000000052</v>
      </c>
      <c r="H558" s="119">
        <v>0.34641284723851867</v>
      </c>
      <c r="I558" s="119">
        <v>3.5290486374417478</v>
      </c>
      <c r="J558" s="119">
        <v>0.53918620859745181</v>
      </c>
      <c r="K558" s="120">
        <v>0.22047640800476073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33" t="str">
        <f t="shared" si="27"/>
        <v>Munson</v>
      </c>
      <c r="C559" s="121">
        <f t="shared" si="27"/>
        <v>10</v>
      </c>
      <c r="D559" s="122">
        <v>0.58193199999999978</v>
      </c>
      <c r="E559" s="122">
        <v>7.8557100000000029</v>
      </c>
      <c r="F559" s="122">
        <v>1.0055308800000005</v>
      </c>
      <c r="G559" s="122">
        <v>0.41112200000000027</v>
      </c>
      <c r="H559" s="122">
        <v>0.38159734906582332</v>
      </c>
      <c r="I559" s="122">
        <v>3.887829832506152</v>
      </c>
      <c r="J559" s="122">
        <v>0.59400269128714445</v>
      </c>
      <c r="K559" s="46">
        <v>0.24284347245567725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34" t="str">
        <f t="shared" si="27"/>
        <v>Munson</v>
      </c>
      <c r="C560" s="118">
        <f t="shared" si="27"/>
        <v>10</v>
      </c>
      <c r="D560" s="119">
        <v>0.56002500000000011</v>
      </c>
      <c r="E560" s="119">
        <v>7.5632999999999972</v>
      </c>
      <c r="F560" s="119">
        <v>0.9681023999999997</v>
      </c>
      <c r="G560" s="119">
        <v>0.39586499999999963</v>
      </c>
      <c r="H560" s="119">
        <v>0.36723201227941615</v>
      </c>
      <c r="I560" s="119">
        <v>3.743114854744916</v>
      </c>
      <c r="J560" s="119">
        <v>0.57189237113317315</v>
      </c>
      <c r="K560" s="120">
        <v>0.23380115408646432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33" t="str">
        <f t="shared" si="27"/>
        <v>Munson</v>
      </c>
      <c r="C561" s="121">
        <f t="shared" si="27"/>
        <v>10</v>
      </c>
      <c r="D561" s="122">
        <v>0.5757475000000003</v>
      </c>
      <c r="E561" s="122">
        <v>7.7754200000000058</v>
      </c>
      <c r="F561" s="122">
        <v>0.99525376000000076</v>
      </c>
      <c r="G561" s="122">
        <v>0.40699899999999972</v>
      </c>
      <c r="H561" s="122">
        <v>0.3775419173622751</v>
      </c>
      <c r="I561" s="122">
        <v>3.8480940083106558</v>
      </c>
      <c r="J561" s="122">
        <v>0.58793163004981974</v>
      </c>
      <c r="K561" s="46">
        <v>0.24035200558210676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34" t="str">
        <f t="shared" si="27"/>
        <v>Munson</v>
      </c>
      <c r="C562" s="118">
        <f t="shared" si="27"/>
        <v>10</v>
      </c>
      <c r="D562" s="119">
        <v>0.55432500000000051</v>
      </c>
      <c r="E562" s="119">
        <v>7.4859</v>
      </c>
      <c r="F562" s="119">
        <v>0.95819520000000002</v>
      </c>
      <c r="G562" s="119">
        <v>0.39187499999999997</v>
      </c>
      <c r="H562" s="119">
        <v>0.36349427817818741</v>
      </c>
      <c r="I562" s="119">
        <v>3.7048090983536102</v>
      </c>
      <c r="J562" s="119">
        <v>0.5660398096656778</v>
      </c>
      <c r="K562" s="120">
        <v>0.23140246115232771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33" t="str">
        <f t="shared" si="27"/>
        <v>Munson</v>
      </c>
      <c r="C563" s="121">
        <f t="shared" si="27"/>
        <v>10</v>
      </c>
      <c r="D563" s="122">
        <v>0.56985750000000068</v>
      </c>
      <c r="E563" s="122">
        <v>7.6957500000000003</v>
      </c>
      <c r="F563" s="122">
        <v>0.98505600000000004</v>
      </c>
      <c r="G563" s="122">
        <v>0.40287600000000018</v>
      </c>
      <c r="H563" s="122">
        <v>0.3736796050029898</v>
      </c>
      <c r="I563" s="122">
        <v>3.8086648038308621</v>
      </c>
      <c r="J563" s="122">
        <v>0.5819074391522292</v>
      </c>
      <c r="K563" s="46">
        <v>0.23788609981536865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34" t="str">
        <f t="shared" si="27"/>
        <v>Munson</v>
      </c>
      <c r="C564" s="118">
        <f t="shared" si="27"/>
        <v>10</v>
      </c>
      <c r="D564" s="119">
        <v>0.56691249999999993</v>
      </c>
      <c r="E564" s="119">
        <v>7.6557600000000008</v>
      </c>
      <c r="F564" s="119">
        <v>0.97993728000000024</v>
      </c>
      <c r="G564" s="119">
        <v>0.40081449999999957</v>
      </c>
      <c r="H564" s="119">
        <v>0.37174844083345449</v>
      </c>
      <c r="I564" s="119">
        <v>3.7888736483308434</v>
      </c>
      <c r="J564" s="119">
        <v>0.57888363594914671</v>
      </c>
      <c r="K564" s="120">
        <v>0.23666265211607282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33" t="str">
        <f t="shared" si="27"/>
        <v>Munson</v>
      </c>
      <c r="C565" s="121">
        <f t="shared" si="27"/>
        <v>10</v>
      </c>
      <c r="D565" s="122">
        <v>0.54577500000000023</v>
      </c>
      <c r="E565" s="122">
        <v>7.3710000000000022</v>
      </c>
      <c r="F565" s="122">
        <v>0.94348800000000033</v>
      </c>
      <c r="G565" s="122">
        <v>0.38560500000000003</v>
      </c>
      <c r="H565" s="122">
        <v>0.35788768340339822</v>
      </c>
      <c r="I565" s="122">
        <v>3.6479445134731083</v>
      </c>
      <c r="J565" s="122">
        <v>0.55735177006928638</v>
      </c>
      <c r="K565" s="46">
        <v>0.22785047480934545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34" t="str">
        <f t="shared" si="27"/>
        <v>Munson</v>
      </c>
      <c r="C566" s="118">
        <f t="shared" si="27"/>
        <v>10</v>
      </c>
      <c r="D566" s="119">
        <v>0.56102249999999942</v>
      </c>
      <c r="E566" s="119">
        <v>7.5773300000000017</v>
      </c>
      <c r="F566" s="119">
        <v>0.96989824000000024</v>
      </c>
      <c r="G566" s="119">
        <v>0.39669149999999997</v>
      </c>
      <c r="H566" s="119">
        <v>0.36788611643388303</v>
      </c>
      <c r="I566" s="119">
        <v>3.750058306413341</v>
      </c>
      <c r="J566" s="119">
        <v>0.5729532217883172</v>
      </c>
      <c r="K566" s="120">
        <v>0.2342345881462097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33" t="str">
        <f t="shared" si="27"/>
        <v>Munson</v>
      </c>
      <c r="C567" s="121">
        <f t="shared" si="27"/>
        <v>10</v>
      </c>
      <c r="D567" s="122">
        <v>0.54036000000000028</v>
      </c>
      <c r="E567" s="122">
        <v>7.295399999999999</v>
      </c>
      <c r="F567" s="122">
        <v>0.93381119999999984</v>
      </c>
      <c r="G567" s="122">
        <v>0.38190000000000007</v>
      </c>
      <c r="H567" s="122">
        <v>0.35433683478456746</v>
      </c>
      <c r="I567" s="122">
        <v>3.610529563832511</v>
      </c>
      <c r="J567" s="122">
        <v>0.55163532232876367</v>
      </c>
      <c r="K567" s="46">
        <v>0.22551283459914359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34" t="str">
        <f t="shared" si="27"/>
        <v>Munson</v>
      </c>
      <c r="C568" s="118">
        <f t="shared" si="27"/>
        <v>10</v>
      </c>
      <c r="D568" s="119">
        <v>0.53216149999999973</v>
      </c>
      <c r="E568" s="119">
        <v>6.9077299999999981</v>
      </c>
      <c r="F568" s="119">
        <v>0.88418943999999977</v>
      </c>
      <c r="G568" s="119">
        <v>0.36429650000000008</v>
      </c>
      <c r="H568" s="119">
        <v>0.34896073302506581</v>
      </c>
      <c r="I568" s="119">
        <v>3.4186698775633633</v>
      </c>
      <c r="J568" s="119">
        <v>0.52232197550414805</v>
      </c>
      <c r="K568" s="120">
        <v>0.23183143954528007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33" t="str">
        <f t="shared" si="27"/>
        <v>Munson</v>
      </c>
      <c r="C569" s="121">
        <f t="shared" si="27"/>
        <v>10</v>
      </c>
      <c r="D569" s="122">
        <v>0.52332650000000036</v>
      </c>
      <c r="E569" s="122">
        <v>6.8451100000000018</v>
      </c>
      <c r="F569" s="122">
        <v>0.87617408000000019</v>
      </c>
      <c r="G569" s="122">
        <v>0.36105699999999974</v>
      </c>
      <c r="H569" s="122">
        <v>0.34426946156369415</v>
      </c>
      <c r="I569" s="122">
        <v>3.4004185651474796</v>
      </c>
      <c r="J569" s="122">
        <v>0.51953344988439043</v>
      </c>
      <c r="K569" s="46">
        <v>0.19130752751701757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34" t="str">
        <f t="shared" si="27"/>
        <v>Munson</v>
      </c>
      <c r="C570" s="118">
        <f t="shared" si="27"/>
        <v>10</v>
      </c>
      <c r="D570" s="119">
        <v>0.48680850000000042</v>
      </c>
      <c r="E570" s="119">
        <v>6.371299999999998</v>
      </c>
      <c r="F570" s="119">
        <v>0.81552639999999987</v>
      </c>
      <c r="G570" s="119">
        <v>0.33611000000000046</v>
      </c>
      <c r="H570" s="119">
        <v>0.32024615757248348</v>
      </c>
      <c r="I570" s="119">
        <v>3.1650457305057351</v>
      </c>
      <c r="J570" s="119">
        <v>0.48357198953809893</v>
      </c>
      <c r="K570" s="120">
        <v>0.17804469259161698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33" t="str">
        <f t="shared" si="27"/>
        <v>Munson</v>
      </c>
      <c r="C571" s="121">
        <f t="shared" si="27"/>
        <v>10</v>
      </c>
      <c r="D571" s="122">
        <v>0.51802550000000003</v>
      </c>
      <c r="E571" s="122">
        <v>6.7759800000000014</v>
      </c>
      <c r="F571" s="122">
        <v>0.86732544000000023</v>
      </c>
      <c r="G571" s="122">
        <v>0.35752299999999959</v>
      </c>
      <c r="H571" s="122">
        <v>0.34078219183921571</v>
      </c>
      <c r="I571" s="122">
        <v>3.3660770367692137</v>
      </c>
      <c r="J571" s="122">
        <v>0.5142865913532213</v>
      </c>
      <c r="K571" s="46">
        <v>0.18934479550311442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34" t="str">
        <f t="shared" si="27"/>
        <v>Munson</v>
      </c>
      <c r="C572" s="118">
        <f t="shared" si="27"/>
        <v>10</v>
      </c>
      <c r="D572" s="119">
        <v>0.49846500000000027</v>
      </c>
      <c r="E572" s="119">
        <v>6.5237999999999978</v>
      </c>
      <c r="F572" s="119">
        <v>0.83504639999999974</v>
      </c>
      <c r="G572" s="119">
        <v>0.34428000000000036</v>
      </c>
      <c r="H572" s="119">
        <v>0.32791435367015465</v>
      </c>
      <c r="I572" s="119">
        <v>3.2408024475031851</v>
      </c>
      <c r="J572" s="119">
        <v>0.4951465069671307</v>
      </c>
      <c r="K572" s="120">
        <v>0.18229451555954782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33" t="str">
        <f t="shared" si="27"/>
        <v>Munson</v>
      </c>
      <c r="C573" s="121">
        <f t="shared" si="27"/>
        <v>10</v>
      </c>
      <c r="D573" s="122">
        <v>0.51243000000000016</v>
      </c>
      <c r="E573" s="122">
        <v>6.7068500000000002</v>
      </c>
      <c r="F573" s="122">
        <v>0.85847680000000004</v>
      </c>
      <c r="G573" s="122">
        <v>0.35369449999999975</v>
      </c>
      <c r="H573" s="122">
        <v>0.3371012032112195</v>
      </c>
      <c r="I573" s="122">
        <v>3.3317358507090753</v>
      </c>
      <c r="J573" s="122">
        <v>0.50903972646331896</v>
      </c>
      <c r="K573" s="46">
        <v>0.18740220584367454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34" t="str">
        <f t="shared" si="27"/>
        <v>Munson</v>
      </c>
      <c r="C574" s="118">
        <f t="shared" si="27"/>
        <v>10</v>
      </c>
      <c r="D574" s="119">
        <v>0.49333500000000002</v>
      </c>
      <c r="E574" s="119">
        <v>6.4574999999999996</v>
      </c>
      <c r="F574" s="119">
        <v>0.82656000000000007</v>
      </c>
      <c r="G574" s="119">
        <v>0.34057499999999963</v>
      </c>
      <c r="H574" s="119">
        <v>0.32453959986122183</v>
      </c>
      <c r="I574" s="119">
        <v>3.2078668345340784</v>
      </c>
      <c r="J574" s="119">
        <v>0.49011443691451878</v>
      </c>
      <c r="K574" s="120">
        <v>0.18042424227062026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33" t="str">
        <f t="shared" si="27"/>
        <v>Munson</v>
      </c>
      <c r="C575" s="121">
        <f t="shared" si="27"/>
        <v>10</v>
      </c>
      <c r="D575" s="122">
        <v>0.50712899999999994</v>
      </c>
      <c r="E575" s="122">
        <v>6.638340000000003</v>
      </c>
      <c r="F575" s="122">
        <v>0.84970752000000038</v>
      </c>
      <c r="G575" s="122">
        <v>0.35045500000000013</v>
      </c>
      <c r="H575" s="122">
        <v>0.33361396321791437</v>
      </c>
      <c r="I575" s="122">
        <v>3.2977021832355478</v>
      </c>
      <c r="J575" s="122">
        <v>0.50383990781952903</v>
      </c>
      <c r="K575" s="46">
        <v>0.18547953680941937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34" t="str">
        <f t="shared" si="27"/>
        <v>Munson</v>
      </c>
      <c r="C576" s="118">
        <f t="shared" si="27"/>
        <v>10</v>
      </c>
      <c r="D576" s="119">
        <v>0.50447849999999983</v>
      </c>
      <c r="E576" s="119">
        <v>6.6036199999999994</v>
      </c>
      <c r="F576" s="119">
        <v>0.84526335999999991</v>
      </c>
      <c r="G576" s="119">
        <v>0.34839350000000036</v>
      </c>
      <c r="H576" s="119">
        <v>0.33187032568451735</v>
      </c>
      <c r="I576" s="119">
        <v>3.2804545752126639</v>
      </c>
      <c r="J576" s="119">
        <v>0.50120473823643397</v>
      </c>
      <c r="K576" s="120">
        <v>0.18452561077318694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33" t="str">
        <f t="shared" si="27"/>
        <v>Munson</v>
      </c>
      <c r="C577" s="121">
        <f t="shared" si="27"/>
        <v>10</v>
      </c>
      <c r="D577" s="122">
        <v>0.48563999999999974</v>
      </c>
      <c r="E577" s="122">
        <v>6.357899999999999</v>
      </c>
      <c r="F577" s="122">
        <v>0.81381119999999985</v>
      </c>
      <c r="G577" s="122">
        <v>0.33544500000000027</v>
      </c>
      <c r="H577" s="122">
        <v>0.31947746353603385</v>
      </c>
      <c r="I577" s="122">
        <v>3.1583890952847478</v>
      </c>
      <c r="J577" s="122">
        <v>0.48255495228622969</v>
      </c>
      <c r="K577" s="46">
        <v>0.17765476452676876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34" t="str">
        <f t="shared" si="27"/>
        <v>Munson</v>
      </c>
      <c r="C578" s="118">
        <f t="shared" si="27"/>
        <v>10</v>
      </c>
      <c r="D578" s="119">
        <v>0.4991775000000005</v>
      </c>
      <c r="E578" s="119">
        <v>6.5363500000000041</v>
      </c>
      <c r="F578" s="119">
        <v>0.83665280000000053</v>
      </c>
      <c r="G578" s="119">
        <v>0.34485950000000021</v>
      </c>
      <c r="H578" s="119">
        <v>0.32838306987410121</v>
      </c>
      <c r="I578" s="119">
        <v>3.2470371334943273</v>
      </c>
      <c r="J578" s="119">
        <v>0.49609904961676354</v>
      </c>
      <c r="K578" s="120">
        <v>0.18263245507290488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33" t="str">
        <f t="shared" ref="B579:C642" si="30">+B578</f>
        <v>Munson</v>
      </c>
      <c r="C579" s="121">
        <f t="shared" si="30"/>
        <v>10</v>
      </c>
      <c r="D579" s="122">
        <v>0.48079500000000008</v>
      </c>
      <c r="E579" s="122">
        <v>6.2927999999999988</v>
      </c>
      <c r="F579" s="122">
        <v>0.80547839999999993</v>
      </c>
      <c r="G579" s="122">
        <v>0.33202500000000013</v>
      </c>
      <c r="H579" s="122">
        <v>0.31629017624345152</v>
      </c>
      <c r="I579" s="122">
        <v>3.1260496492044618</v>
      </c>
      <c r="J579" s="122">
        <v>0.47761395967842363</v>
      </c>
      <c r="K579" s="46">
        <v>0.1758321009184185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34" t="str">
        <f t="shared" si="30"/>
        <v>Munson</v>
      </c>
      <c r="C580" s="118">
        <f t="shared" si="30"/>
        <v>10</v>
      </c>
      <c r="D580" s="119">
        <v>0.49417100000000003</v>
      </c>
      <c r="E580" s="119">
        <v>6.4693899999999989</v>
      </c>
      <c r="F580" s="119">
        <v>0.8280819199999998</v>
      </c>
      <c r="G580" s="119">
        <v>0.34132550000000011</v>
      </c>
      <c r="H580" s="119">
        <v>0.32508955756374913</v>
      </c>
      <c r="I580" s="119">
        <v>3.2137734722623148</v>
      </c>
      <c r="J580" s="119">
        <v>0.49101687624807555</v>
      </c>
      <c r="K580" s="120">
        <v>0.18075872207942761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33" t="str">
        <f t="shared" si="30"/>
        <v>Munson</v>
      </c>
      <c r="C581" s="121">
        <f t="shared" si="30"/>
        <v>10</v>
      </c>
      <c r="D581" s="122">
        <v>0.49152049999999992</v>
      </c>
      <c r="E581" s="122">
        <v>6.4356000000000044</v>
      </c>
      <c r="F581" s="122">
        <v>0.82375680000000062</v>
      </c>
      <c r="G581" s="122">
        <v>0.33955849999999999</v>
      </c>
      <c r="H581" s="122">
        <v>0.32334593868838812</v>
      </c>
      <c r="I581" s="122">
        <v>3.19698780425102</v>
      </c>
      <c r="J581" s="122">
        <v>0.48845227235909289</v>
      </c>
      <c r="K581" s="46">
        <v>0.17982908123417907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34" t="str">
        <f t="shared" si="30"/>
        <v>Munson</v>
      </c>
      <c r="C582" s="118">
        <f t="shared" si="30"/>
        <v>10</v>
      </c>
      <c r="D582" s="119">
        <v>0.44182599999999994</v>
      </c>
      <c r="E582" s="119">
        <v>5.7839599999999987</v>
      </c>
      <c r="F582" s="119">
        <v>0.74034687999999982</v>
      </c>
      <c r="G582" s="119">
        <v>0.3053679999999997</v>
      </c>
      <c r="H582" s="119">
        <v>0.29065449043868058</v>
      </c>
      <c r="I582" s="119">
        <v>2.8732751314690761</v>
      </c>
      <c r="J582" s="119">
        <v>0.43899377212894714</v>
      </c>
      <c r="K582" s="120">
        <v>0.16159090594241493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33" t="str">
        <f t="shared" si="30"/>
        <v>Munson</v>
      </c>
      <c r="C583" s="121">
        <f t="shared" si="30"/>
        <v>10</v>
      </c>
      <c r="D583" s="122">
        <v>0.48651400000000028</v>
      </c>
      <c r="E583" s="122">
        <v>6.3720500000000024</v>
      </c>
      <c r="F583" s="122">
        <v>0.8156224000000003</v>
      </c>
      <c r="G583" s="122">
        <v>0.33631900000000048</v>
      </c>
      <c r="H583" s="122">
        <v>0.32005240395003948</v>
      </c>
      <c r="I583" s="122">
        <v>3.1654182637323895</v>
      </c>
      <c r="J583" s="122">
        <v>0.48362891045947254</v>
      </c>
      <c r="K583" s="46">
        <v>0.17798411858709234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34" t="str">
        <f t="shared" si="30"/>
        <v>Munson</v>
      </c>
      <c r="C584" s="118">
        <f t="shared" si="30"/>
        <v>10</v>
      </c>
      <c r="D584" s="119">
        <v>0.4685399999999999</v>
      </c>
      <c r="E584" s="119">
        <v>6.1347000000000032</v>
      </c>
      <c r="F584" s="119">
        <v>0.78524160000000043</v>
      </c>
      <c r="G584" s="119">
        <v>0.32376000000000038</v>
      </c>
      <c r="H584" s="119">
        <v>0.30822826194618541</v>
      </c>
      <c r="I584" s="119">
        <v>3.0475109514287668</v>
      </c>
      <c r="J584" s="119">
        <v>0.46561441507483636</v>
      </c>
      <c r="K584" s="120">
        <v>0.17135684364720397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33" t="str">
        <f t="shared" si="30"/>
        <v>Munson</v>
      </c>
      <c r="C585" s="121">
        <f t="shared" si="30"/>
        <v>10</v>
      </c>
      <c r="D585" s="122">
        <v>0.48180200000000034</v>
      </c>
      <c r="E585" s="122">
        <v>6.3069500000000014</v>
      </c>
      <c r="F585" s="122">
        <v>0.80728960000000016</v>
      </c>
      <c r="G585" s="122">
        <v>0.33249050000000063</v>
      </c>
      <c r="H585" s="122">
        <v>0.31695263510821792</v>
      </c>
      <c r="I585" s="122">
        <v>3.1330790194071225</v>
      </c>
      <c r="J585" s="122">
        <v>0.47868791074642947</v>
      </c>
      <c r="K585" s="46">
        <v>0.17615806905846848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34" t="str">
        <f t="shared" si="30"/>
        <v>Munson</v>
      </c>
      <c r="C586" s="118">
        <f t="shared" si="30"/>
        <v>10</v>
      </c>
      <c r="D586" s="119">
        <v>0.46397999999999961</v>
      </c>
      <c r="E586" s="119">
        <v>6.0720000000000027</v>
      </c>
      <c r="F586" s="119">
        <v>0.77721600000000035</v>
      </c>
      <c r="G586" s="119">
        <v>0.32034000000000024</v>
      </c>
      <c r="H586" s="119">
        <v>0.30522846717198537</v>
      </c>
      <c r="I586" s="119">
        <v>3.0163636822754087</v>
      </c>
      <c r="J586" s="119">
        <v>0.46085556715164888</v>
      </c>
      <c r="K586" s="120">
        <v>0.16959879398345948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33" t="str">
        <f t="shared" si="30"/>
        <v>Munson</v>
      </c>
      <c r="C587" s="118">
        <f t="shared" si="30"/>
        <v>10</v>
      </c>
      <c r="D587" s="119">
        <v>0.47679549999999993</v>
      </c>
      <c r="E587" s="119">
        <v>6.24247</v>
      </c>
      <c r="F587" s="119">
        <v>0.79903616</v>
      </c>
      <c r="G587" s="119">
        <v>0.32925099999999935</v>
      </c>
      <c r="H587" s="119">
        <v>0.31365912271772989</v>
      </c>
      <c r="I587" s="119">
        <v>3.1010473931967639</v>
      </c>
      <c r="J587" s="119">
        <v>0.47379398396139183</v>
      </c>
      <c r="K587" s="120">
        <v>0.17435077315882636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34" t="str">
        <f t="shared" si="30"/>
        <v>Munson</v>
      </c>
      <c r="C588" s="121">
        <f t="shared" si="30"/>
        <v>10</v>
      </c>
      <c r="D588" s="122">
        <v>0.47414499999999982</v>
      </c>
      <c r="E588" s="122">
        <v>6.2099199999999986</v>
      </c>
      <c r="F588" s="122">
        <v>0.79486975999999987</v>
      </c>
      <c r="G588" s="122">
        <v>0.32748400000000011</v>
      </c>
      <c r="H588" s="122">
        <v>0.31191548393479807</v>
      </c>
      <c r="I588" s="122">
        <v>3.0848776338908501</v>
      </c>
      <c r="J588" s="122">
        <v>0.47132349404218199</v>
      </c>
      <c r="K588" s="46">
        <v>0.17345408050637495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33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34" t="str">
        <f t="shared" si="30"/>
        <v>Munson</v>
      </c>
      <c r="C590" s="121">
        <f t="shared" si="30"/>
        <v>10</v>
      </c>
      <c r="D590" s="122">
        <f t="shared" ref="D590:K601" si="31">+D589/D588*D589</f>
        <v>0.469444706832298</v>
      </c>
      <c r="E590" s="122">
        <f t="shared" si="31"/>
        <v>6.146224176817098</v>
      </c>
      <c r="F590" s="122">
        <f t="shared" si="31"/>
        <v>0.78671669463258875</v>
      </c>
      <c r="G590" s="122">
        <f t="shared" si="31"/>
        <v>0.32395953417266182</v>
      </c>
      <c r="H590" s="122">
        <f t="shared" si="31"/>
        <v>0.30882341443164851</v>
      </c>
      <c r="I590" s="122">
        <f t="shared" si="31"/>
        <v>3.0532357748473036</v>
      </c>
      <c r="J590" s="122">
        <f t="shared" si="31"/>
        <v>0.46648909274642814</v>
      </c>
      <c r="K590" s="46">
        <f t="shared" si="31"/>
        <v>0.17167452571896982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33" t="str">
        <f t="shared" si="30"/>
        <v>Munson</v>
      </c>
      <c r="C591" s="118">
        <f t="shared" si="30"/>
        <v>10</v>
      </c>
      <c r="D591" s="119">
        <f t="shared" si="31"/>
        <v>0.46711206232629898</v>
      </c>
      <c r="E591" s="119">
        <f t="shared" si="31"/>
        <v>6.1146216862913345</v>
      </c>
      <c r="F591" s="119">
        <f t="shared" si="31"/>
        <v>0.78267157584529112</v>
      </c>
      <c r="G591" s="119">
        <f t="shared" si="31"/>
        <v>0.3222115510746078</v>
      </c>
      <c r="H591" s="119">
        <f t="shared" si="31"/>
        <v>0.30728889331490372</v>
      </c>
      <c r="I591" s="119">
        <f t="shared" si="31"/>
        <v>3.0375367616815212</v>
      </c>
      <c r="J591" s="119">
        <f t="shared" si="31"/>
        <v>0.46409051906953652</v>
      </c>
      <c r="K591" s="120">
        <f t="shared" si="31"/>
        <v>0.17079160659109272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34" t="str">
        <f t="shared" si="30"/>
        <v>Munson</v>
      </c>
      <c r="C592" s="121">
        <f t="shared" si="30"/>
        <v>10</v>
      </c>
      <c r="D592" s="122">
        <f t="shared" si="31"/>
        <v>0.46479100860045403</v>
      </c>
      <c r="E592" s="122">
        <f t="shared" si="31"/>
        <v>6.0831816886032382</v>
      </c>
      <c r="F592" s="122">
        <f t="shared" si="31"/>
        <v>0.77864725614121488</v>
      </c>
      <c r="G592" s="122">
        <f t="shared" si="31"/>
        <v>0.3204729995400325</v>
      </c>
      <c r="H592" s="122">
        <f t="shared" si="31"/>
        <v>0.30576199712213714</v>
      </c>
      <c r="I592" s="122">
        <f t="shared" si="31"/>
        <v>3.0219184691126904</v>
      </c>
      <c r="J592" s="122">
        <f t="shared" si="31"/>
        <v>0.4617042782762491</v>
      </c>
      <c r="K592" s="46">
        <f t="shared" si="31"/>
        <v>0.16991322830107788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33" t="str">
        <f t="shared" si="30"/>
        <v>Munson</v>
      </c>
      <c r="C593" s="118">
        <f t="shared" si="30"/>
        <v>10</v>
      </c>
      <c r="D593" s="119">
        <f t="shared" si="31"/>
        <v>0.46248148806082445</v>
      </c>
      <c r="E593" s="119">
        <f t="shared" si="31"/>
        <v>6.0519033482514972</v>
      </c>
      <c r="F593" s="119">
        <f t="shared" si="31"/>
        <v>0.77464362857619218</v>
      </c>
      <c r="G593" s="119">
        <f t="shared" si="31"/>
        <v>0.31874382867920487</v>
      </c>
      <c r="H593" s="119">
        <f t="shared" si="31"/>
        <v>0.30424268796565529</v>
      </c>
      <c r="I593" s="119">
        <f t="shared" si="31"/>
        <v>3.006380482094674</v>
      </c>
      <c r="J593" s="119">
        <f t="shared" si="31"/>
        <v>0.45933030695387217</v>
      </c>
      <c r="K593" s="120">
        <f t="shared" si="31"/>
        <v>0.16903936749547444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34" t="str">
        <f t="shared" si="30"/>
        <v>Munson</v>
      </c>
      <c r="C594" s="121">
        <f t="shared" si="30"/>
        <v>10</v>
      </c>
      <c r="D594" s="122">
        <f t="shared" si="31"/>
        <v>0.46018344339965267</v>
      </c>
      <c r="E594" s="122">
        <f t="shared" si="31"/>
        <v>6.0207858340307583</v>
      </c>
      <c r="F594" s="122">
        <f t="shared" si="31"/>
        <v>0.77066058675593774</v>
      </c>
      <c r="G594" s="122">
        <f t="shared" si="31"/>
        <v>0.31702398787697883</v>
      </c>
      <c r="H594" s="122">
        <f t="shared" si="31"/>
        <v>0.30273092814602592</v>
      </c>
      <c r="I594" s="122">
        <f t="shared" si="31"/>
        <v>2.9909223877154032</v>
      </c>
      <c r="J594" s="122">
        <f t="shared" si="31"/>
        <v>0.45696854201576464</v>
      </c>
      <c r="K594" s="46">
        <f t="shared" si="31"/>
        <v>0.16817000094093787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33" t="str">
        <f t="shared" si="30"/>
        <v>Munson</v>
      </c>
      <c r="C595" s="118">
        <f t="shared" si="30"/>
        <v>10</v>
      </c>
      <c r="D595" s="119">
        <f t="shared" si="31"/>
        <v>0.45789681759394013</v>
      </c>
      <c r="E595" s="119">
        <f t="shared" si="31"/>
        <v>5.9898283190095372</v>
      </c>
      <c r="F595" s="119">
        <f t="shared" si="31"/>
        <v>0.76669802483322147</v>
      </c>
      <c r="G595" s="119">
        <f t="shared" si="31"/>
        <v>0.31531342679131158</v>
      </c>
      <c r="H595" s="119">
        <f t="shared" si="31"/>
        <v>0.30122668015114257</v>
      </c>
      <c r="I595" s="119">
        <f t="shared" si="31"/>
        <v>2.9755437751859053</v>
      </c>
      <c r="J595" s="119">
        <f t="shared" si="31"/>
        <v>0.45461892069966164</v>
      </c>
      <c r="K595" s="120">
        <f t="shared" si="31"/>
        <v>0.16730510552361239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34" t="str">
        <f t="shared" si="30"/>
        <v>Munson</v>
      </c>
      <c r="C596" s="118">
        <f t="shared" si="30"/>
        <v>10</v>
      </c>
      <c r="D596" s="119">
        <f t="shared" si="31"/>
        <v>0.45562155390403236</v>
      </c>
      <c r="E596" s="119">
        <f t="shared" si="31"/>
        <v>5.9590299805082436</v>
      </c>
      <c r="F596" s="119">
        <f t="shared" si="31"/>
        <v>0.76275583750505582</v>
      </c>
      <c r="G596" s="119">
        <f t="shared" si="31"/>
        <v>0.31361209535179002</v>
      </c>
      <c r="H596" s="119">
        <f t="shared" si="31"/>
        <v>0.29972990665529359</v>
      </c>
      <c r="I596" s="119">
        <f t="shared" si="31"/>
        <v>2.960244235829387</v>
      </c>
      <c r="J596" s="119">
        <f t="shared" si="31"/>
        <v>0.45228138056600664</v>
      </c>
      <c r="K596" s="120">
        <f t="shared" si="31"/>
        <v>0.16644465824851634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33" t="str">
        <f t="shared" si="30"/>
        <v>Munson</v>
      </c>
      <c r="C597" s="121">
        <f t="shared" si="30"/>
        <v>10</v>
      </c>
      <c r="D597" s="122">
        <f t="shared" si="31"/>
        <v>0.45335759587221108</v>
      </c>
      <c r="E597" s="122">
        <f t="shared" si="31"/>
        <v>5.9283900000773189</v>
      </c>
      <c r="F597" s="122">
        <f t="shared" si="31"/>
        <v>0.75883392000989736</v>
      </c>
      <c r="G597" s="122">
        <f t="shared" si="31"/>
        <v>0.31191994375816517</v>
      </c>
      <c r="H597" s="122">
        <f t="shared" si="31"/>
        <v>0.29824057051823616</v>
      </c>
      <c r="I597" s="122">
        <f t="shared" si="31"/>
        <v>2.9450233630703737</v>
      </c>
      <c r="J597" s="122">
        <f t="shared" si="31"/>
        <v>0.44995585949629213</v>
      </c>
      <c r="K597" s="46">
        <f t="shared" si="31"/>
        <v>0.16558863623893089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34" t="str">
        <f t="shared" si="30"/>
        <v>Munson</v>
      </c>
      <c r="C598" s="118">
        <f t="shared" si="30"/>
        <v>10</v>
      </c>
      <c r="D598" s="119">
        <f t="shared" si="31"/>
        <v>0.45110488732129328</v>
      </c>
      <c r="E598" s="119">
        <f t="shared" si="31"/>
        <v>5.8979075634754867</v>
      </c>
      <c r="F598" s="119">
        <f t="shared" si="31"/>
        <v>0.75493216812486275</v>
      </c>
      <c r="G598" s="119">
        <f t="shared" si="31"/>
        <v>0.31023692247889439</v>
      </c>
      <c r="H598" s="119">
        <f t="shared" si="31"/>
        <v>0.29675863478427461</v>
      </c>
      <c r="I598" s="119">
        <f t="shared" si="31"/>
        <v>2.9298807524239057</v>
      </c>
      <c r="J598" s="119">
        <f t="shared" si="31"/>
        <v>0.4476422956914089</v>
      </c>
      <c r="K598" s="120">
        <f t="shared" si="31"/>
        <v>0.16473701673579175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33" t="str">
        <f t="shared" si="30"/>
        <v>Munson</v>
      </c>
      <c r="C599" s="118">
        <f t="shared" si="30"/>
        <v>10</v>
      </c>
      <c r="D599" s="119">
        <f t="shared" si="31"/>
        <v>0.44886337235323714</v>
      </c>
      <c r="E599" s="119">
        <f t="shared" si="31"/>
        <v>5.8675818606481149</v>
      </c>
      <c r="F599" s="119">
        <f t="shared" si="31"/>
        <v>0.75105047816295911</v>
      </c>
      <c r="G599" s="119">
        <f t="shared" si="31"/>
        <v>0.30856298224969164</v>
      </c>
      <c r="H599" s="119">
        <f t="shared" si="31"/>
        <v>0.2952840626813435</v>
      </c>
      <c r="I599" s="119">
        <f t="shared" si="31"/>
        <v>2.9148160014847884</v>
      </c>
      <c r="J599" s="119">
        <f t="shared" si="31"/>
        <v>0.44534062767000376</v>
      </c>
      <c r="K599" s="120">
        <f t="shared" si="31"/>
        <v>0.16388977709708413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34" t="str">
        <f t="shared" si="30"/>
        <v>Munson</v>
      </c>
      <c r="C600" s="121">
        <f t="shared" si="30"/>
        <v>10</v>
      </c>
      <c r="D600" s="122">
        <f t="shared" si="31"/>
        <v>0.44663299534775519</v>
      </c>
      <c r="E600" s="122">
        <f t="shared" si="31"/>
        <v>5.8374120857056884</v>
      </c>
      <c r="F600" s="122">
        <f t="shared" si="31"/>
        <v>0.74718874697032844</v>
      </c>
      <c r="G600" s="122">
        <f t="shared" si="31"/>
        <v>0.3068980740720853</v>
      </c>
      <c r="H600" s="122">
        <f t="shared" si="31"/>
        <v>0.29381681762009504</v>
      </c>
      <c r="I600" s="122">
        <f t="shared" si="31"/>
        <v>2.8998287099168998</v>
      </c>
      <c r="J600" s="122">
        <f t="shared" si="31"/>
        <v>0.44305079426684574</v>
      </c>
      <c r="K600" s="46">
        <f t="shared" si="31"/>
        <v>0.16304689479724074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33" t="str">
        <f t="shared" si="30"/>
        <v>Munson</v>
      </c>
      <c r="C601" s="118">
        <f t="shared" si="30"/>
        <v>10</v>
      </c>
      <c r="D601" s="119">
        <f t="shared" si="31"/>
        <v>0.44441370096093402</v>
      </c>
      <c r="E601" s="119">
        <f t="shared" si="31"/>
        <v>5.8073974369023924</v>
      </c>
      <c r="F601" s="119">
        <f t="shared" si="31"/>
        <v>0.74334687192350646</v>
      </c>
      <c r="G601" s="119">
        <f t="shared" si="31"/>
        <v>0.305242149211984</v>
      </c>
      <c r="H601" s="119">
        <f t="shared" si="31"/>
        <v>0.29235686319299126</v>
      </c>
      <c r="I601" s="119">
        <f t="shared" si="31"/>
        <v>2.8849184794425509</v>
      </c>
      <c r="J601" s="119">
        <f t="shared" si="31"/>
        <v>0.44077273463120054</v>
      </c>
      <c r="K601" s="120">
        <f t="shared" si="31"/>
        <v>0.16220834742654286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34" t="str">
        <f t="shared" si="30"/>
        <v>Munson</v>
      </c>
      <c r="C602" s="121">
        <f t="shared" si="30"/>
        <v>10</v>
      </c>
      <c r="D602" s="122">
        <f t="shared" ref="D602:K616" si="32">+D601/D600*D601</f>
        <v>0.44220543412386104</v>
      </c>
      <c r="E602" s="122">
        <f t="shared" si="32"/>
        <v>5.7775371166148082</v>
      </c>
      <c r="F602" s="122">
        <f t="shared" si="32"/>
        <v>0.73952475092669556</v>
      </c>
      <c r="G602" s="122">
        <f t="shared" si="32"/>
        <v>0.30359515919825014</v>
      </c>
      <c r="H602" s="122">
        <f t="shared" si="32"/>
        <v>0.29090416317340057</v>
      </c>
      <c r="I602" s="122">
        <f t="shared" si="32"/>
        <v>2.8700849138319016</v>
      </c>
      <c r="J602" s="122">
        <f t="shared" si="32"/>
        <v>0.43850638822521365</v>
      </c>
      <c r="K602" s="46">
        <f t="shared" si="32"/>
        <v>0.16137411269052457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33" t="str">
        <f t="shared" si="30"/>
        <v>Munson</v>
      </c>
      <c r="C603" s="118">
        <f t="shared" si="30"/>
        <v>10</v>
      </c>
      <c r="D603" s="119">
        <f t="shared" si="32"/>
        <v>0.44000814004125799</v>
      </c>
      <c r="E603" s="119">
        <f t="shared" si="32"/>
        <v>5.7478303313207153</v>
      </c>
      <c r="F603" s="119">
        <f t="shared" si="32"/>
        <v>0.73572228240905158</v>
      </c>
      <c r="G603" s="119">
        <f t="shared" si="32"/>
        <v>0.30195705582128102</v>
      </c>
      <c r="H603" s="119">
        <f t="shared" si="32"/>
        <v>0.28945868151469895</v>
      </c>
      <c r="I603" s="119">
        <f t="shared" si="32"/>
        <v>2.8553276188924319</v>
      </c>
      <c r="J603" s="119">
        <f t="shared" si="32"/>
        <v>0.43625169482230153</v>
      </c>
      <c r="K603" s="120">
        <f t="shared" si="32"/>
        <v>0.16054416840938004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34" t="str">
        <f t="shared" si="30"/>
        <v>Munson</v>
      </c>
      <c r="C604" s="121">
        <f t="shared" si="30"/>
        <v>10</v>
      </c>
      <c r="D604" s="122">
        <f t="shared" si="32"/>
        <v>0.43782176419012131</v>
      </c>
      <c r="E604" s="122">
        <f t="shared" si="32"/>
        <v>5.7182762915780048</v>
      </c>
      <c r="F604" s="122">
        <f t="shared" si="32"/>
        <v>0.73193936532198456</v>
      </c>
      <c r="G604" s="122">
        <f t="shared" si="32"/>
        <v>0.30032779113159769</v>
      </c>
      <c r="H604" s="122">
        <f t="shared" si="32"/>
        <v>0.28802038234937538</v>
      </c>
      <c r="I604" s="122">
        <f t="shared" si="32"/>
        <v>2.840646202458466</v>
      </c>
      <c r="J604" s="122">
        <f t="shared" si="32"/>
        <v>0.43400859450555107</v>
      </c>
      <c r="K604" s="46">
        <f t="shared" si="32"/>
        <v>0.15971849251737377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33" t="str">
        <f t="shared" si="30"/>
        <v>Munson</v>
      </c>
      <c r="C605" s="118">
        <f t="shared" si="30"/>
        <v>10</v>
      </c>
      <c r="D605" s="119">
        <f t="shared" si="32"/>
        <v>0.43564625231836918</v>
      </c>
      <c r="E605" s="119">
        <f t="shared" si="32"/>
        <v>5.6888742120036992</v>
      </c>
      <c r="F605" s="119">
        <f t="shared" si="32"/>
        <v>0.7281758991364734</v>
      </c>
      <c r="G605" s="119">
        <f t="shared" si="32"/>
        <v>0.29870731743844142</v>
      </c>
      <c r="H605" s="119">
        <f t="shared" si="32"/>
        <v>0.2865892299881419</v>
      </c>
      <c r="I605" s="119">
        <f t="shared" si="32"/>
        <v>2.8260402743807509</v>
      </c>
      <c r="J605" s="119">
        <f t="shared" si="32"/>
        <v>0.43177702766612741</v>
      </c>
      <c r="K605" s="120">
        <f t="shared" si="32"/>
        <v>0.15889706306225396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34" t="str">
        <f t="shared" si="30"/>
        <v>Munson</v>
      </c>
      <c r="C606" s="121">
        <f t="shared" si="30"/>
        <v>10</v>
      </c>
      <c r="D606" s="122">
        <f t="shared" si="32"/>
        <v>0.43348155044349529</v>
      </c>
      <c r="E606" s="122">
        <f t="shared" si="32"/>
        <v>5.6596233112530836</v>
      </c>
      <c r="F606" s="122">
        <f t="shared" si="32"/>
        <v>0.72443178384039453</v>
      </c>
      <c r="G606" s="122">
        <f t="shared" si="32"/>
        <v>0.29709558730837771</v>
      </c>
      <c r="H606" s="122">
        <f t="shared" si="32"/>
        <v>0.28516518891904807</v>
      </c>
      <c r="I606" s="122">
        <f t="shared" si="32"/>
        <v>2.8115094465160881</v>
      </c>
      <c r="J606" s="122">
        <f t="shared" si="32"/>
        <v>0.42955693500168979</v>
      </c>
      <c r="K606" s="46">
        <f t="shared" si="32"/>
        <v>0.15807985820466888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33" t="str">
        <f t="shared" si="30"/>
        <v>Munson</v>
      </c>
      <c r="C607" s="118">
        <f t="shared" si="30"/>
        <v>10</v>
      </c>
      <c r="D607" s="119">
        <f t="shared" si="32"/>
        <v>0.43132760485122951</v>
      </c>
      <c r="E607" s="119">
        <f t="shared" si="32"/>
        <v>5.6305228119989392</v>
      </c>
      <c r="F607" s="119">
        <f t="shared" si="32"/>
        <v>0.720706919935864</v>
      </c>
      <c r="G607" s="119">
        <f t="shared" si="32"/>
        <v>0.29549255356390786</v>
      </c>
      <c r="H607" s="119">
        <f t="shared" si="32"/>
        <v>0.28374822380659975</v>
      </c>
      <c r="I607" s="119">
        <f t="shared" si="32"/>
        <v>2.7970533327170197</v>
      </c>
      <c r="J607" s="119">
        <f t="shared" si="32"/>
        <v>0.42734825751481581</v>
      </c>
      <c r="K607" s="120">
        <f t="shared" si="32"/>
        <v>0.15726685621758621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34" t="str">
        <f t="shared" si="30"/>
        <v>Munson</v>
      </c>
      <c r="C608" s="121">
        <f t="shared" si="30"/>
        <v>10</v>
      </c>
      <c r="D608" s="122">
        <f t="shared" si="32"/>
        <v>0.4291843620942048</v>
      </c>
      <c r="E608" s="122">
        <f t="shared" si="32"/>
        <v>5.6015719409108877</v>
      </c>
      <c r="F608" s="122">
        <f t="shared" si="32"/>
        <v>0.71700120843659343</v>
      </c>
      <c r="G608" s="122">
        <f t="shared" si="32"/>
        <v>0.29389816928208801</v>
      </c>
      <c r="H608" s="122">
        <f t="shared" si="32"/>
        <v>0.28233829949088229</v>
      </c>
      <c r="I608" s="122">
        <f t="shared" si="32"/>
        <v>2.7826715488215661</v>
      </c>
      <c r="J608" s="122">
        <f t="shared" si="32"/>
        <v>0.42515093651143337</v>
      </c>
      <c r="K608" s="46">
        <f t="shared" si="32"/>
        <v>0.15645803548571535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33" t="str">
        <f t="shared" si="30"/>
        <v>Munson</v>
      </c>
      <c r="C609" s="118">
        <f t="shared" si="30"/>
        <v>10</v>
      </c>
      <c r="D609" s="119">
        <f t="shared" si="32"/>
        <v>0.42705176899063119</v>
      </c>
      <c r="E609" s="119">
        <f t="shared" si="32"/>
        <v>5.5727699286348402</v>
      </c>
      <c r="F609" s="119">
        <f t="shared" si="32"/>
        <v>0.71331455086525941</v>
      </c>
      <c r="G609" s="119">
        <f t="shared" si="32"/>
        <v>0.29231238779315571</v>
      </c>
      <c r="H609" s="119">
        <f t="shared" si="32"/>
        <v>0.28093538098668813</v>
      </c>
      <c r="I609" s="119">
        <f t="shared" si="32"/>
        <v>2.7683637126430174</v>
      </c>
      <c r="J609" s="119">
        <f t="shared" si="32"/>
        <v>0.42296491359926114</v>
      </c>
      <c r="K609" s="120">
        <f t="shared" si="32"/>
        <v>0.1556533745049328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34" t="str">
        <f t="shared" si="30"/>
        <v>Munson</v>
      </c>
      <c r="C610" s="121">
        <f t="shared" si="30"/>
        <v>10</v>
      </c>
      <c r="D610" s="122">
        <f t="shared" si="32"/>
        <v>0.42492977262297599</v>
      </c>
      <c r="E610" s="122">
        <f t="shared" si="32"/>
        <v>5.5441160097725524</v>
      </c>
      <c r="F610" s="122">
        <f t="shared" si="32"/>
        <v>0.70964684925088661</v>
      </c>
      <c r="G610" s="122">
        <f t="shared" si="32"/>
        <v>0.29073516267916372</v>
      </c>
      <c r="H610" s="122">
        <f t="shared" si="32"/>
        <v>0.27953943348264859</v>
      </c>
      <c r="I610" s="122">
        <f t="shared" si="32"/>
        <v>2.7541294439597768</v>
      </c>
      <c r="J610" s="122">
        <f t="shared" si="32"/>
        <v>0.42079013068625659</v>
      </c>
      <c r="K610" s="46">
        <f t="shared" si="32"/>
        <v>0.15485285188171036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33" t="str">
        <f t="shared" si="30"/>
        <v>Munson</v>
      </c>
      <c r="C611" s="118">
        <f t="shared" si="30"/>
        <v>10</v>
      </c>
      <c r="D611" s="119">
        <f t="shared" si="32"/>
        <v>0.42281832033665073</v>
      </c>
      <c r="E611" s="119">
        <f t="shared" si="32"/>
        <v>5.5156094228612833</v>
      </c>
      <c r="F611" s="119">
        <f t="shared" si="32"/>
        <v>0.7059980061262443</v>
      </c>
      <c r="G611" s="119">
        <f t="shared" si="32"/>
        <v>0.28916644777262129</v>
      </c>
      <c r="H611" s="119">
        <f t="shared" si="32"/>
        <v>0.27815042234037018</v>
      </c>
      <c r="I611" s="119">
        <f t="shared" si="32"/>
        <v>2.7399683645052568</v>
      </c>
      <c r="J611" s="119">
        <f t="shared" si="32"/>
        <v>0.41862652997907251</v>
      </c>
      <c r="K611" s="120">
        <f t="shared" si="32"/>
        <v>0.15405644633254639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34" t="str">
        <f t="shared" si="30"/>
        <v>Munson</v>
      </c>
      <c r="C612" s="121">
        <f t="shared" si="30"/>
        <v>10</v>
      </c>
      <c r="D612" s="122">
        <f t="shared" si="32"/>
        <v>0.42071735973870472</v>
      </c>
      <c r="E612" s="122">
        <f t="shared" si="32"/>
        <v>5.4872494103535612</v>
      </c>
      <c r="F612" s="122">
        <f t="shared" si="32"/>
        <v>0.70236792452525609</v>
      </c>
      <c r="G612" s="122">
        <f t="shared" si="32"/>
        <v>0.28760619715514296</v>
      </c>
      <c r="H612" s="122">
        <f t="shared" si="32"/>
        <v>0.27676831309357514</v>
      </c>
      <c r="I612" s="122">
        <f t="shared" si="32"/>
        <v>2.7258800979578268</v>
      </c>
      <c r="J612" s="122">
        <f t="shared" si="32"/>
        <v>0.41647405398152099</v>
      </c>
      <c r="K612" s="46">
        <f t="shared" si="32"/>
        <v>0.15326413668339997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33" t="str">
        <f t="shared" si="30"/>
        <v>Munson</v>
      </c>
      <c r="C613" s="118">
        <f t="shared" si="30"/>
        <v>10</v>
      </c>
      <c r="D613" s="119">
        <f t="shared" si="32"/>
        <v>0.41862683869652489</v>
      </c>
      <c r="E613" s="119">
        <f t="shared" si="32"/>
        <v>5.4590352185970517</v>
      </c>
      <c r="F613" s="119">
        <f t="shared" si="32"/>
        <v>0.6987565079804231</v>
      </c>
      <c r="G613" s="119">
        <f t="shared" si="32"/>
        <v>0.28605436515610427</v>
      </c>
      <c r="H613" s="119">
        <f t="shared" si="32"/>
        <v>0.27539307144724606</v>
      </c>
      <c r="I613" s="119">
        <f t="shared" si="32"/>
        <v>2.7118642699308131</v>
      </c>
      <c r="J613" s="119">
        <f t="shared" si="32"/>
        <v>0.41433264549304555</v>
      </c>
      <c r="K613" s="120">
        <f t="shared" si="32"/>
        <v>0.15247590186912788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34" t="str">
        <f t="shared" si="30"/>
        <v>Munson</v>
      </c>
      <c r="C614" s="121">
        <f t="shared" si="30"/>
        <v>10</v>
      </c>
      <c r="D614" s="122">
        <f t="shared" si="32"/>
        <v>0.4165467053365422</v>
      </c>
      <c r="E614" s="122">
        <f t="shared" si="32"/>
        <v>5.4309660978145295</v>
      </c>
      <c r="F614" s="122">
        <f t="shared" si="32"/>
        <v>0.69516366052026046</v>
      </c>
      <c r="G614" s="122">
        <f t="shared" si="32"/>
        <v>0.28451090635130499</v>
      </c>
      <c r="H614" s="122">
        <f t="shared" si="32"/>
        <v>0.27402466327677505</v>
      </c>
      <c r="I614" s="122">
        <f t="shared" si="32"/>
        <v>2.6979205079625488</v>
      </c>
      <c r="J614" s="122">
        <f t="shared" si="32"/>
        <v>0.41220224760720109</v>
      </c>
      <c r="K614" s="46">
        <f t="shared" si="32"/>
        <v>0.15169172093292457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33" t="str">
        <f t="shared" si="30"/>
        <v>Munson</v>
      </c>
      <c r="C615" s="118">
        <f t="shared" si="30"/>
        <v>10</v>
      </c>
      <c r="D615" s="119">
        <f t="shared" si="32"/>
        <v>0.41447690804294451</v>
      </c>
      <c r="E615" s="119">
        <f t="shared" si="32"/>
        <v>5.4030413020839543</v>
      </c>
      <c r="F615" s="119">
        <f t="shared" si="32"/>
        <v>0.69158928666674702</v>
      </c>
      <c r="G615" s="119">
        <f t="shared" si="32"/>
        <v>0.28297577556163955</v>
      </c>
      <c r="H615" s="119">
        <f t="shared" si="32"/>
        <v>0.27266305462711687</v>
      </c>
      <c r="I615" s="119">
        <f t="shared" si="32"/>
        <v>2.6840484415064765</v>
      </c>
      <c r="J615" s="119">
        <f t="shared" si="32"/>
        <v>0.41008280371014172</v>
      </c>
      <c r="K615" s="120">
        <f t="shared" si="32"/>
        <v>0.15091157302576499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34" t="str">
        <f t="shared" si="30"/>
        <v>Munson</v>
      </c>
      <c r="C616" s="121">
        <f t="shared" si="30"/>
        <v>10</v>
      </c>
      <c r="D616" s="122">
        <f t="shared" si="32"/>
        <v>0.41241739545639577</v>
      </c>
      <c r="E616" s="122">
        <f t="shared" si="32"/>
        <v>5.3752600893186466</v>
      </c>
      <c r="F616" s="122">
        <f t="shared" si="32"/>
        <v>0.6880332914327878</v>
      </c>
      <c r="G616" s="122">
        <f t="shared" si="32"/>
        <v>0.2814489278517745</v>
      </c>
      <c r="H616" s="122">
        <f t="shared" si="32"/>
        <v>0.27130821171194641</v>
      </c>
      <c r="I616" s="122">
        <f t="shared" si="32"/>
        <v>2.6702477019213013</v>
      </c>
      <c r="J616" s="122">
        <f t="shared" si="32"/>
        <v>0.40797425747911609</v>
      </c>
      <c r="K616" s="46">
        <f t="shared" si="32"/>
        <v>0.15013543740585025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33" t="str">
        <f t="shared" si="30"/>
        <v>Munson</v>
      </c>
      <c r="C617" s="118">
        <f t="shared" si="30"/>
        <v>10</v>
      </c>
      <c r="D617" s="119">
        <f t="shared" ref="D617:K632" si="33">+D616/D615*D616</f>
        <v>0.41036811647276156</v>
      </c>
      <c r="E617" s="119">
        <f t="shared" si="33"/>
        <v>5.3476217212475694</v>
      </c>
      <c r="F617" s="119">
        <f t="shared" si="33"/>
        <v>0.68449558031969004</v>
      </c>
      <c r="G617" s="119">
        <f t="shared" si="33"/>
        <v>0.27993031852883321</v>
      </c>
      <c r="H617" s="119">
        <f t="shared" si="33"/>
        <v>0.26996010091282041</v>
      </c>
      <c r="I617" s="119">
        <f t="shared" si="33"/>
        <v>2.6565179224611941</v>
      </c>
      <c r="J617" s="119">
        <f t="shared" si="33"/>
        <v>0.4058765528809708</v>
      </c>
      <c r="K617" s="120">
        <f t="shared" si="33"/>
        <v>0.14936329343805618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34" t="str">
        <f t="shared" si="30"/>
        <v>Munson</v>
      </c>
      <c r="C618" s="121">
        <f t="shared" si="30"/>
        <v>10</v>
      </c>
      <c r="D618" s="122">
        <f t="shared" si="33"/>
        <v>0.40832902024184103</v>
      </c>
      <c r="E618" s="122">
        <f t="shared" si="33"/>
        <v>5.3201254633957076</v>
      </c>
      <c r="F618" s="122">
        <f t="shared" si="33"/>
        <v>0.68097605931465188</v>
      </c>
      <c r="G618" s="122">
        <f t="shared" si="33"/>
        <v>0.27841990314108767</v>
      </c>
      <c r="H618" s="122">
        <f t="shared" si="33"/>
        <v>0.26861868877834322</v>
      </c>
      <c r="I618" s="122">
        <f t="shared" si="33"/>
        <v>2.642858738266046</v>
      </c>
      <c r="J618" s="122">
        <f t="shared" si="33"/>
        <v>0.40378963417066133</v>
      </c>
      <c r="K618" s="46">
        <f t="shared" si="33"/>
        <v>0.14859512059338467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33" t="str">
        <f t="shared" si="30"/>
        <v>Munson</v>
      </c>
      <c r="C619" s="118">
        <f t="shared" si="30"/>
        <v>10</v>
      </c>
      <c r="D619" s="119">
        <f t="shared" si="33"/>
        <v>0.40630005616610521</v>
      </c>
      <c r="E619" s="119">
        <f t="shared" si="33"/>
        <v>5.2927705850645497</v>
      </c>
      <c r="F619" s="119">
        <f t="shared" si="33"/>
        <v>0.67747463488826376</v>
      </c>
      <c r="G619" s="119">
        <f t="shared" si="33"/>
        <v>0.27691763747665726</v>
      </c>
      <c r="H619" s="119">
        <f t="shared" si="33"/>
        <v>0.26728394202333672</v>
      </c>
      <c r="I619" s="119">
        <f t="shared" si="33"/>
        <v>2.629269786351772</v>
      </c>
      <c r="J619" s="119">
        <f t="shared" si="33"/>
        <v>0.4017134458897707</v>
      </c>
      <c r="K619" s="120">
        <f t="shared" si="33"/>
        <v>0.14783089844841793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34" t="str">
        <f t="shared" si="30"/>
        <v>Munson</v>
      </c>
      <c r="C620" s="121">
        <f t="shared" si="30"/>
        <v>10</v>
      </c>
      <c r="D620" s="122">
        <f t="shared" si="33"/>
        <v>0.40428117389944135</v>
      </c>
      <c r="E620" s="122">
        <f t="shared" si="33"/>
        <v>5.2655563593126704</v>
      </c>
      <c r="F620" s="122">
        <f t="shared" si="33"/>
        <v>0.67399121399202322</v>
      </c>
      <c r="G620" s="122">
        <f t="shared" si="33"/>
        <v>0.2754234775622148</v>
      </c>
      <c r="H620" s="122">
        <f t="shared" si="33"/>
        <v>0.26595582752801439</v>
      </c>
      <c r="I620" s="122">
        <f t="shared" si="33"/>
        <v>2.6157507056006648</v>
      </c>
      <c r="J620" s="122">
        <f t="shared" si="33"/>
        <v>0.39964793286503558</v>
      </c>
      <c r="K620" s="46">
        <f t="shared" si="33"/>
        <v>0.14707060668477545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33" t="str">
        <f t="shared" si="30"/>
        <v>Munson</v>
      </c>
      <c r="C621" s="118">
        <f t="shared" si="30"/>
        <v>10</v>
      </c>
      <c r="D621" s="119">
        <f t="shared" si="33"/>
        <v>0.40227232334590374</v>
      </c>
      <c r="E621" s="119">
        <f t="shared" si="33"/>
        <v>5.2384820629364119</v>
      </c>
      <c r="F621" s="119">
        <f t="shared" si="33"/>
        <v>0.6705257040558622</v>
      </c>
      <c r="G621" s="119">
        <f t="shared" si="33"/>
        <v>0.27393737966169918</v>
      </c>
      <c r="H621" s="119">
        <f t="shared" si="33"/>
        <v>0.26463431233715956</v>
      </c>
      <c r="I621" s="119">
        <f t="shared" si="33"/>
        <v>2.602301136751799</v>
      </c>
      <c r="J621" s="119">
        <f t="shared" si="33"/>
        <v>0.39759304020688013</v>
      </c>
      <c r="K621" s="120">
        <f t="shared" si="33"/>
        <v>0.14631422508857381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34" t="str">
        <f t="shared" si="30"/>
        <v>Munson</v>
      </c>
      <c r="C622" s="121">
        <f t="shared" si="30"/>
        <v>10</v>
      </c>
      <c r="D622" s="122">
        <f t="shared" si="33"/>
        <v>0.4002734546584707</v>
      </c>
      <c r="E622" s="122">
        <f t="shared" si="33"/>
        <v>5.2115469764506663</v>
      </c>
      <c r="F622" s="122">
        <f t="shared" si="33"/>
        <v>0.66707801298568692</v>
      </c>
      <c r="G622" s="122">
        <f t="shared" si="33"/>
        <v>0.27245930027503523</v>
      </c>
      <c r="H622" s="122">
        <f t="shared" si="33"/>
        <v>0.26331936365930764</v>
      </c>
      <c r="I622" s="122">
        <f t="shared" si="33"/>
        <v>2.5889207223914834</v>
      </c>
      <c r="J622" s="122">
        <f t="shared" si="33"/>
        <v>0.39554871330795749</v>
      </c>
      <c r="K622" s="46">
        <f t="shared" si="33"/>
        <v>0.14556173354988922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33" t="str">
        <f t="shared" si="30"/>
        <v>Munson</v>
      </c>
      <c r="C623" s="118">
        <f t="shared" si="30"/>
        <v>10</v>
      </c>
      <c r="D623" s="119">
        <f t="shared" si="33"/>
        <v>0.39828451823780747</v>
      </c>
      <c r="E623" s="119">
        <f t="shared" si="33"/>
        <v>5.184750384069754</v>
      </c>
      <c r="F623" s="119">
        <f t="shared" si="33"/>
        <v>0.66364804916093034</v>
      </c>
      <c r="G623" s="119">
        <f t="shared" si="33"/>
        <v>0.27098919613686046</v>
      </c>
      <c r="H623" s="119">
        <f t="shared" si="33"/>
        <v>0.2620109488659324</v>
      </c>
      <c r="I623" s="119">
        <f t="shared" si="33"/>
        <v>2.5756091069437632</v>
      </c>
      <c r="J623" s="119">
        <f t="shared" si="33"/>
        <v>0.39351489784169846</v>
      </c>
      <c r="K623" s="120">
        <f t="shared" si="33"/>
        <v>0.14481311206222289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34" t="str">
        <f t="shared" si="30"/>
        <v>Munson</v>
      </c>
      <c r="C624" s="121">
        <f t="shared" si="30"/>
        <v>10</v>
      </c>
      <c r="D624" s="122">
        <f t="shared" si="33"/>
        <v>0.39630546473103578</v>
      </c>
      <c r="E624" s="122">
        <f t="shared" si="33"/>
        <v>5.1580915736884041</v>
      </c>
      <c r="F624" s="122">
        <f t="shared" si="33"/>
        <v>0.66023572143211773</v>
      </c>
      <c r="G624" s="122">
        <f t="shared" si="33"/>
        <v>0.26952702421525859</v>
      </c>
      <c r="H624" s="122">
        <f t="shared" si="33"/>
        <v>0.26070903549063645</v>
      </c>
      <c r="I624" s="122">
        <f t="shared" si="33"/>
        <v>2.5623659366609703</v>
      </c>
      <c r="J624" s="122">
        <f t="shared" si="33"/>
        <v>0.39149153976086787</v>
      </c>
      <c r="K624" s="46">
        <f t="shared" si="33"/>
        <v>0.14406834072196911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33" t="str">
        <f t="shared" si="30"/>
        <v>Munson</v>
      </c>
      <c r="C625" s="118">
        <f t="shared" si="30"/>
        <v>10</v>
      </c>
      <c r="D625" s="119">
        <f t="shared" si="33"/>
        <v>0.3943362450305089</v>
      </c>
      <c r="E625" s="119">
        <f t="shared" si="33"/>
        <v>5.1315698368628295</v>
      </c>
      <c r="F625" s="119">
        <f t="shared" si="33"/>
        <v>0.65684093911844432</v>
      </c>
      <c r="G625" s="119">
        <f t="shared" si="33"/>
        <v>0.26807274171049988</v>
      </c>
      <c r="H625" s="119">
        <f t="shared" si="33"/>
        <v>0.25941359122834556</v>
      </c>
      <c r="I625" s="119">
        <f t="shared" si="33"/>
        <v>2.5491908596143236</v>
      </c>
      <c r="J625" s="119">
        <f t="shared" si="33"/>
        <v>0.38947858529612839</v>
      </c>
      <c r="K625" s="120">
        <f t="shared" si="33"/>
        <v>0.14332739972788608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34" t="str">
        <f t="shared" si="30"/>
        <v>Munson</v>
      </c>
      <c r="C626" s="121">
        <f t="shared" si="30"/>
        <v>10</v>
      </c>
      <c r="D626" s="122">
        <f t="shared" si="33"/>
        <v>0.39237681027259336</v>
      </c>
      <c r="E626" s="122">
        <f t="shared" si="33"/>
        <v>5.1051844687918999</v>
      </c>
      <c r="F626" s="122">
        <f t="shared" si="33"/>
        <v>0.6534636120053654</v>
      </c>
      <c r="G626" s="122">
        <f t="shared" si="33"/>
        <v>0.26662630605378845</v>
      </c>
      <c r="H626" s="122">
        <f t="shared" si="33"/>
        <v>0.25812458393450705</v>
      </c>
      <c r="I626" s="122">
        <f t="shared" si="33"/>
        <v>2.5360835256845755</v>
      </c>
      <c r="J626" s="122">
        <f t="shared" si="33"/>
        <v>0.3874759809546115</v>
      </c>
      <c r="K626" s="46">
        <f t="shared" si="33"/>
        <v>0.14259026938056943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33" t="str">
        <f t="shared" si="30"/>
        <v>Munson</v>
      </c>
      <c r="C627" s="118">
        <f t="shared" si="30"/>
        <v>10</v>
      </c>
      <c r="D627" s="119">
        <f t="shared" si="33"/>
        <v>0.39042711183645623</v>
      </c>
      <c r="E627" s="119">
        <f t="shared" si="33"/>
        <v>5.0789347682984118</v>
      </c>
      <c r="F627" s="119">
        <f t="shared" si="33"/>
        <v>0.65010365034219897</v>
      </c>
      <c r="G627" s="119">
        <f t="shared" si="33"/>
        <v>0.26518767490601608</v>
      </c>
      <c r="H627" s="119">
        <f t="shared" si="33"/>
        <v>0.25684198162429217</v>
      </c>
      <c r="I627" s="119">
        <f t="shared" si="33"/>
        <v>2.523043586552709</v>
      </c>
      <c r="J627" s="119">
        <f t="shared" si="33"/>
        <v>0.385483673518496</v>
      </c>
      <c r="K627" s="120">
        <f t="shared" si="33"/>
        <v>0.14185693008192851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34" t="str">
        <f t="shared" si="30"/>
        <v>Munson</v>
      </c>
      <c r="C628" s="121">
        <f t="shared" si="30"/>
        <v>10</v>
      </c>
      <c r="D628" s="122">
        <f t="shared" si="33"/>
        <v>0.38848710134285896</v>
      </c>
      <c r="E628" s="122">
        <f t="shared" si="33"/>
        <v>5.0528200378104566</v>
      </c>
      <c r="F628" s="122">
        <f t="shared" si="33"/>
        <v>0.64676096483974077</v>
      </c>
      <c r="G628" s="122">
        <f t="shared" si="33"/>
        <v>0.26375680615652303</v>
      </c>
      <c r="H628" s="122">
        <f t="shared" si="33"/>
        <v>0.25556575247180252</v>
      </c>
      <c r="I628" s="122">
        <f t="shared" si="33"/>
        <v>2.5100706956906809</v>
      </c>
      <c r="J628" s="122">
        <f t="shared" si="33"/>
        <v>0.38350161004359384</v>
      </c>
      <c r="K628" s="46">
        <f t="shared" si="33"/>
        <v>0.1411273623346653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33" t="str">
        <f t="shared" si="30"/>
        <v>Munson</v>
      </c>
      <c r="C629" s="118">
        <f t="shared" si="30"/>
        <v>10</v>
      </c>
      <c r="D629" s="119">
        <f t="shared" si="33"/>
        <v>0.38655673065295659</v>
      </c>
      <c r="E629" s="119">
        <f t="shared" si="33"/>
        <v>5.0268395833428814</v>
      </c>
      <c r="F629" s="119">
        <f t="shared" si="33"/>
        <v>0.64343546666789131</v>
      </c>
      <c r="G629" s="119">
        <f t="shared" si="33"/>
        <v>0.26233365792186536</v>
      </c>
      <c r="H629" s="119">
        <f t="shared" si="33"/>
        <v>0.25429586480928024</v>
      </c>
      <c r="I629" s="119">
        <f t="shared" si="33"/>
        <v>2.4971645083522125</v>
      </c>
      <c r="J629" s="119">
        <f t="shared" si="33"/>
        <v>0.38152973785794314</v>
      </c>
      <c r="K629" s="120">
        <f t="shared" si="33"/>
        <v>0.14040154674175606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34" t="str">
        <f t="shared" si="30"/>
        <v>Munson</v>
      </c>
      <c r="C630" s="121">
        <f t="shared" si="30"/>
        <v>10</v>
      </c>
      <c r="D630" s="122">
        <f t="shared" si="33"/>
        <v>0.38463595186710342</v>
      </c>
      <c r="E630" s="122">
        <f t="shared" si="33"/>
        <v>5.0009927144788486</v>
      </c>
      <c r="F630" s="122">
        <f t="shared" si="33"/>
        <v>0.64012706745329528</v>
      </c>
      <c r="G630" s="122">
        <f t="shared" si="33"/>
        <v>0.26091818854458892</v>
      </c>
      <c r="H630" s="122">
        <f t="shared" si="33"/>
        <v>0.25303228712632225</v>
      </c>
      <c r="I630" s="122">
        <f t="shared" si="33"/>
        <v>2.4843246815636286</v>
      </c>
      <c r="J630" s="122">
        <f t="shared" si="33"/>
        <v>0.37956800456040846</v>
      </c>
      <c r="K630" s="46">
        <f t="shared" si="33"/>
        <v>0.13967946400593559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33" t="str">
        <f t="shared" si="30"/>
        <v>Munson</v>
      </c>
      <c r="C631" s="118">
        <f t="shared" si="30"/>
        <v>10</v>
      </c>
      <c r="D631" s="119">
        <f t="shared" si="33"/>
        <v>0.38272471732366442</v>
      </c>
      <c r="E631" s="119">
        <f t="shared" si="33"/>
        <v>4.9752787443514865</v>
      </c>
      <c r="F631" s="119">
        <f t="shared" si="33"/>
        <v>0.63683567927699314</v>
      </c>
      <c r="G631" s="119">
        <f t="shared" si="33"/>
        <v>0.25951035659200999</v>
      </c>
      <c r="H631" s="119">
        <f t="shared" si="33"/>
        <v>0.25177498806909837</v>
      </c>
      <c r="I631" s="119">
        <f t="shared" si="33"/>
        <v>2.4715508741147434</v>
      </c>
      <c r="J631" s="119">
        <f t="shared" si="33"/>
        <v>0.37761635801928822</v>
      </c>
      <c r="K631" s="120">
        <f t="shared" si="33"/>
        <v>0.13896109492918421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34" t="str">
        <f t="shared" si="30"/>
        <v>Munson</v>
      </c>
      <c r="C632" s="121">
        <f t="shared" si="30"/>
        <v>10</v>
      </c>
      <c r="D632" s="122">
        <f t="shared" si="33"/>
        <v>0.38082297959783257</v>
      </c>
      <c r="E632" s="122">
        <f t="shared" si="33"/>
        <v>4.9496969896256378</v>
      </c>
      <c r="F632" s="122">
        <f t="shared" si="33"/>
        <v>0.6335612146720847</v>
      </c>
      <c r="G632" s="122">
        <f t="shared" si="33"/>
        <v>0.25811012085500251</v>
      </c>
      <c r="H632" s="122">
        <f t="shared" si="33"/>
        <v>0.25052393643957332</v>
      </c>
      <c r="I632" s="122">
        <f t="shared" si="33"/>
        <v>2.4588427465497928</v>
      </c>
      <c r="J632" s="122">
        <f t="shared" si="33"/>
        <v>0.37567474637092951</v>
      </c>
      <c r="K632" s="46">
        <f t="shared" si="33"/>
        <v>0.1382464204122173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33" t="str">
        <f t="shared" si="30"/>
        <v>Munson</v>
      </c>
      <c r="C633" s="118">
        <f t="shared" si="30"/>
        <v>10</v>
      </c>
      <c r="D633" s="119">
        <f t="shared" ref="D633:K648" si="34">+D632/D631*D632</f>
        <v>0.37893069150045205</v>
      </c>
      <c r="E633" s="119">
        <f t="shared" si="34"/>
        <v>4.9242467704796988</v>
      </c>
      <c r="F633" s="119">
        <f t="shared" si="34"/>
        <v>0.63030358662140473</v>
      </c>
      <c r="G633" s="119">
        <f t="shared" si="34"/>
        <v>0.25671744034679184</v>
      </c>
      <c r="H633" s="119">
        <f t="shared" si="34"/>
        <v>0.24927910119473262</v>
      </c>
      <c r="I633" s="119">
        <f t="shared" si="34"/>
        <v>2.4461999611584138</v>
      </c>
      <c r="J633" s="119">
        <f t="shared" si="34"/>
        <v>0.3737431180183497</v>
      </c>
      <c r="K633" s="120">
        <f t="shared" si="34"/>
        <v>0.13753542145397754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34" t="str">
        <f t="shared" si="30"/>
        <v>Munson</v>
      </c>
      <c r="C634" s="121">
        <f t="shared" si="30"/>
        <v>10</v>
      </c>
      <c r="D634" s="122">
        <f t="shared" si="34"/>
        <v>0.37704780607684735</v>
      </c>
      <c r="E634" s="122">
        <f t="shared" si="34"/>
        <v>4.8989274105875555</v>
      </c>
      <c r="F634" s="122">
        <f t="shared" si="34"/>
        <v>0.62706270855521051</v>
      </c>
      <c r="G634" s="122">
        <f t="shared" si="34"/>
        <v>0.25533227430175498</v>
      </c>
      <c r="H634" s="122">
        <f t="shared" si="34"/>
        <v>0.24804045144581227</v>
      </c>
      <c r="I634" s="122">
        <f t="shared" si="34"/>
        <v>2.433622181966669</v>
      </c>
      <c r="J634" s="122">
        <f t="shared" si="34"/>
        <v>0.3718214216298652</v>
      </c>
      <c r="K634" s="46">
        <f t="shared" si="34"/>
        <v>0.13682807915112974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33" t="str">
        <f t="shared" si="30"/>
        <v>Munson</v>
      </c>
      <c r="C635" s="118">
        <f t="shared" si="30"/>
        <v>10</v>
      </c>
      <c r="D635" s="119">
        <f t="shared" si="34"/>
        <v>0.37517427660565805</v>
      </c>
      <c r="E635" s="119">
        <f t="shared" si="34"/>
        <v>4.8737382371006079</v>
      </c>
      <c r="F635" s="119">
        <f t="shared" si="34"/>
        <v>0.62383849434888139</v>
      </c>
      <c r="G635" s="119">
        <f t="shared" si="34"/>
        <v>0.25395458217422728</v>
      </c>
      <c r="H635" s="119">
        <f t="shared" si="34"/>
        <v>0.24680795645753231</v>
      </c>
      <c r="I635" s="119">
        <f t="shared" si="34"/>
        <v>2.4211090747281201</v>
      </c>
      <c r="J635" s="119">
        <f t="shared" si="34"/>
        <v>0.36990960613772761</v>
      </c>
      <c r="K635" s="120">
        <f t="shared" si="34"/>
        <v>0.1361243746975582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34" t="str">
        <f t="shared" si="30"/>
        <v>Munson</v>
      </c>
      <c r="C636" s="121">
        <f t="shared" si="30"/>
        <v>10</v>
      </c>
      <c r="D636" s="122">
        <f t="shared" si="34"/>
        <v>0.37331005659767963</v>
      </c>
      <c r="E636" s="122">
        <f t="shared" si="34"/>
        <v>4.8486785806298922</v>
      </c>
      <c r="F636" s="122">
        <f t="shared" si="34"/>
        <v>0.62063085832062992</v>
      </c>
      <c r="G636" s="122">
        <f t="shared" si="34"/>
        <v>0.25258432363731576</v>
      </c>
      <c r="H636" s="122">
        <f t="shared" si="34"/>
        <v>0.24558158564733412</v>
      </c>
      <c r="I636" s="122">
        <f t="shared" si="34"/>
        <v>2.4086603069149444</v>
      </c>
      <c r="J636" s="122">
        <f t="shared" si="34"/>
        <v>0.36800762073676646</v>
      </c>
      <c r="K636" s="46">
        <f t="shared" si="34"/>
        <v>0.13542428938386677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33" t="str">
        <f t="shared" si="30"/>
        <v>Munson</v>
      </c>
      <c r="C637" s="118">
        <f t="shared" si="30"/>
        <v>10</v>
      </c>
      <c r="D637" s="119">
        <f t="shared" si="34"/>
        <v>0.37145509979470981</v>
      </c>
      <c r="E637" s="119">
        <f t="shared" si="34"/>
        <v>4.8237477752282905</v>
      </c>
      <c r="F637" s="119">
        <f t="shared" si="34"/>
        <v>0.61743971522922503</v>
      </c>
      <c r="G637" s="119">
        <f t="shared" si="34"/>
        <v>0.25122145858171852</v>
      </c>
      <c r="H637" s="119">
        <f t="shared" si="34"/>
        <v>0.2443613085846216</v>
      </c>
      <c r="I637" s="119">
        <f t="shared" si="34"/>
        <v>2.3962755477090982</v>
      </c>
      <c r="J637" s="119">
        <f t="shared" si="34"/>
        <v>0.36611541488303911</v>
      </c>
      <c r="K637" s="120">
        <f t="shared" si="34"/>
        <v>0.13472780459688144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34" t="str">
        <f t="shared" si="30"/>
        <v>Munson</v>
      </c>
      <c r="C638" s="121">
        <f t="shared" si="30"/>
        <v>10</v>
      </c>
      <c r="D638" s="122">
        <f t="shared" si="34"/>
        <v>0.36960936016840068</v>
      </c>
      <c r="E638" s="122">
        <f t="shared" si="34"/>
        <v>4.7989451583728329</v>
      </c>
      <c r="F638" s="122">
        <f t="shared" si="34"/>
        <v>0.6142649802717266</v>
      </c>
      <c r="G638" s="122">
        <f t="shared" si="34"/>
        <v>0.24986594711455076</v>
      </c>
      <c r="H638" s="122">
        <f t="shared" si="34"/>
        <v>0.24314709499000609</v>
      </c>
      <c r="I638" s="122">
        <f t="shared" si="34"/>
        <v>2.3839544679935258</v>
      </c>
      <c r="J638" s="122">
        <f t="shared" si="34"/>
        <v>0.36423293829248765</v>
      </c>
      <c r="K638" s="46">
        <f t="shared" si="34"/>
        <v>0.13403490181915537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33" t="str">
        <f t="shared" si="30"/>
        <v>Munson</v>
      </c>
      <c r="C639" s="118">
        <f t="shared" si="30"/>
        <v>10</v>
      </c>
      <c r="D639" s="119">
        <f t="shared" si="34"/>
        <v>0.36777279191911671</v>
      </c>
      <c r="E639" s="119">
        <f t="shared" si="34"/>
        <v>4.7742700709470931</v>
      </c>
      <c r="F639" s="119">
        <f t="shared" si="34"/>
        <v>0.61110656908123206</v>
      </c>
      <c r="G639" s="119">
        <f t="shared" si="34"/>
        <v>0.24851774955817707</v>
      </c>
      <c r="H639" s="119">
        <f t="shared" si="34"/>
        <v>0.24193891473455498</v>
      </c>
      <c r="I639" s="119">
        <f t="shared" si="34"/>
        <v>2.3716967403434128</v>
      </c>
      <c r="J639" s="119">
        <f t="shared" si="34"/>
        <v>0.36236014093960256</v>
      </c>
      <c r="K639" s="120">
        <f t="shared" si="34"/>
        <v>0.13334556262847666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34" t="str">
        <f t="shared" si="30"/>
        <v>Munson</v>
      </c>
      <c r="C640" s="121">
        <f t="shared" si="30"/>
        <v>10</v>
      </c>
      <c r="D640" s="122">
        <f t="shared" si="34"/>
        <v>0.36594534947479812</v>
      </c>
      <c r="E640" s="122">
        <f t="shared" si="34"/>
        <v>4.7497218572236717</v>
      </c>
      <c r="F640" s="122">
        <f t="shared" si="34"/>
        <v>0.6079643977246344</v>
      </c>
      <c r="G640" s="122">
        <f t="shared" si="34"/>
        <v>0.24717682644905001</v>
      </c>
      <c r="H640" s="122">
        <f t="shared" si="34"/>
        <v>0.24073673783904417</v>
      </c>
      <c r="I640" s="122">
        <f t="shared" si="34"/>
        <v>2.3595020390174857</v>
      </c>
      <c r="J640" s="122">
        <f t="shared" si="34"/>
        <v>0.36049697305609335</v>
      </c>
      <c r="K640" s="46">
        <f t="shared" si="34"/>
        <v>0.13265976869737853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33" t="str">
        <f t="shared" si="30"/>
        <v>Munson</v>
      </c>
      <c r="C641" s="118">
        <f t="shared" si="30"/>
        <v>10</v>
      </c>
      <c r="D641" s="119">
        <f t="shared" si="34"/>
        <v>0.36412698748983019</v>
      </c>
      <c r="E641" s="119">
        <f t="shared" si="34"/>
        <v>4.7252998648467717</v>
      </c>
      <c r="F641" s="119">
        <f t="shared" si="34"/>
        <v>0.60483838270039147</v>
      </c>
      <c r="G641" s="119">
        <f t="shared" si="34"/>
        <v>0.24584313853655493</v>
      </c>
      <c r="H641" s="119">
        <f t="shared" si="34"/>
        <v>0.23954053447321413</v>
      </c>
      <c r="I641" s="119">
        <f t="shared" si="34"/>
        <v>2.3473700399493551</v>
      </c>
      <c r="J641" s="119">
        <f t="shared" si="34"/>
        <v>0.35864338512956601</v>
      </c>
      <c r="K641" s="120">
        <f t="shared" si="34"/>
        <v>0.13197750179265202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34" t="str">
        <f t="shared" si="30"/>
        <v>Munson</v>
      </c>
      <c r="C642" s="121">
        <f t="shared" si="30"/>
        <v>10</v>
      </c>
      <c r="D642" s="122">
        <f t="shared" si="34"/>
        <v>0.36231766084391798</v>
      </c>
      <c r="E642" s="122">
        <f t="shared" si="34"/>
        <v>4.7010034448148605</v>
      </c>
      <c r="F642" s="122">
        <f t="shared" si="34"/>
        <v>0.60172844093630717</v>
      </c>
      <c r="G642" s="122">
        <f t="shared" si="34"/>
        <v>0.24451664678186108</v>
      </c>
      <c r="H642" s="122">
        <f t="shared" si="34"/>
        <v>0.23835027495502972</v>
      </c>
      <c r="I642" s="122">
        <f t="shared" si="34"/>
        <v>2.3353004207389043</v>
      </c>
      <c r="J642" s="122">
        <f t="shared" si="34"/>
        <v>0.3567993279022072</v>
      </c>
      <c r="K642" s="46">
        <f t="shared" si="34"/>
        <v>0.13129874377486128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33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0.36051732464096686</v>
      </c>
      <c r="E643" s="119">
        <f t="shared" si="34"/>
        <v>4.6768319514634245</v>
      </c>
      <c r="F643" s="119">
        <f t="shared" si="34"/>
        <v>0.59863448978732381</v>
      </c>
      <c r="G643" s="119">
        <f t="shared" si="34"/>
        <v>0.24319731235677888</v>
      </c>
      <c r="H643" s="119">
        <f t="shared" si="34"/>
        <v>0.23716592974994369</v>
      </c>
      <c r="I643" s="119">
        <f t="shared" si="34"/>
        <v>2.3232928606437215</v>
      </c>
      <c r="J643" s="119">
        <f t="shared" si="34"/>
        <v>0.35496475236947533</v>
      </c>
      <c r="K643" s="120">
        <f t="shared" si="34"/>
        <v>0.13062347659786125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34" t="str">
        <f t="shared" si="37"/>
        <v>Munson</v>
      </c>
      <c r="C644" s="121">
        <f t="shared" si="38"/>
        <v>10</v>
      </c>
      <c r="D644" s="122">
        <f t="shared" si="34"/>
        <v>0.35872593420796833</v>
      </c>
      <c r="E644" s="122">
        <f t="shared" si="34"/>
        <v>4.6527847424478104</v>
      </c>
      <c r="F644" s="122">
        <f t="shared" si="34"/>
        <v>0.59555644703332578</v>
      </c>
      <c r="G644" s="122">
        <f t="shared" si="34"/>
        <v>0.24188509664262339</v>
      </c>
      <c r="H644" s="122">
        <f t="shared" si="34"/>
        <v>0.2359874694701638</v>
      </c>
      <c r="I644" s="122">
        <f t="shared" si="34"/>
        <v>2.3113470405705758</v>
      </c>
      <c r="J644" s="122">
        <f t="shared" si="34"/>
        <v>0.35313960977879827</v>
      </c>
      <c r="K644" s="46">
        <f t="shared" si="34"/>
        <v>0.12995168230831788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33" t="str">
        <f t="shared" si="37"/>
        <v>Munson</v>
      </c>
      <c r="C645" s="118">
        <f t="shared" si="38"/>
        <v>10</v>
      </c>
      <c r="D645" s="119">
        <f t="shared" si="34"/>
        <v>0.35694344509389153</v>
      </c>
      <c r="E645" s="119">
        <f t="shared" si="34"/>
        <v>4.6288611787261562</v>
      </c>
      <c r="F645" s="119">
        <f t="shared" si="34"/>
        <v>0.59249423087695463</v>
      </c>
      <c r="G645" s="119">
        <f t="shared" si="34"/>
        <v>0.24057996122908384</v>
      </c>
      <c r="H645" s="119">
        <f t="shared" si="34"/>
        <v>0.23481486487392364</v>
      </c>
      <c r="I645" s="119">
        <f t="shared" si="34"/>
        <v>2.299462643066938</v>
      </c>
      <c r="J645" s="119">
        <f t="shared" si="34"/>
        <v>0.35132385162827778</v>
      </c>
      <c r="K645" s="120">
        <f t="shared" si="34"/>
        <v>0.12928334304523084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34" t="str">
        <f t="shared" si="37"/>
        <v>Munson</v>
      </c>
      <c r="C646" s="121">
        <f t="shared" si="38"/>
        <v>10</v>
      </c>
      <c r="D646" s="122">
        <f t="shared" si="34"/>
        <v>0.35516981306858031</v>
      </c>
      <c r="E646" s="122">
        <f t="shared" si="34"/>
        <v>4.6050606245424079</v>
      </c>
      <c r="F646" s="122">
        <f t="shared" si="34"/>
        <v>0.58944775994143539</v>
      </c>
      <c r="G646" s="122">
        <f t="shared" si="34"/>
        <v>0.23928186791309938</v>
      </c>
      <c r="H646" s="122">
        <f t="shared" si="34"/>
        <v>0.23364808686475699</v>
      </c>
      <c r="I646" s="122">
        <f t="shared" si="34"/>
        <v>2.2876393523125444</v>
      </c>
      <c r="J646" s="122">
        <f t="shared" si="34"/>
        <v>0.34951742966540061</v>
      </c>
      <c r="K646" s="46">
        <f t="shared" si="34"/>
        <v>0.12861844103945858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33" t="str">
        <f t="shared" si="37"/>
        <v>Munson</v>
      </c>
      <c r="C647" s="118">
        <f t="shared" si="38"/>
        <v>10</v>
      </c>
      <c r="D647" s="119">
        <f t="shared" si="34"/>
        <v>0.35340499412165571</v>
      </c>
      <c r="E647" s="119">
        <f t="shared" si="34"/>
        <v>4.5813824474094247</v>
      </c>
      <c r="F647" s="119">
        <f t="shared" si="34"/>
        <v>0.58641695326841414</v>
      </c>
      <c r="G647" s="119">
        <f t="shared" si="34"/>
        <v>0.23799077869774074</v>
      </c>
      <c r="H647" s="119">
        <f t="shared" si="34"/>
        <v>0.23248710649077586</v>
      </c>
      <c r="I647" s="119">
        <f t="shared" si="34"/>
        <v>2.2758768541110039</v>
      </c>
      <c r="J647" s="119">
        <f t="shared" si="34"/>
        <v>0.3477202958857562</v>
      </c>
      <c r="K647" s="120">
        <f t="shared" si="34"/>
        <v>0.12795695861324596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34" t="str">
        <f t="shared" si="37"/>
        <v>Munson</v>
      </c>
      <c r="C648" s="121">
        <f t="shared" si="38"/>
        <v>10</v>
      </c>
      <c r="D648" s="122">
        <f t="shared" si="34"/>
        <v>0.35164894446142392</v>
      </c>
      <c r="E648" s="122">
        <f t="shared" si="34"/>
        <v>4.5578260180921708</v>
      </c>
      <c r="F648" s="122">
        <f t="shared" si="34"/>
        <v>0.58340173031580633</v>
      </c>
      <c r="G648" s="122">
        <f t="shared" si="34"/>
        <v>0.23670665579109806</v>
      </c>
      <c r="H648" s="122">
        <f t="shared" si="34"/>
        <v>0.23133189494395209</v>
      </c>
      <c r="I648" s="122">
        <f t="shared" si="34"/>
        <v>2.2641748358814491</v>
      </c>
      <c r="J648" s="122">
        <f t="shared" si="34"/>
        <v>0.34593240253176105</v>
      </c>
      <c r="K648" s="46">
        <f t="shared" si="34"/>
        <v>0.12729887817975424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33" t="str">
        <f t="shared" si="37"/>
        <v>Munson</v>
      </c>
      <c r="C649" s="118">
        <f t="shared" si="38"/>
        <v>10</v>
      </c>
      <c r="D649" s="119">
        <f t="shared" ref="D649:K664" si="39">+D648/D647*D648</f>
        <v>0.34990162051378954</v>
      </c>
      <c r="E649" s="119">
        <f t="shared" si="39"/>
        <v>4.5343907105909951</v>
      </c>
      <c r="F649" s="119">
        <f t="shared" si="39"/>
        <v>0.58040201095565647</v>
      </c>
      <c r="G649" s="119">
        <f t="shared" si="39"/>
        <v>0.23542946160517467</v>
      </c>
      <c r="H649" s="119">
        <f t="shared" si="39"/>
        <v>0.23018242355940249</v>
      </c>
      <c r="I649" s="119">
        <f t="shared" si="39"/>
        <v>2.2525329866502286</v>
      </c>
      <c r="J649" s="119">
        <f t="shared" si="39"/>
        <v>0.34415370209138951</v>
      </c>
      <c r="K649" s="120">
        <f t="shared" si="39"/>
        <v>0.12664418224259347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34" t="str">
        <f t="shared" si="37"/>
        <v>Munson</v>
      </c>
      <c r="C650" s="121">
        <f t="shared" si="38"/>
        <v>10</v>
      </c>
      <c r="D650" s="122">
        <f t="shared" si="39"/>
        <v>0.34816297892117443</v>
      </c>
      <c r="E650" s="122">
        <f t="shared" si="39"/>
        <v>4.5110759021249942</v>
      </c>
      <c r="F650" s="122">
        <f t="shared" si="39"/>
        <v>0.57741771547200904</v>
      </c>
      <c r="G650" s="122">
        <f t="shared" si="39"/>
        <v>0.23415915875478682</v>
      </c>
      <c r="H650" s="122">
        <f t="shared" si="39"/>
        <v>0.22903866381467766</v>
      </c>
      <c r="I650" s="122">
        <f t="shared" si="39"/>
        <v>2.2409509970426442</v>
      </c>
      <c r="J650" s="122">
        <f t="shared" si="39"/>
        <v>0.3423841472969113</v>
      </c>
      <c r="K650" s="46">
        <f t="shared" si="39"/>
        <v>0.12599285339535732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33" t="str">
        <f t="shared" si="37"/>
        <v>Munson</v>
      </c>
      <c r="C651" s="118">
        <f t="shared" si="38"/>
        <v>10</v>
      </c>
      <c r="D651" s="119">
        <f t="shared" si="39"/>
        <v>0.34643297654144189</v>
      </c>
      <c r="E651" s="119">
        <f t="shared" si="39"/>
        <v>4.4878809731154625</v>
      </c>
      <c r="F651" s="119">
        <f t="shared" si="39"/>
        <v>0.57444876455878968</v>
      </c>
      <c r="G651" s="119">
        <f t="shared" si="39"/>
        <v>0.23289571005646942</v>
      </c>
      <c r="H651" s="119">
        <f t="shared" si="39"/>
        <v>0.22790058732905413</v>
      </c>
      <c r="I651" s="119">
        <f t="shared" si="39"/>
        <v>2.2294285592747292</v>
      </c>
      <c r="J651" s="119">
        <f t="shared" si="39"/>
        <v>0.34062369112363527</v>
      </c>
      <c r="K651" s="120">
        <f t="shared" si="39"/>
        <v>0.12534487432116032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34" t="str">
        <f t="shared" si="37"/>
        <v>Munson</v>
      </c>
      <c r="C652" s="121">
        <f t="shared" si="38"/>
        <v>10</v>
      </c>
      <c r="D652" s="122">
        <f t="shared" si="39"/>
        <v>0.34471157044682604</v>
      </c>
      <c r="E652" s="122">
        <f t="shared" si="39"/>
        <v>4.4648053071694287</v>
      </c>
      <c r="F652" s="122">
        <f t="shared" si="39"/>
        <v>0.57149507931769794</v>
      </c>
      <c r="G652" s="122">
        <f t="shared" si="39"/>
        <v>0.23163907852738755</v>
      </c>
      <c r="H652" s="122">
        <f t="shared" si="39"/>
        <v>0.22676816586283019</v>
      </c>
      <c r="I652" s="122">
        <f t="shared" si="39"/>
        <v>2.2179653671450681</v>
      </c>
      <c r="J652" s="122">
        <f t="shared" si="39"/>
        <v>0.33887228678865988</v>
      </c>
      <c r="K652" s="46">
        <f t="shared" si="39"/>
        <v>0.12470022779217745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33" t="str">
        <f t="shared" si="37"/>
        <v>Munson</v>
      </c>
      <c r="C653" s="118">
        <f t="shared" si="38"/>
        <v>10</v>
      </c>
      <c r="D653" s="119">
        <f t="shared" si="39"/>
        <v>0.34299871792286668</v>
      </c>
      <c r="E653" s="119">
        <f t="shared" si="39"/>
        <v>4.4418482910632733</v>
      </c>
      <c r="F653" s="119">
        <f t="shared" si="39"/>
        <v>0.56855658125611064</v>
      </c>
      <c r="G653" s="119">
        <f t="shared" si="39"/>
        <v>0.23038922738425396</v>
      </c>
      <c r="H653" s="119">
        <f t="shared" si="39"/>
        <v>0.22564137131662518</v>
      </c>
      <c r="I653" s="119">
        <f t="shared" si="39"/>
        <v>2.2065611160266605</v>
      </c>
      <c r="J653" s="119">
        <f t="shared" si="39"/>
        <v>0.33712988774962988</v>
      </c>
      <c r="K653" s="120">
        <f t="shared" si="39"/>
        <v>0.12405889666918608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34" t="str">
        <f t="shared" si="37"/>
        <v>Munson</v>
      </c>
      <c r="C654" s="121">
        <f t="shared" si="38"/>
        <v>10</v>
      </c>
      <c r="D654" s="122">
        <f t="shared" si="39"/>
        <v>0.34129437646734934</v>
      </c>
      <c r="E654" s="122">
        <f t="shared" si="39"/>
        <v>4.4190093147264333</v>
      </c>
      <c r="F654" s="122">
        <f t="shared" si="39"/>
        <v>0.56563319228499576</v>
      </c>
      <c r="G654" s="122">
        <f t="shared" si="39"/>
        <v>0.2291461200422524</v>
      </c>
      <c r="H654" s="122">
        <f t="shared" si="39"/>
        <v>0.22452017573068217</v>
      </c>
      <c r="I654" s="122">
        <f t="shared" si="39"/>
        <v>2.1952155028588258</v>
      </c>
      <c r="J654" s="122">
        <f t="shared" si="39"/>
        <v>0.33539644770349947</v>
      </c>
      <c r="K654" s="46">
        <f t="shared" si="39"/>
        <v>0.12342086390111034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33" t="str">
        <f t="shared" si="37"/>
        <v>Munson</v>
      </c>
      <c r="C655" s="118">
        <f t="shared" si="38"/>
        <v>10</v>
      </c>
      <c r="D655" s="119">
        <f t="shared" si="39"/>
        <v>0.33959850378925072</v>
      </c>
      <c r="E655" s="119">
        <f t="shared" si="39"/>
        <v>4.3962877712251913</v>
      </c>
      <c r="F655" s="119">
        <f t="shared" si="39"/>
        <v>0.56272483471683743</v>
      </c>
      <c r="G655" s="119">
        <f t="shared" si="39"/>
        <v>0.22790972011396668</v>
      </c>
      <c r="H655" s="119">
        <f t="shared" si="39"/>
        <v>0.2234045512841743</v>
      </c>
      <c r="I655" s="119">
        <f t="shared" si="39"/>
        <v>2.1839282261391499</v>
      </c>
      <c r="J655" s="119">
        <f t="shared" si="39"/>
        <v>0.33367192058530193</v>
      </c>
      <c r="K655" s="120">
        <f t="shared" si="39"/>
        <v>0.12278611252456773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34" t="str">
        <f t="shared" si="37"/>
        <v>Munson</v>
      </c>
      <c r="C656" s="121">
        <f t="shared" si="38"/>
        <v>10</v>
      </c>
      <c r="D656" s="122">
        <f t="shared" si="39"/>
        <v>0.33791105780768921</v>
      </c>
      <c r="E656" s="122">
        <f t="shared" si="39"/>
        <v>4.3736830567465441</v>
      </c>
      <c r="F656" s="122">
        <f t="shared" si="39"/>
        <v>0.55983143126357127</v>
      </c>
      <c r="G656" s="122">
        <f t="shared" si="39"/>
        <v>0.22667999140831557</v>
      </c>
      <c r="H656" s="122">
        <f t="shared" si="39"/>
        <v>0.22229447029451432</v>
      </c>
      <c r="I656" s="122">
        <f t="shared" si="39"/>
        <v>2.1726989859154724</v>
      </c>
      <c r="J656" s="122">
        <f t="shared" si="39"/>
        <v>0.3319562605669254</v>
      </c>
      <c r="K656" s="46">
        <f t="shared" si="39"/>
        <v>0.1221546256634181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33" t="str">
        <f t="shared" si="37"/>
        <v>Munson</v>
      </c>
      <c r="C657" s="118">
        <f t="shared" si="38"/>
        <v>10</v>
      </c>
      <c r="D657" s="119">
        <f t="shared" si="39"/>
        <v>0.33623199665088083</v>
      </c>
      <c r="E657" s="119">
        <f t="shared" si="39"/>
        <v>4.3511945705821589</v>
      </c>
      <c r="F657" s="119">
        <f t="shared" si="39"/>
        <v>0.55695290503453065</v>
      </c>
      <c r="G657" s="119">
        <f t="shared" si="39"/>
        <v>0.22545689792949353</v>
      </c>
      <c r="H657" s="119">
        <f t="shared" si="39"/>
        <v>0.22118990521666779</v>
      </c>
      <c r="I657" s="119">
        <f t="shared" si="39"/>
        <v>2.161527483777915</v>
      </c>
      <c r="J657" s="119">
        <f t="shared" si="39"/>
        <v>0.33024942205589503</v>
      </c>
      <c r="K657" s="120">
        <f t="shared" si="39"/>
        <v>0.12152638652831506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34" t="str">
        <f t="shared" si="37"/>
        <v>Munson</v>
      </c>
      <c r="C658" s="121">
        <f t="shared" si="38"/>
        <v>10</v>
      </c>
      <c r="D658" s="122">
        <f t="shared" si="39"/>
        <v>0.33456127865510005</v>
      </c>
      <c r="E658" s="122">
        <f t="shared" si="39"/>
        <v>4.3288217151124089</v>
      </c>
      <c r="F658" s="122">
        <f t="shared" si="39"/>
        <v>0.55408917953440329</v>
      </c>
      <c r="G658" s="122">
        <f t="shared" si="39"/>
        <v>0.22424040387591693</v>
      </c>
      <c r="H658" s="122">
        <f t="shared" si="39"/>
        <v>0.22009082864246951</v>
      </c>
      <c r="I658" s="122">
        <f t="shared" si="39"/>
        <v>2.1504134228509528</v>
      </c>
      <c r="J658" s="122">
        <f t="shared" si="39"/>
        <v>0.32855135969416144</v>
      </c>
      <c r="K658" s="46">
        <f t="shared" si="39"/>
        <v>0.1209013784162595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33" t="str">
        <f t="shared" si="37"/>
        <v>Munson</v>
      </c>
      <c r="C659" s="118">
        <f t="shared" si="38"/>
        <v>10</v>
      </c>
      <c r="D659" s="119">
        <f t="shared" si="39"/>
        <v>0.33289886236364613</v>
      </c>
      <c r="E659" s="119">
        <f t="shared" si="39"/>
        <v>4.3065638957904913</v>
      </c>
      <c r="F659" s="119">
        <f t="shared" si="39"/>
        <v>0.55124017866119845</v>
      </c>
      <c r="G659" s="119">
        <f t="shared" si="39"/>
        <v>0.22303047363917616</v>
      </c>
      <c r="H659" s="119">
        <f t="shared" si="39"/>
        <v>0.21899721329994348</v>
      </c>
      <c r="I659" s="119">
        <f t="shared" si="39"/>
        <v>2.1393565077855241</v>
      </c>
      <c r="J659" s="119">
        <f t="shared" si="39"/>
        <v>0.32686202835689532</v>
      </c>
      <c r="K659" s="120">
        <f t="shared" si="39"/>
        <v>0.12027958471015557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34" t="str">
        <f t="shared" si="37"/>
        <v>Munson</v>
      </c>
      <c r="C660" s="121">
        <f t="shared" si="38"/>
        <v>10</v>
      </c>
      <c r="D660" s="122">
        <f t="shared" si="39"/>
        <v>0.33124470652581434</v>
      </c>
      <c r="E660" s="122">
        <f t="shared" si="39"/>
        <v>4.2844205211266289</v>
      </c>
      <c r="F660" s="122">
        <f t="shared" si="39"/>
        <v>0.54840582670422466</v>
      </c>
      <c r="G660" s="122">
        <f t="shared" si="39"/>
        <v>0.22182707180299335</v>
      </c>
      <c r="H660" s="122">
        <f t="shared" si="39"/>
        <v>0.21790903205262616</v>
      </c>
      <c r="I660" s="122">
        <f t="shared" si="39"/>
        <v>2.1283564447511818</v>
      </c>
      <c r="J660" s="122">
        <f t="shared" si="39"/>
        <v>0.32518138315128825</v>
      </c>
      <c r="K660" s="46">
        <f t="shared" si="39"/>
        <v>0.11966098887836882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33" t="str">
        <f t="shared" si="37"/>
        <v>Munson</v>
      </c>
      <c r="C661" s="118">
        <f t="shared" si="38"/>
        <v>10</v>
      </c>
      <c r="D661" s="119">
        <f t="shared" si="39"/>
        <v>0.32959877009587241</v>
      </c>
      <c r="E661" s="119">
        <f t="shared" si="39"/>
        <v>4.2623910026723504</v>
      </c>
      <c r="F661" s="119">
        <f t="shared" si="39"/>
        <v>0.54558604834207758</v>
      </c>
      <c r="G661" s="119">
        <f t="shared" si="39"/>
        <v>0.22063016314218561</v>
      </c>
      <c r="H661" s="119">
        <f t="shared" si="39"/>
        <v>0.21682625789889312</v>
      </c>
      <c r="I661" s="119">
        <f t="shared" si="39"/>
        <v>2.117412941428285</v>
      </c>
      <c r="J661" s="119">
        <f t="shared" si="39"/>
        <v>0.32350937941535979</v>
      </c>
      <c r="K661" s="120">
        <f t="shared" si="39"/>
        <v>0.11904557447428675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34" t="str">
        <f t="shared" si="37"/>
        <v>Munson</v>
      </c>
      <c r="C662" s="121">
        <f t="shared" si="38"/>
        <v>10</v>
      </c>
      <c r="D662" s="122">
        <f t="shared" si="39"/>
        <v>0.32796101223204199</v>
      </c>
      <c r="E662" s="122">
        <f t="shared" si="39"/>
        <v>4.2404747550048523</v>
      </c>
      <c r="F662" s="122">
        <f t="shared" si="39"/>
        <v>0.5427807686406384</v>
      </c>
      <c r="G662" s="122">
        <f t="shared" si="39"/>
        <v>0.21943971262163403</v>
      </c>
      <c r="H662" s="122">
        <f t="shared" si="39"/>
        <v>0.21574886397128906</v>
      </c>
      <c r="I662" s="122">
        <f t="shared" si="39"/>
        <v>2.1065257070002312</v>
      </c>
      <c r="J662" s="122">
        <f t="shared" si="39"/>
        <v>0.32184597271677051</v>
      </c>
      <c r="K662" s="46">
        <f t="shared" si="39"/>
        <v>0.11843332513588148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33" t="str">
        <f t="shared" si="37"/>
        <v>Munson</v>
      </c>
      <c r="C663" s="118">
        <f t="shared" si="38"/>
        <v>10</v>
      </c>
      <c r="D663" s="119">
        <f t="shared" si="39"/>
        <v>0.32633139229548525</v>
      </c>
      <c r="E663" s="119">
        <f t="shared" si="39"/>
        <v>4.2186711957114431</v>
      </c>
      <c r="F663" s="119">
        <f t="shared" si="39"/>
        <v>0.53998991305108268</v>
      </c>
      <c r="G663" s="119">
        <f t="shared" si="39"/>
        <v>0.21825568539525811</v>
      </c>
      <c r="H663" s="119">
        <f t="shared" si="39"/>
        <v>0.21467682353586112</v>
      </c>
      <c r="I663" s="119">
        <f t="shared" si="39"/>
        <v>2.0956944521457279</v>
      </c>
      <c r="J663" s="119">
        <f t="shared" si="39"/>
        <v>0.32019111885164131</v>
      </c>
      <c r="K663" s="120">
        <f t="shared" si="39"/>
        <v>0.11782422458527478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34" t="str">
        <f t="shared" si="37"/>
        <v>Munson</v>
      </c>
      <c r="C664" s="121">
        <f t="shared" si="38"/>
        <v>10</v>
      </c>
      <c r="D664" s="122">
        <f t="shared" si="39"/>
        <v>0.32470986984929645</v>
      </c>
      <c r="E664" s="122">
        <f t="shared" si="39"/>
        <v>4.1969797453740654</v>
      </c>
      <c r="F664" s="122">
        <f t="shared" si="39"/>
        <v>0.53721340740789902</v>
      </c>
      <c r="G664" s="122">
        <f t="shared" si="39"/>
        <v>0.21707804680499573</v>
      </c>
      <c r="H664" s="122">
        <f t="shared" si="39"/>
        <v>0.21361010999149549</v>
      </c>
      <c r="I664" s="122">
        <f t="shared" si="39"/>
        <v>2.0849188890311039</v>
      </c>
      <c r="J664" s="122">
        <f t="shared" si="39"/>
        <v>0.3185447738433787</v>
      </c>
      <c r="K664" s="46">
        <f t="shared" si="39"/>
        <v>0.11721825662830525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33" t="str">
        <f t="shared" si="37"/>
        <v>Munson</v>
      </c>
      <c r="C665" s="118">
        <f t="shared" si="38"/>
        <v>10</v>
      </c>
      <c r="D665" s="119">
        <f t="shared" ref="D665:K680" si="40">+D664/D663*D664</f>
        <v>0.32309640465749867</v>
      </c>
      <c r="E665" s="119">
        <f t="shared" si="40"/>
        <v>4.1753998275538979</v>
      </c>
      <c r="F665" s="119">
        <f t="shared" si="40"/>
        <v>0.53445117792691821</v>
      </c>
      <c r="G665" s="119">
        <f t="shared" si="40"/>
        <v>0.21590676237978873</v>
      </c>
      <c r="H665" s="119">
        <f t="shared" si="40"/>
        <v>0.21254869686925737</v>
      </c>
      <c r="I665" s="119">
        <f t="shared" si="40"/>
        <v>2.0741987313026602</v>
      </c>
      <c r="J665" s="119">
        <f t="shared" si="40"/>
        <v>0.31690689394150617</v>
      </c>
      <c r="K665" s="120">
        <f t="shared" si="40"/>
        <v>0.11661540515409778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34" t="str">
        <f t="shared" si="37"/>
        <v>Munson</v>
      </c>
      <c r="C666" s="121">
        <f t="shared" si="38"/>
        <v>10</v>
      </c>
      <c r="D666" s="122">
        <f t="shared" si="40"/>
        <v>0.3214909566840452</v>
      </c>
      <c r="E666" s="122">
        <f t="shared" si="40"/>
        <v>4.1539308687760368</v>
      </c>
      <c r="F666" s="122">
        <f t="shared" si="40"/>
        <v>0.53170315120335254</v>
      </c>
      <c r="G666" s="122">
        <f t="shared" si="40"/>
        <v>0.21474179783457387</v>
      </c>
      <c r="H666" s="122">
        <f t="shared" si="40"/>
        <v>0.21149255783173418</v>
      </c>
      <c r="I666" s="122">
        <f t="shared" si="40"/>
        <v>2.0635336940790605</v>
      </c>
      <c r="J666" s="122">
        <f t="shared" si="40"/>
        <v>0.31527743562050153</v>
      </c>
      <c r="K666" s="46">
        <f t="shared" si="40"/>
        <v>0.11601565413463523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33" t="str">
        <f t="shared" si="37"/>
        <v>Munson</v>
      </c>
      <c r="C667" s="118">
        <f t="shared" si="38"/>
        <v>10</v>
      </c>
      <c r="D667" s="119">
        <f t="shared" si="40"/>
        <v>0.31989348609182627</v>
      </c>
      <c r="E667" s="119">
        <f t="shared" si="40"/>
        <v>4.1325722985142557</v>
      </c>
      <c r="F667" s="119">
        <f t="shared" si="40"/>
        <v>0.52896925420984509</v>
      </c>
      <c r="G667" s="119">
        <f t="shared" si="40"/>
        <v>0.21358311906927921</v>
      </c>
      <c r="H667" s="119">
        <f t="shared" si="40"/>
        <v>0.21044166667238201</v>
      </c>
      <c r="I667" s="119">
        <f t="shared" si="40"/>
        <v>2.0529234939437613</v>
      </c>
      <c r="J667" s="119">
        <f t="shared" si="40"/>
        <v>0.31365635557864024</v>
      </c>
      <c r="K667" s="120">
        <f t="shared" si="40"/>
        <v>0.11541898762433227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34" t="str">
        <f t="shared" si="37"/>
        <v>Munson</v>
      </c>
      <c r="C668" s="121">
        <f t="shared" si="38"/>
        <v>10</v>
      </c>
      <c r="D668" s="122">
        <f t="shared" si="40"/>
        <v>0.31830395324168048</v>
      </c>
      <c r="E668" s="122">
        <f t="shared" si="40"/>
        <v>4.1113235491758457</v>
      </c>
      <c r="F668" s="122">
        <f t="shared" si="40"/>
        <v>0.52624941429452909</v>
      </c>
      <c r="G668" s="122">
        <f t="shared" si="40"/>
        <v>0.21243069216782609</v>
      </c>
      <c r="H668" s="122">
        <f t="shared" si="40"/>
        <v>0.2093959973148754</v>
      </c>
      <c r="I668" s="122">
        <f t="shared" si="40"/>
        <v>2.042367848937479</v>
      </c>
      <c r="J668" s="122">
        <f t="shared" si="40"/>
        <v>0.31204361073684472</v>
      </c>
      <c r="K668" s="46">
        <f t="shared" si="40"/>
        <v>0.11482538975961142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33" t="str">
        <f t="shared" si="37"/>
        <v>Munson</v>
      </c>
      <c r="C669" s="118">
        <f t="shared" si="38"/>
        <v>10</v>
      </c>
      <c r="D669" s="119">
        <f t="shared" si="40"/>
        <v>0.31672231869141121</v>
      </c>
      <c r="E669" s="119">
        <f t="shared" si="40"/>
        <v>4.0901840560865299</v>
      </c>
      <c r="F669" s="119">
        <f t="shared" si="40"/>
        <v>0.52354355917909712</v>
      </c>
      <c r="G669" s="119">
        <f t="shared" si="40"/>
        <v>0.21128448339713621</v>
      </c>
      <c r="H669" s="119">
        <f t="shared" si="40"/>
        <v>0.20835552381246022</v>
      </c>
      <c r="I669" s="119">
        <f t="shared" si="40"/>
        <v>2.0318664785506977</v>
      </c>
      <c r="J669" s="119">
        <f t="shared" si="40"/>
        <v>0.31043915823753954</v>
      </c>
      <c r="K669" s="120">
        <f t="shared" si="40"/>
        <v>0.11423484475848132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34" t="str">
        <f t="shared" si="37"/>
        <v>Munson</v>
      </c>
      <c r="C670" s="121">
        <f t="shared" si="38"/>
        <v>10</v>
      </c>
      <c r="D670" s="122">
        <f t="shared" si="40"/>
        <v>0.31514854319480784</v>
      </c>
      <c r="E670" s="122">
        <f t="shared" si="40"/>
        <v>4.0691532574754588</v>
      </c>
      <c r="F670" s="122">
        <f t="shared" si="40"/>
        <v>0.52085161695688054</v>
      </c>
      <c r="G670" s="122">
        <f t="shared" si="40"/>
        <v>0.21014445920614427</v>
      </c>
      <c r="H670" s="122">
        <f t="shared" si="40"/>
        <v>0.2073202203473099</v>
      </c>
      <c r="I670" s="122">
        <f t="shared" si="40"/>
        <v>2.021419103716215</v>
      </c>
      <c r="J670" s="122">
        <f t="shared" si="40"/>
        <v>0.30884295544351259</v>
      </c>
      <c r="K670" s="46">
        <f t="shared" si="40"/>
        <v>0.11364733692011715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33" t="str">
        <f t="shared" si="37"/>
        <v>Munson</v>
      </c>
      <c r="C671" s="118">
        <f t="shared" si="38"/>
        <v>10</v>
      </c>
      <c r="D671" s="119">
        <f t="shared" si="40"/>
        <v>0.3135825877006721</v>
      </c>
      <c r="E671" s="119">
        <f t="shared" si="40"/>
        <v>4.0482305944602812</v>
      </c>
      <c r="F671" s="119">
        <f t="shared" si="40"/>
        <v>0.51817351609093831</v>
      </c>
      <c r="G671" s="119">
        <f t="shared" si="40"/>
        <v>0.20901058622481597</v>
      </c>
      <c r="H671" s="119">
        <f t="shared" si="40"/>
        <v>0.20629006122988475</v>
      </c>
      <c r="I671" s="119">
        <f t="shared" si="40"/>
        <v>2.0110254468017259</v>
      </c>
      <c r="J671" s="119">
        <f t="shared" si="40"/>
        <v>0.30725495993678187</v>
      </c>
      <c r="K671" s="120">
        <f t="shared" si="40"/>
        <v>0.11306285062444313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34" t="str">
        <f t="shared" si="37"/>
        <v>Munson</v>
      </c>
      <c r="C672" s="121">
        <f t="shared" si="38"/>
        <v>10</v>
      </c>
      <c r="D672" s="122">
        <f t="shared" si="40"/>
        <v>0.31202441335184883</v>
      </c>
      <c r="E672" s="122">
        <f t="shared" si="40"/>
        <v>4.0274155110322925</v>
      </c>
      <c r="F672" s="122">
        <f t="shared" si="40"/>
        <v>0.51550918541215618</v>
      </c>
      <c r="G672" s="122">
        <f t="shared" si="40"/>
        <v>0.20788283126317111</v>
      </c>
      <c r="H672" s="122">
        <f t="shared" si="40"/>
        <v>0.20526502089829457</v>
      </c>
      <c r="I672" s="122">
        <f t="shared" si="40"/>
        <v>2.0006852316024446</v>
      </c>
      <c r="J672" s="122">
        <f t="shared" si="40"/>
        <v>0.30567512951746839</v>
      </c>
      <c r="K672" s="46">
        <f t="shared" si="40"/>
        <v>0.11248137033171725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33" t="str">
        <f t="shared" si="37"/>
        <v>Munson</v>
      </c>
      <c r="C673" s="118">
        <f t="shared" si="38"/>
        <v>10</v>
      </c>
      <c r="D673" s="119">
        <f t="shared" si="40"/>
        <v>0.31047398148426192</v>
      </c>
      <c r="E673" s="119">
        <f t="shared" si="40"/>
        <v>4.0067074540416581</v>
      </c>
      <c r="F673" s="119">
        <f t="shared" si="40"/>
        <v>0.51285855411735537</v>
      </c>
      <c r="G673" s="119">
        <f t="shared" si="40"/>
        <v>0.20676116131031214</v>
      </c>
      <c r="H673" s="119">
        <f t="shared" si="40"/>
        <v>0.2042450739176643</v>
      </c>
      <c r="I673" s="119">
        <f t="shared" si="40"/>
        <v>1.9903981833337645</v>
      </c>
      <c r="J673" s="119">
        <f t="shared" si="40"/>
        <v>0.30410342220267472</v>
      </c>
      <c r="K673" s="120">
        <f t="shared" si="40"/>
        <v>0.11190288058211814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34" t="str">
        <f t="shared" si="37"/>
        <v>Munson</v>
      </c>
      <c r="C674" s="121">
        <f t="shared" si="38"/>
        <v>10</v>
      </c>
      <c r="D674" s="122">
        <f t="shared" si="40"/>
        <v>0.30893125362595492</v>
      </c>
      <c r="E674" s="122">
        <f t="shared" si="40"/>
        <v>3.9861058731827148</v>
      </c>
      <c r="F674" s="122">
        <f t="shared" si="40"/>
        <v>0.51022155176741102</v>
      </c>
      <c r="G674" s="122">
        <f t="shared" si="40"/>
        <v>0.20564554353345779</v>
      </c>
      <c r="H674" s="122">
        <f t="shared" si="40"/>
        <v>0.20323019497950295</v>
      </c>
      <c r="I674" s="122">
        <f t="shared" si="40"/>
        <v>1.9801640286239566</v>
      </c>
      <c r="J674" s="122">
        <f t="shared" si="40"/>
        <v>0.30253979622536925</v>
      </c>
      <c r="K674" s="46">
        <f t="shared" si="40"/>
        <v>0.11132736599533403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33" t="str">
        <f t="shared" si="37"/>
        <v>Munson</v>
      </c>
      <c r="C675" s="118">
        <f t="shared" si="38"/>
        <v>10</v>
      </c>
      <c r="D675" s="119">
        <f t="shared" si="40"/>
        <v>0.3073961914961364</v>
      </c>
      <c r="E675" s="119">
        <f t="shared" si="40"/>
        <v>3.9656102209793462</v>
      </c>
      <c r="F675" s="119">
        <f t="shared" si="40"/>
        <v>0.50759810828538021</v>
      </c>
      <c r="G675" s="119">
        <f t="shared" si="40"/>
        <v>0.20453594527698218</v>
      </c>
      <c r="H675" s="119">
        <f t="shared" si="40"/>
        <v>0.20222035890107559</v>
      </c>
      <c r="I675" s="119">
        <f t="shared" si="40"/>
        <v>1.9699824955069039</v>
      </c>
      <c r="J675" s="119">
        <f t="shared" si="40"/>
        <v>0.3009842100332763</v>
      </c>
      <c r="K675" s="120">
        <f t="shared" si="40"/>
        <v>0.11075481127015384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34" t="str">
        <f t="shared" si="37"/>
        <v>Munson</v>
      </c>
      <c r="C676" s="121">
        <f t="shared" si="38"/>
        <v>10</v>
      </c>
      <c r="D676" s="122">
        <f t="shared" si="40"/>
        <v>0.30586875700423005</v>
      </c>
      <c r="E676" s="122">
        <f t="shared" si="40"/>
        <v>3.9452199527704339</v>
      </c>
      <c r="F676" s="122">
        <f t="shared" si="40"/>
        <v>0.50498815395463981</v>
      </c>
      <c r="G676" s="122">
        <f t="shared" si="40"/>
        <v>0.2034323340614588</v>
      </c>
      <c r="H676" s="122">
        <f t="shared" si="40"/>
        <v>0.20121554062477845</v>
      </c>
      <c r="I676" s="122">
        <f t="shared" si="40"/>
        <v>1.959853313414875</v>
      </c>
      <c r="J676" s="122">
        <f t="shared" si="40"/>
        <v>0.29943662228777196</v>
      </c>
      <c r="K676" s="46">
        <f t="shared" si="40"/>
        <v>0.11018520118406032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33" t="str">
        <f t="shared" si="37"/>
        <v>Munson</v>
      </c>
      <c r="C677" s="118">
        <f t="shared" si="38"/>
        <v>10</v>
      </c>
      <c r="D677" s="119">
        <f t="shared" si="40"/>
        <v>0.30434891224892946</v>
      </c>
      <c r="E677" s="119">
        <f t="shared" si="40"/>
        <v>3.9249345266953832</v>
      </c>
      <c r="F677" s="119">
        <f t="shared" si="40"/>
        <v>0.5023916194170337</v>
      </c>
      <c r="G677" s="119">
        <f t="shared" si="40"/>
        <v>0.20233467758270982</v>
      </c>
      <c r="H677" s="119">
        <f t="shared" si="40"/>
        <v>0.20021571521751719</v>
      </c>
      <c r="I677" s="119">
        <f t="shared" si="40"/>
        <v>1.9497762131713332</v>
      </c>
      <c r="J677" s="119">
        <f t="shared" si="40"/>
        <v>0.2978969918627854</v>
      </c>
      <c r="K677" s="120">
        <f t="shared" si="40"/>
        <v>0.1096185205928254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34" t="str">
        <f t="shared" si="37"/>
        <v>Munson</v>
      </c>
      <c r="C678" s="121">
        <f t="shared" si="38"/>
        <v>10</v>
      </c>
      <c r="D678" s="122">
        <f t="shared" si="40"/>
        <v>0.30283661951725771</v>
      </c>
      <c r="E678" s="122">
        <f t="shared" si="40"/>
        <v>3.9047534036797242</v>
      </c>
      <c r="F678" s="122">
        <f t="shared" si="40"/>
        <v>0.49980843567102967</v>
      </c>
      <c r="G678" s="122">
        <f t="shared" si="40"/>
        <v>0.20124294371086054</v>
      </c>
      <c r="H678" s="122">
        <f t="shared" si="40"/>
        <v>0.19922085787008817</v>
      </c>
      <c r="I678" s="122">
        <f t="shared" si="40"/>
        <v>1.939750926983784</v>
      </c>
      <c r="J678" s="122">
        <f t="shared" si="40"/>
        <v>0.29636527784370614</v>
      </c>
      <c r="K678" s="46">
        <f t="shared" si="40"/>
        <v>0.10905475443010748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33" t="str">
        <f t="shared" si="37"/>
        <v>Munson</v>
      </c>
      <c r="C679" s="118">
        <f t="shared" si="38"/>
        <v>10</v>
      </c>
      <c r="D679" s="119">
        <f t="shared" si="40"/>
        <v>0.3013318412836315</v>
      </c>
      <c r="E679" s="119">
        <f t="shared" si="40"/>
        <v>3.8846760474207849</v>
      </c>
      <c r="F679" s="119">
        <f t="shared" si="40"/>
        <v>0.49723853406988583</v>
      </c>
      <c r="G679" s="119">
        <f t="shared" si="40"/>
        <v>0.20015710048939894</v>
      </c>
      <c r="H679" s="119">
        <f t="shared" si="40"/>
        <v>0.19823094389656293</v>
      </c>
      <c r="I679" s="119">
        <f t="shared" si="40"/>
        <v>1.9297771884366581</v>
      </c>
      <c r="J679" s="119">
        <f t="shared" si="40"/>
        <v>0.29484143952629671</v>
      </c>
      <c r="K679" s="120">
        <f t="shared" si="40"/>
        <v>0.10849388770705092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34" t="str">
        <f t="shared" si="37"/>
        <v>Munson</v>
      </c>
      <c r="C680" s="121">
        <f t="shared" si="38"/>
        <v>10</v>
      </c>
      <c r="D680" s="122">
        <f t="shared" si="40"/>
        <v>0.29983454020893013</v>
      </c>
      <c r="E680" s="122">
        <f t="shared" si="40"/>
        <v>3.8647019243734406</v>
      </c>
      <c r="F680" s="122">
        <f t="shared" si="40"/>
        <v>0.49468184631982615</v>
      </c>
      <c r="G680" s="122">
        <f t="shared" si="40"/>
        <v>0.1990771161342402</v>
      </c>
      <c r="H680" s="122">
        <f t="shared" si="40"/>
        <v>0.19724594873367557</v>
      </c>
      <c r="I680" s="122">
        <f t="shared" si="40"/>
        <v>1.9198547324842317</v>
      </c>
      <c r="J680" s="122">
        <f t="shared" si="40"/>
        <v>0.29332543641561087</v>
      </c>
      <c r="K680" s="46">
        <f t="shared" si="40"/>
        <v>0.10793590551188749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33" t="str">
        <f t="shared" si="37"/>
        <v>Munson</v>
      </c>
      <c r="C681" s="118">
        <f t="shared" si="38"/>
        <v>10</v>
      </c>
      <c r="D681" s="119">
        <f t="shared" ref="D681:K696" si="41">+D680/D679*D680</f>
        <v>0.29834467913956891</v>
      </c>
      <c r="E681" s="119">
        <f t="shared" si="41"/>
        <v>3.8448305037359343</v>
      </c>
      <c r="F681" s="119">
        <f t="shared" si="41"/>
        <v>0.49213830447822571</v>
      </c>
      <c r="G681" s="119">
        <f t="shared" si="41"/>
        <v>0.19800295903279636</v>
      </c>
      <c r="H681" s="119">
        <f t="shared" si="41"/>
        <v>0.19626584794021329</v>
      </c>
      <c r="I681" s="119">
        <f t="shared" si="41"/>
        <v>1.9099832954435829</v>
      </c>
      <c r="J681" s="119">
        <f t="shared" si="41"/>
        <v>0.29181722822491762</v>
      </c>
      <c r="K681" s="120">
        <f t="shared" si="41"/>
        <v>0.10738079300953994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34" t="str">
        <f t="shared" si="37"/>
        <v>Munson</v>
      </c>
      <c r="C682" s="121">
        <f t="shared" si="38"/>
        <v>10</v>
      </c>
      <c r="D682" s="122">
        <f t="shared" si="41"/>
        <v>0.29686222110657723</v>
      </c>
      <c r="E682" s="122">
        <f t="shared" si="41"/>
        <v>3.8250612574357716</v>
      </c>
      <c r="F682" s="122">
        <f t="shared" si="41"/>
        <v>0.48960784095180521</v>
      </c>
      <c r="G682" s="122">
        <f t="shared" si="41"/>
        <v>0.19693459774305094</v>
      </c>
      <c r="H682" s="122">
        <f t="shared" si="41"/>
        <v>0.19529061719640989</v>
      </c>
      <c r="I682" s="122">
        <f t="shared" si="41"/>
        <v>1.9001626149875857</v>
      </c>
      <c r="J682" s="122">
        <f t="shared" si="41"/>
        <v>0.29031677487463053</v>
      </c>
      <c r="K682" s="46">
        <f t="shared" si="41"/>
        <v>0.10682853544122756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33" t="str">
        <f t="shared" si="37"/>
        <v>Munson</v>
      </c>
      <c r="C683" s="118">
        <f t="shared" si="38"/>
        <v>10</v>
      </c>
      <c r="D683" s="119">
        <f t="shared" si="41"/>
        <v>0.29538712932468114</v>
      </c>
      <c r="E683" s="119">
        <f t="shared" si="41"/>
        <v>3.8053936601156866</v>
      </c>
      <c r="F683" s="119">
        <f t="shared" si="41"/>
        <v>0.48709038849483466</v>
      </c>
      <c r="G683" s="119">
        <f t="shared" si="41"/>
        <v>0.19587200099263868</v>
      </c>
      <c r="H683" s="119">
        <f t="shared" si="41"/>
        <v>0.19432023230334231</v>
      </c>
      <c r="I683" s="119">
        <f t="shared" si="41"/>
        <v>1.8903924301379367</v>
      </c>
      <c r="J683" s="119">
        <f t="shared" si="41"/>
        <v>0.28882403649124272</v>
      </c>
      <c r="K683" s="120">
        <f t="shared" si="41"/>
        <v>0.10627911812407378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34" t="str">
        <f t="shared" si="37"/>
        <v>Munson</v>
      </c>
      <c r="C684" s="121">
        <f t="shared" si="38"/>
        <v>10</v>
      </c>
      <c r="D684" s="122">
        <f t="shared" si="41"/>
        <v>0.29391936719139072</v>
      </c>
      <c r="E684" s="122">
        <f t="shared" si="41"/>
        <v>3.7858271891196815</v>
      </c>
      <c r="F684" s="122">
        <f t="shared" si="41"/>
        <v>0.48458588020734633</v>
      </c>
      <c r="G684" s="122">
        <f t="shared" si="41"/>
        <v>0.19481513767793007</v>
      </c>
      <c r="H684" s="122">
        <f t="shared" si="41"/>
        <v>0.19335466918233021</v>
      </c>
      <c r="I684" s="122">
        <f t="shared" si="41"/>
        <v>1.8806724812582218</v>
      </c>
      <c r="J684" s="122">
        <f t="shared" si="41"/>
        <v>0.28733897340626713</v>
      </c>
      <c r="K684" s="46">
        <f t="shared" si="41"/>
        <v>0.10573252645071586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33" t="str">
        <f t="shared" si="37"/>
        <v>Munson</v>
      </c>
      <c r="C685" s="118">
        <f t="shared" si="38"/>
        <v>10</v>
      </c>
      <c r="D685" s="119">
        <f t="shared" si="41"/>
        <v>0.29245889828609184</v>
      </c>
      <c r="E685" s="119">
        <f t="shared" si="41"/>
        <v>3.7663613244791372</v>
      </c>
      <c r="F685" s="119">
        <f t="shared" si="41"/>
        <v>0.482094249533357</v>
      </c>
      <c r="G685" s="119">
        <f t="shared" si="41"/>
        <v>0.19376397686312097</v>
      </c>
      <c r="H685" s="119">
        <f t="shared" si="41"/>
        <v>0.19239390387433844</v>
      </c>
      <c r="I685" s="119">
        <f t="shared" si="41"/>
        <v>1.8710025100470153</v>
      </c>
      <c r="J685" s="119">
        <f t="shared" si="41"/>
        <v>0.2858615461551825</v>
      </c>
      <c r="K685" s="120">
        <f t="shared" si="41"/>
        <v>0.10518874588891641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34" t="str">
        <f t="shared" si="37"/>
        <v>Munson</v>
      </c>
      <c r="C686" s="121">
        <f t="shared" si="38"/>
        <v>10</v>
      </c>
      <c r="D686" s="122">
        <f t="shared" si="41"/>
        <v>0.29100568636914226</v>
      </c>
      <c r="E686" s="122">
        <f t="shared" si="41"/>
        <v>3.7469955488989948</v>
      </c>
      <c r="F686" s="122">
        <f t="shared" si="41"/>
        <v>0.47961543025909914</v>
      </c>
      <c r="G686" s="122">
        <f t="shared" si="41"/>
        <v>0.19271848777932701</v>
      </c>
      <c r="H686" s="122">
        <f t="shared" si="41"/>
        <v>0.19143791253938255</v>
      </c>
      <c r="I686" s="122">
        <f t="shared" si="41"/>
        <v>1.8613822595310163</v>
      </c>
      <c r="J686" s="122">
        <f t="shared" si="41"/>
        <v>0.28439171547638453</v>
      </c>
      <c r="K686" s="46">
        <f t="shared" si="41"/>
        <v>0.10464776198117715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33" t="str">
        <f t="shared" si="37"/>
        <v>Munson</v>
      </c>
      <c r="C687" s="118">
        <f t="shared" si="38"/>
        <v>10</v>
      </c>
      <c r="D687" s="119">
        <f t="shared" si="41"/>
        <v>0.28955969538097254</v>
      </c>
      <c r="E687" s="119">
        <f t="shared" si="41"/>
        <v>3.7277293477440101</v>
      </c>
      <c r="F687" s="119">
        <f t="shared" si="41"/>
        <v>0.47714935651126145</v>
      </c>
      <c r="G687" s="119">
        <f t="shared" si="41"/>
        <v>0.19167863982368302</v>
      </c>
      <c r="H687" s="119">
        <f t="shared" si="41"/>
        <v>0.19048667145593728</v>
      </c>
      <c r="I687" s="119">
        <f t="shared" si="41"/>
        <v>1.8518114740582192</v>
      </c>
      <c r="J687" s="119">
        <f t="shared" si="41"/>
        <v>0.28292944231014255</v>
      </c>
      <c r="K687" s="120">
        <f t="shared" si="41"/>
        <v>0.10410956034435441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34" t="str">
        <f t="shared" si="37"/>
        <v>Munson</v>
      </c>
      <c r="C688" s="121">
        <f t="shared" si="38"/>
        <v>10</v>
      </c>
      <c r="D688" s="122">
        <f t="shared" si="41"/>
        <v>0.28812088944119124</v>
      </c>
      <c r="E688" s="122">
        <f t="shared" si="41"/>
        <v>3.7085622090250761</v>
      </c>
      <c r="F688" s="122">
        <f t="shared" si="41"/>
        <v>0.47469596275523818</v>
      </c>
      <c r="G688" s="122">
        <f t="shared" si="41"/>
        <v>0.19064440255844717</v>
      </c>
      <c r="H688" s="122">
        <f t="shared" si="41"/>
        <v>0.18954015702034788</v>
      </c>
      <c r="I688" s="122">
        <f t="shared" si="41"/>
        <v>1.8422898992911207</v>
      </c>
      <c r="J688" s="122">
        <f t="shared" si="41"/>
        <v>0.28147468779756152</v>
      </c>
      <c r="K688" s="46">
        <f t="shared" si="41"/>
        <v>0.10357412666927682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33" t="str">
        <f t="shared" si="37"/>
        <v>Munson</v>
      </c>
      <c r="C689" s="118">
        <f t="shared" si="38"/>
        <v>10</v>
      </c>
      <c r="D689" s="119">
        <f t="shared" si="41"/>
        <v>0.2866892328476946</v>
      </c>
      <c r="E689" s="119">
        <f t="shared" si="41"/>
        <v>3.689493623385617</v>
      </c>
      <c r="F689" s="119">
        <f t="shared" si="41"/>
        <v>0.47225518379338777</v>
      </c>
      <c r="G689" s="119">
        <f t="shared" si="41"/>
        <v>0.18961574571011006</v>
      </c>
      <c r="H689" s="119">
        <f t="shared" si="41"/>
        <v>0.18859834574624443</v>
      </c>
      <c r="I689" s="119">
        <f t="shared" si="41"/>
        <v>1.8328172821999604</v>
      </c>
      <c r="J689" s="119">
        <f t="shared" si="41"/>
        <v>0.28002741327954944</v>
      </c>
      <c r="K689" s="120">
        <f t="shared" si="41"/>
        <v>0.10304144672036479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34" t="str">
        <f t="shared" si="37"/>
        <v>Munson</v>
      </c>
      <c r="C690" s="121">
        <f t="shared" si="38"/>
        <v>10</v>
      </c>
      <c r="D690" s="122">
        <f t="shared" si="41"/>
        <v>0.28526469007578054</v>
      </c>
      <c r="E690" s="122">
        <f t="shared" si="41"/>
        <v>3.6705230840880545</v>
      </c>
      <c r="F690" s="122">
        <f t="shared" si="41"/>
        <v>0.46982695476330005</v>
      </c>
      <c r="G690" s="122">
        <f t="shared" si="41"/>
        <v>0.18859263916850857</v>
      </c>
      <c r="H690" s="122">
        <f t="shared" si="41"/>
        <v>0.1876612142639591</v>
      </c>
      <c r="I690" s="122">
        <f t="shared" si="41"/>
        <v>1.8233933710559966</v>
      </c>
      <c r="J690" s="122">
        <f t="shared" si="41"/>
        <v>0.27858758029579</v>
      </c>
      <c r="K690" s="46">
        <f t="shared" si="41"/>
        <v>0.10251150633525212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33" t="str">
        <f t="shared" si="37"/>
        <v>Munson</v>
      </c>
      <c r="C691" s="118">
        <f t="shared" si="38"/>
        <v>10</v>
      </c>
      <c r="D691" s="119">
        <f t="shared" si="41"/>
        <v>0.28384722577726729</v>
      </c>
      <c r="E691" s="119">
        <f t="shared" si="41"/>
        <v>3.6516500870003386</v>
      </c>
      <c r="F691" s="119">
        <f t="shared" si="41"/>
        <v>0.46741121113607276</v>
      </c>
      <c r="G691" s="119">
        <f t="shared" si="41"/>
        <v>0.18757505298594451</v>
      </c>
      <c r="H691" s="119">
        <f t="shared" si="41"/>
        <v>0.18672873931994621</v>
      </c>
      <c r="I691" s="119">
        <f t="shared" si="41"/>
        <v>1.8140179154248175</v>
      </c>
      <c r="J691" s="119">
        <f t="shared" si="41"/>
        <v>0.27715515058372048</v>
      </c>
      <c r="K691" s="120">
        <f t="shared" si="41"/>
        <v>0.10198429142440939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34" t="str">
        <f t="shared" si="37"/>
        <v>Munson</v>
      </c>
      <c r="C692" s="121">
        <f t="shared" si="38"/>
        <v>10</v>
      </c>
      <c r="D692" s="122">
        <f t="shared" si="41"/>
        <v>0.28243680477961619</v>
      </c>
      <c r="E692" s="122">
        <f t="shared" si="41"/>
        <v>3.6328741305825525</v>
      </c>
      <c r="F692" s="122">
        <f t="shared" si="41"/>
        <v>0.46500788871459653</v>
      </c>
      <c r="G692" s="122">
        <f t="shared" si="41"/>
        <v>0.18656295737630796</v>
      </c>
      <c r="H692" s="122">
        <f t="shared" si="41"/>
        <v>0.18580089777620531</v>
      </c>
      <c r="I692" s="122">
        <f t="shared" si="41"/>
        <v>1.8046906661596849</v>
      </c>
      <c r="J692" s="122">
        <f t="shared" si="41"/>
        <v>0.27573008607751492</v>
      </c>
      <c r="K692" s="46">
        <f t="shared" si="41"/>
        <v>0.10145978797076938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33" t="str">
        <f t="shared" si="37"/>
        <v>Munson</v>
      </c>
      <c r="C693" s="118">
        <f t="shared" si="38"/>
        <v>10</v>
      </c>
      <c r="D693" s="119">
        <f t="shared" si="41"/>
        <v>0.28103339208505901</v>
      </c>
      <c r="E693" s="119">
        <f t="shared" si="41"/>
        <v>3.6141947158735839</v>
      </c>
      <c r="F693" s="119">
        <f t="shared" si="41"/>
        <v>0.46261692363184892</v>
      </c>
      <c r="G693" s="119">
        <f t="shared" si="41"/>
        <v>0.18555632271420541</v>
      </c>
      <c r="H693" s="119">
        <f t="shared" si="41"/>
        <v>0.18487766660970698</v>
      </c>
      <c r="I693" s="119">
        <f t="shared" si="41"/>
        <v>1.7954113753949146</v>
      </c>
      <c r="J693" s="119">
        <f t="shared" si="41"/>
        <v>0.27431234890707262</v>
      </c>
      <c r="K693" s="120">
        <f t="shared" si="41"/>
        <v>0.10093798202935442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34" t="str">
        <f t="shared" si="37"/>
        <v>Munson</v>
      </c>
      <c r="C694" s="121">
        <f t="shared" si="38"/>
        <v>10</v>
      </c>
      <c r="D694" s="122">
        <f t="shared" si="41"/>
        <v>0.27963695286972945</v>
      </c>
      <c r="E694" s="122">
        <f t="shared" si="41"/>
        <v>3.5956113464778654</v>
      </c>
      <c r="F694" s="122">
        <f t="shared" si="41"/>
        <v>0.4602382523491973</v>
      </c>
      <c r="G694" s="122">
        <f t="shared" si="41"/>
        <v>0.18455511953409265</v>
      </c>
      <c r="H694" s="122">
        <f t="shared" si="41"/>
        <v>0.18395902291182151</v>
      </c>
      <c r="I694" s="122">
        <f t="shared" si="41"/>
        <v>1.7861797965392885</v>
      </c>
      <c r="J694" s="122">
        <f t="shared" si="41"/>
        <v>0.27290190139701176</v>
      </c>
      <c r="K694" s="46">
        <f t="shared" si="41"/>
        <v>0.10041885972690562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33" t="str">
        <f t="shared" si="37"/>
        <v>Munson</v>
      </c>
      <c r="C695" s="118">
        <f t="shared" si="38"/>
        <v>10</v>
      </c>
      <c r="D695" s="119">
        <f t="shared" si="41"/>
        <v>0.27824745248279908</v>
      </c>
      <c r="E695" s="119">
        <f t="shared" si="41"/>
        <v>3.5771235285521827</v>
      </c>
      <c r="F695" s="119">
        <f t="shared" si="41"/>
        <v>0.45787181165471025</v>
      </c>
      <c r="G695" s="119">
        <f t="shared" si="41"/>
        <v>0.18355931852941215</v>
      </c>
      <c r="H695" s="119">
        <f t="shared" si="41"/>
        <v>0.18304494388775056</v>
      </c>
      <c r="I695" s="119">
        <f t="shared" si="41"/>
        <v>1.7769956842695021</v>
      </c>
      <c r="J695" s="119">
        <f t="shared" si="41"/>
        <v>0.27149870606566817</v>
      </c>
      <c r="K695" s="120">
        <f t="shared" si="41"/>
        <v>9.9902407261514004E-2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34" t="str">
        <f t="shared" si="37"/>
        <v>Munson</v>
      </c>
      <c r="C696" s="121">
        <f t="shared" si="38"/>
        <v>10</v>
      </c>
      <c r="D696" s="122">
        <f t="shared" si="41"/>
        <v>0.27686485644561742</v>
      </c>
      <c r="E696" s="122">
        <f t="shared" si="41"/>
        <v>3.5587307707925517</v>
      </c>
      <c r="F696" s="122">
        <f t="shared" si="41"/>
        <v>0.45551753866147782</v>
      </c>
      <c r="G696" s="122">
        <f t="shared" si="41"/>
        <v>0.18256889055173534</v>
      </c>
      <c r="H696" s="122">
        <f t="shared" si="41"/>
        <v>0.1821354068559615</v>
      </c>
      <c r="I696" s="122">
        <f t="shared" si="41"/>
        <v>1.767858794523645</v>
      </c>
      <c r="J696" s="122">
        <f t="shared" si="41"/>
        <v>0.27010272562409932</v>
      </c>
      <c r="K696" s="46">
        <f t="shared" si="41"/>
        <v>9.9388610902253594E-2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33" t="str">
        <f t="shared" si="37"/>
        <v>Munson</v>
      </c>
      <c r="C697" s="118">
        <f t="shared" si="38"/>
        <v>10</v>
      </c>
      <c r="D697" s="119">
        <f t="shared" ref="D697:K712" si="42">+D696/D695*D696</f>
        <v>0.27548913045085655</v>
      </c>
      <c r="E697" s="119">
        <f t="shared" si="42"/>
        <v>3.5404325844211617</v>
      </c>
      <c r="F697" s="119">
        <f t="shared" si="42"/>
        <v>0.45317537080594023</v>
      </c>
      <c r="G697" s="119">
        <f t="shared" si="42"/>
        <v>0.18158380660990928</v>
      </c>
      <c r="H697" s="119">
        <f t="shared" si="42"/>
        <v>0.18123038924762455</v>
      </c>
      <c r="I697" s="119">
        <f t="shared" si="42"/>
        <v>1.7587688844947151</v>
      </c>
      <c r="J697" s="119">
        <f t="shared" si="42"/>
        <v>0.26871392297509339</v>
      </c>
      <c r="K697" s="120">
        <f t="shared" si="42"/>
        <v>9.8877456988816323E-2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34" t="str">
        <f t="shared" si="37"/>
        <v>Munson</v>
      </c>
      <c r="C698" s="121">
        <f t="shared" si="38"/>
        <v>10</v>
      </c>
      <c r="D698" s="122">
        <f t="shared" si="42"/>
        <v>0.27412024036165966</v>
      </c>
      <c r="E698" s="122">
        <f t="shared" si="42"/>
        <v>3.5222284831733863</v>
      </c>
      <c r="F698" s="122">
        <f t="shared" si="42"/>
        <v>0.45084524584622532</v>
      </c>
      <c r="G698" s="122">
        <f t="shared" si="42"/>
        <v>0.18060403786920817</v>
      </c>
      <c r="H698" s="122">
        <f t="shared" si="42"/>
        <v>0.18032986860605282</v>
      </c>
      <c r="I698" s="122">
        <f t="shared" si="42"/>
        <v>1.7497257126241665</v>
      </c>
      <c r="J698" s="122">
        <f t="shared" si="42"/>
        <v>0.2673322612121834</v>
      </c>
      <c r="K698" s="46">
        <f t="shared" si="42"/>
        <v>9.8368931931148845E-2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33" t="str">
        <f t="shared" si="37"/>
        <v>Munson</v>
      </c>
      <c r="C699" s="118">
        <f t="shared" si="38"/>
        <v>10</v>
      </c>
      <c r="D699" s="119">
        <f t="shared" si="42"/>
        <v>0.27275815221079419</v>
      </c>
      <c r="E699" s="119">
        <f t="shared" si="42"/>
        <v>3.5041179832848623</v>
      </c>
      <c r="F699" s="119">
        <f t="shared" si="42"/>
        <v>0.4485271018604946</v>
      </c>
      <c r="G699" s="119">
        <f t="shared" si="42"/>
        <v>0.17962955565048927</v>
      </c>
      <c r="H699" s="119">
        <f t="shared" si="42"/>
        <v>0.17943382258614507</v>
      </c>
      <c r="I699" s="119">
        <f t="shared" si="42"/>
        <v>1.7407290385954897</v>
      </c>
      <c r="J699" s="119">
        <f t="shared" si="42"/>
        <v>0.26595770361866644</v>
      </c>
      <c r="K699" s="120">
        <f t="shared" si="42"/>
        <v>9.7863022209091224E-2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34" t="str">
        <f t="shared" si="37"/>
        <v>Munson</v>
      </c>
      <c r="C700" s="121">
        <f t="shared" si="38"/>
        <v>10</v>
      </c>
      <c r="D700" s="122">
        <f t="shared" si="42"/>
        <v>0.27140283219980882</v>
      </c>
      <c r="E700" s="122">
        <f t="shared" si="42"/>
        <v>3.4861006034786324</v>
      </c>
      <c r="F700" s="122">
        <f t="shared" si="42"/>
        <v>0.44622087724529752</v>
      </c>
      <c r="G700" s="122">
        <f t="shared" si="42"/>
        <v>0.17866033142935339</v>
      </c>
      <c r="H700" s="122">
        <f t="shared" si="42"/>
        <v>0.17854222895383123</v>
      </c>
      <c r="I700" s="122">
        <f t="shared" si="42"/>
        <v>1.7317786233278256</v>
      </c>
      <c r="J700" s="122">
        <f t="shared" si="42"/>
        <v>0.26459021366662799</v>
      </c>
      <c r="K700" s="46">
        <f t="shared" si="42"/>
        <v>9.7359714372017486E-2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33" t="str">
        <f t="shared" si="37"/>
        <v>Munson</v>
      </c>
      <c r="C701" s="118">
        <f t="shared" si="38"/>
        <v>10</v>
      </c>
      <c r="D701" s="119">
        <f t="shared" si="42"/>
        <v>0.27005424669819478</v>
      </c>
      <c r="E701" s="119">
        <f t="shared" si="42"/>
        <v>3.4681758649523564</v>
      </c>
      <c r="F701" s="119">
        <f t="shared" si="42"/>
        <v>0.44392651071393457</v>
      </c>
      <c r="G701" s="119">
        <f t="shared" si="42"/>
        <v>0.17769633683530997</v>
      </c>
      <c r="H701" s="119">
        <f t="shared" si="42"/>
        <v>0.17765506558552072</v>
      </c>
      <c r="I701" s="119">
        <f t="shared" si="42"/>
        <v>1.7228742289696124</v>
      </c>
      <c r="J701" s="119">
        <f t="shared" si="42"/>
        <v>0.26322975501597123</v>
      </c>
      <c r="K701" s="120">
        <f t="shared" si="42"/>
        <v>9.6858995038478002E-2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34" t="str">
        <f t="shared" si="37"/>
        <v>Munson</v>
      </c>
      <c r="C702" s="121">
        <f t="shared" si="38"/>
        <v>10</v>
      </c>
      <c r="D702" s="122">
        <f t="shared" si="42"/>
        <v>0.26871236224255146</v>
      </c>
      <c r="E702" s="122">
        <f t="shared" si="42"/>
        <v>3.4503432913655874</v>
      </c>
      <c r="F702" s="122">
        <f t="shared" si="42"/>
        <v>0.44164394129482853</v>
      </c>
      <c r="G702" s="122">
        <f t="shared" si="42"/>
        <v>0.17673754365094663</v>
      </c>
      <c r="H702" s="122">
        <f t="shared" si="42"/>
        <v>0.17677231046755346</v>
      </c>
      <c r="I702" s="122">
        <f t="shared" si="42"/>
        <v>1.7140156188922644</v>
      </c>
      <c r="J702" s="122">
        <f t="shared" si="42"/>
        <v>0.26187629151345126</v>
      </c>
      <c r="K702" s="46">
        <f t="shared" si="42"/>
        <v>9.6360850895843689E-2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33" t="str">
        <f t="shared" si="37"/>
        <v>Munson</v>
      </c>
      <c r="C703" s="118">
        <f t="shared" si="38"/>
        <v>10</v>
      </c>
      <c r="D703" s="119">
        <f t="shared" si="42"/>
        <v>0.26737714553575603</v>
      </c>
      <c r="E703" s="119">
        <f t="shared" si="42"/>
        <v>3.4326024088271132</v>
      </c>
      <c r="F703" s="119">
        <f t="shared" si="42"/>
        <v>0.43937310832990417</v>
      </c>
      <c r="G703" s="119">
        <f t="shared" si="42"/>
        <v>0.17578392381110325</v>
      </c>
      <c r="H703" s="119">
        <f t="shared" si="42"/>
        <v>0.17589394169565367</v>
      </c>
      <c r="I703" s="119">
        <f t="shared" si="42"/>
        <v>1.7052025576838836</v>
      </c>
      <c r="J703" s="119">
        <f t="shared" si="42"/>
        <v>0.26052978719171438</v>
      </c>
      <c r="K703" s="120">
        <f t="shared" si="42"/>
        <v>9.5865268699952086E-2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34" t="str">
        <f t="shared" si="37"/>
        <v>Munson</v>
      </c>
      <c r="C704" s="121">
        <f t="shared" si="38"/>
        <v>10</v>
      </c>
      <c r="D704" s="122">
        <f t="shared" si="42"/>
        <v>0.2660485634461372</v>
      </c>
      <c r="E704" s="122">
        <f t="shared" si="42"/>
        <v>3.4149527458823621</v>
      </c>
      <c r="F704" s="122">
        <f t="shared" si="42"/>
        <v>0.43711395147297633</v>
      </c>
      <c r="G704" s="122">
        <f t="shared" si="42"/>
        <v>0.1748354494020504</v>
      </c>
      <c r="H704" s="122">
        <f t="shared" si="42"/>
        <v>0.17501993747438632</v>
      </c>
      <c r="I704" s="122">
        <f t="shared" si="42"/>
        <v>1.6964348111430045</v>
      </c>
      <c r="J704" s="122">
        <f t="shared" si="42"/>
        <v>0.25919020626834233</v>
      </c>
      <c r="K704" s="46">
        <f t="shared" si="42"/>
        <v>9.5372235274755232E-2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33" t="str">
        <f t="shared" si="37"/>
        <v>Munson</v>
      </c>
      <c r="C705" s="118">
        <f t="shared" si="38"/>
        <v>10</v>
      </c>
      <c r="D705" s="119">
        <f t="shared" si="42"/>
        <v>0.26472658300665314</v>
      </c>
      <c r="E705" s="119">
        <f t="shared" si="42"/>
        <v>3.3973938335008751</v>
      </c>
      <c r="F705" s="119">
        <f t="shared" si="42"/>
        <v>0.4348664106881463</v>
      </c>
      <c r="G705" s="119">
        <f t="shared" si="42"/>
        <v>0.17389209266067229</v>
      </c>
      <c r="H705" s="119">
        <f t="shared" si="42"/>
        <v>0.17415027611661632</v>
      </c>
      <c r="I705" s="119">
        <f t="shared" si="42"/>
        <v>1.6877121462723697</v>
      </c>
      <c r="J705" s="119">
        <f t="shared" si="42"/>
        <v>0.25785751314490135</v>
      </c>
      <c r="K705" s="120">
        <f t="shared" si="42"/>
        <v>9.4881737511969363E-2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34" t="str">
        <f t="shared" si="37"/>
        <v>Munson</v>
      </c>
      <c r="C706" s="121">
        <f t="shared" si="38"/>
        <v>10</v>
      </c>
      <c r="D706" s="122">
        <f t="shared" si="42"/>
        <v>0.26341117141407333</v>
      </c>
      <c r="E706" s="122">
        <f t="shared" si="42"/>
        <v>3.3799252050638415</v>
      </c>
      <c r="F706" s="122">
        <f t="shared" si="42"/>
        <v>0.4326304262482063</v>
      </c>
      <c r="G706" s="122">
        <f t="shared" si="42"/>
        <v>0.17295382597365414</v>
      </c>
      <c r="H706" s="122">
        <f t="shared" si="42"/>
        <v>0.17328493604297035</v>
      </c>
      <c r="I706" s="122">
        <f t="shared" si="42"/>
        <v>1.679034331272738</v>
      </c>
      <c r="J706" s="122">
        <f t="shared" si="42"/>
        <v>0.25653167240599617</v>
      </c>
      <c r="K706" s="46">
        <f t="shared" si="42"/>
        <v>9.4393762370726386E-2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33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0.26210229602816471</v>
      </c>
      <c r="E707" s="119">
        <f t="shared" si="42"/>
        <v>3.3625463963516986</v>
      </c>
      <c r="F707" s="119">
        <f t="shared" si="42"/>
        <v>0.43040593873305233</v>
      </c>
      <c r="G707" s="119">
        <f t="shared" si="42"/>
        <v>0.17202062187667383</v>
      </c>
      <c r="H707" s="119">
        <f t="shared" si="42"/>
        <v>0.17242389578130146</v>
      </c>
      <c r="I707" s="119">
        <f t="shared" si="42"/>
        <v>1.6704011355367256</v>
      </c>
      <c r="J707" s="119">
        <f t="shared" si="42"/>
        <v>0.25521264881832889</v>
      </c>
      <c r="K707" s="120">
        <f t="shared" si="42"/>
        <v>9.3908296877227168E-2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34" t="str">
        <f t="shared" si="45"/>
        <v>Munson</v>
      </c>
      <c r="C708" s="121">
        <f t="shared" si="46"/>
        <v>10</v>
      </c>
      <c r="D708" s="122">
        <f t="shared" si="42"/>
        <v>0.26079992437088173</v>
      </c>
      <c r="E708" s="122">
        <f t="shared" si="42"/>
        <v>3.3452569455317955</v>
      </c>
      <c r="F708" s="122">
        <f t="shared" si="42"/>
        <v>0.42819288902810509</v>
      </c>
      <c r="G708" s="122">
        <f t="shared" si="42"/>
        <v>0.17109245305359808</v>
      </c>
      <c r="H708" s="122">
        <f t="shared" si="42"/>
        <v>0.17156713396615622</v>
      </c>
      <c r="I708" s="122">
        <f t="shared" si="42"/>
        <v>1.6618123296426766</v>
      </c>
      <c r="J708" s="122">
        <f t="shared" si="42"/>
        <v>0.25390040732976271</v>
      </c>
      <c r="K708" s="46">
        <f t="shared" si="42"/>
        <v>9.3425328124396606E-2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33" t="str">
        <f t="shared" si="45"/>
        <v>Munson</v>
      </c>
      <c r="C709" s="118">
        <f t="shared" si="46"/>
        <v>10</v>
      </c>
      <c r="D709" s="119">
        <f t="shared" si="42"/>
        <v>0.2595040241255604</v>
      </c>
      <c r="E709" s="119">
        <f t="shared" si="42"/>
        <v>3.3280563931461202</v>
      </c>
      <c r="F709" s="119">
        <f t="shared" si="42"/>
        <v>0.42599121832273901</v>
      </c>
      <c r="G709" s="119">
        <f t="shared" si="42"/>
        <v>0.17016929233568281</v>
      </c>
      <c r="H709" s="119">
        <f t="shared" si="42"/>
        <v>0.17071462933824461</v>
      </c>
      <c r="I709" s="119">
        <f t="shared" si="42"/>
        <v>1.6532676853485668</v>
      </c>
      <c r="J709" s="119">
        <f t="shared" si="42"/>
        <v>0.25259491306839033</v>
      </c>
      <c r="K709" s="120">
        <f t="shared" si="42"/>
        <v>9.2944843271540456E-2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34" t="str">
        <f t="shared" si="45"/>
        <v>Munson</v>
      </c>
      <c r="C710" s="121">
        <f t="shared" si="46"/>
        <v>10</v>
      </c>
      <c r="D710" s="122">
        <f t="shared" si="42"/>
        <v>0.25821456313611646</v>
      </c>
      <c r="E710" s="122">
        <f t="shared" si="42"/>
        <v>3.3109442820990891</v>
      </c>
      <c r="F710" s="122">
        <f t="shared" si="42"/>
        <v>0.42380086810871936</v>
      </c>
      <c r="G710" s="122">
        <f t="shared" si="42"/>
        <v>0.16925111270077789</v>
      </c>
      <c r="H710" s="122">
        <f t="shared" si="42"/>
        <v>0.16986636074391245</v>
      </c>
      <c r="I710" s="122">
        <f t="shared" si="42"/>
        <v>1.6447669755859384</v>
      </c>
      <c r="J710" s="122">
        <f t="shared" si="42"/>
        <v>0.25129613134160739</v>
      </c>
      <c r="K710" s="46">
        <f t="shared" si="42"/>
        <v>9.2466829544003953E-2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33" t="str">
        <f t="shared" si="45"/>
        <v>Munson</v>
      </c>
      <c r="C711" s="118">
        <f t="shared" si="46"/>
        <v>10</v>
      </c>
      <c r="D711" s="119">
        <f t="shared" si="42"/>
        <v>0.25693150940624737</v>
      </c>
      <c r="E711" s="119">
        <f t="shared" si="42"/>
        <v>3.2939201576454007</v>
      </c>
      <c r="F711" s="119">
        <f t="shared" si="42"/>
        <v>0.4216217801786476</v>
      </c>
      <c r="G711" s="119">
        <f t="shared" si="42"/>
        <v>0.16833788727253612</v>
      </c>
      <c r="H711" s="119">
        <f t="shared" si="42"/>
        <v>0.16902230713461655</v>
      </c>
      <c r="I711" s="119">
        <f t="shared" si="42"/>
        <v>1.6363099744538656</v>
      </c>
      <c r="J711" s="119">
        <f t="shared" si="42"/>
        <v>0.25000402763519047</v>
      </c>
      <c r="K711" s="120">
        <f t="shared" si="42"/>
        <v>9.1991274232832154E-2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34" t="str">
        <f t="shared" si="45"/>
        <v>Munson</v>
      </c>
      <c r="C712" s="121">
        <f t="shared" si="46"/>
        <v>10</v>
      </c>
      <c r="D712" s="122">
        <f t="shared" si="42"/>
        <v>0.25565483109863851</v>
      </c>
      <c r="E712" s="122">
        <f t="shared" si="42"/>
        <v>3.2769835673779508</v>
      </c>
      <c r="F712" s="122">
        <f t="shared" si="42"/>
        <v>0.41945389662441435</v>
      </c>
      <c r="G712" s="122">
        <f t="shared" si="42"/>
        <v>0.16742958931962659</v>
      </c>
      <c r="H712" s="122">
        <f t="shared" si="42"/>
        <v>0.16818244756640238</v>
      </c>
      <c r="I712" s="122">
        <f t="shared" si="42"/>
        <v>1.6278964572129517</v>
      </c>
      <c r="J712" s="122">
        <f t="shared" si="42"/>
        <v>0.2487185676123799</v>
      </c>
      <c r="K712" s="46">
        <f t="shared" si="42"/>
        <v>9.1518164694432053E-2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33" t="str">
        <f t="shared" si="45"/>
        <v>Munson</v>
      </c>
      <c r="C713" s="118">
        <f t="shared" si="46"/>
        <v>10</v>
      </c>
      <c r="D713" s="119">
        <f t="shared" ref="D713:K721" si="47">+D712/D711*D712</f>
        <v>0.25438449653417305</v>
      </c>
      <c r="E713" s="119">
        <f t="shared" si="47"/>
        <v>3.2601340612158096</v>
      </c>
      <c r="F713" s="119">
        <f t="shared" si="47"/>
        <v>0.41729715983566062</v>
      </c>
      <c r="G713" s="119">
        <f t="shared" si="47"/>
        <v>0.16652619225495219</v>
      </c>
      <c r="H713" s="119">
        <f t="shared" si="47"/>
        <v>0.16734676119938444</v>
      </c>
      <c r="I713" s="119">
        <f t="shared" si="47"/>
        <v>1.6195262002793565</v>
      </c>
      <c r="J713" s="119">
        <f t="shared" si="47"/>
        <v>0.24743971711296731</v>
      </c>
      <c r="K713" s="120">
        <f t="shared" si="47"/>
        <v>9.1047488350236419E-2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34" t="str">
        <f t="shared" si="45"/>
        <v>Munson</v>
      </c>
      <c r="C714" s="121">
        <f t="shared" si="46"/>
        <v>10</v>
      </c>
      <c r="D714" s="122">
        <f t="shared" si="47"/>
        <v>0.25312047419114592</v>
      </c>
      <c r="E714" s="122">
        <f t="shared" si="47"/>
        <v>3.2433711913922614</v>
      </c>
      <c r="F714" s="122">
        <f t="shared" si="47"/>
        <v>0.41515151249824683</v>
      </c>
      <c r="G714" s="122">
        <f t="shared" si="47"/>
        <v>0.16562766963487136</v>
      </c>
      <c r="H714" s="122">
        <f t="shared" si="47"/>
        <v>0.16651522729722906</v>
      </c>
      <c r="I714" s="122">
        <f t="shared" si="47"/>
        <v>1.6111989812188543</v>
      </c>
      <c r="J714" s="122">
        <f t="shared" si="47"/>
        <v>0.24616744215238781</v>
      </c>
      <c r="K714" s="46">
        <f t="shared" si="47"/>
        <v>9.0579232686369388E-2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33" t="str">
        <f t="shared" si="45"/>
        <v>Munson</v>
      </c>
      <c r="C715" s="118">
        <f t="shared" si="46"/>
        <v>10</v>
      </c>
      <c r="D715" s="119">
        <f t="shared" si="47"/>
        <v>0.25186273270448162</v>
      </c>
      <c r="E715" s="119">
        <f t="shared" si="47"/>
        <v>3.2266945124429061</v>
      </c>
      <c r="F715" s="119">
        <f t="shared" si="47"/>
        <v>0.41301689759272969</v>
      </c>
      <c r="G715" s="119">
        <f t="shared" si="47"/>
        <v>0.16473399515842405</v>
      </c>
      <c r="H715" s="119">
        <f t="shared" si="47"/>
        <v>0.16568782522663994</v>
      </c>
      <c r="I715" s="119">
        <f t="shared" si="47"/>
        <v>1.602914578740924</v>
      </c>
      <c r="J715" s="119">
        <f t="shared" si="47"/>
        <v>0.24490170892081692</v>
      </c>
      <c r="K715" s="120">
        <f t="shared" si="47"/>
        <v>9.0113385253313735E-2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34" t="str">
        <f t="shared" si="45"/>
        <v>Munson</v>
      </c>
      <c r="C716" s="121">
        <f t="shared" si="46"/>
        <v>10</v>
      </c>
      <c r="D716" s="122">
        <f t="shared" si="47"/>
        <v>0.25061124086495601</v>
      </c>
      <c r="E716" s="122">
        <f t="shared" si="47"/>
        <v>3.2101035811938194</v>
      </c>
      <c r="F716" s="122">
        <f t="shared" si="47"/>
        <v>0.41089325839284696</v>
      </c>
      <c r="G716" s="122">
        <f t="shared" si="47"/>
        <v>0.16384514266656189</v>
      </c>
      <c r="H716" s="122">
        <f t="shared" si="47"/>
        <v>0.16486453445684612</v>
      </c>
      <c r="I716" s="122">
        <f t="shared" si="47"/>
        <v>1.5946727726928676</v>
      </c>
      <c r="J716" s="122">
        <f t="shared" si="47"/>
        <v>0.24364248378227205</v>
      </c>
      <c r="K716" s="46">
        <f t="shared" si="47"/>
        <v>8.9649933665579898E-2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33" t="str">
        <f t="shared" si="45"/>
        <v>Munson</v>
      </c>
      <c r="C717" s="118">
        <f t="shared" si="46"/>
        <v>10</v>
      </c>
      <c r="D717" s="119">
        <f t="shared" si="47"/>
        <v>0.24936596761842181</v>
      </c>
      <c r="E717" s="119">
        <f t="shared" si="47"/>
        <v>3.1935979567497776</v>
      </c>
      <c r="F717" s="119">
        <f t="shared" si="47"/>
        <v>0.40878053846400997</v>
      </c>
      <c r="G717" s="119">
        <f t="shared" si="47"/>
        <v>0.16296108614138244</v>
      </c>
      <c r="H717" s="119">
        <f t="shared" si="47"/>
        <v>0.16404533455909254</v>
      </c>
      <c r="I717" s="119">
        <f t="shared" si="47"/>
        <v>1.5864733440539598</v>
      </c>
      <c r="J717" s="119">
        <f t="shared" si="47"/>
        <v>0.24238973327371865</v>
      </c>
      <c r="K717" s="120">
        <f t="shared" si="47"/>
        <v>8.9188865601376649E-2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34" t="str">
        <f t="shared" si="45"/>
        <v>Munson</v>
      </c>
      <c r="C718" s="121">
        <f t="shared" si="46"/>
        <v>10</v>
      </c>
      <c r="D718" s="122">
        <f t="shared" si="47"/>
        <v>0.24812688206503811</v>
      </c>
      <c r="E718" s="122">
        <f t="shared" si="47"/>
        <v>3.1771772004825398</v>
      </c>
      <c r="F718" s="122">
        <f t="shared" si="47"/>
        <v>0.40667868166180388</v>
      </c>
      <c r="G718" s="122">
        <f t="shared" si="47"/>
        <v>0.16208179970536762</v>
      </c>
      <c r="H718" s="122">
        <f t="shared" si="47"/>
        <v>0.16323020520613313</v>
      </c>
      <c r="I718" s="122">
        <f t="shared" si="47"/>
        <v>1.5783160749296281</v>
      </c>
      <c r="J718" s="122">
        <f t="shared" si="47"/>
        <v>0.24114342410418102</v>
      </c>
      <c r="K718" s="46">
        <f t="shared" si="47"/>
        <v>8.8730168802283543E-2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33" t="str">
        <f t="shared" si="45"/>
        <v>Munson</v>
      </c>
      <c r="C719" s="118">
        <f t="shared" si="46"/>
        <v>10</v>
      </c>
      <c r="D719" s="119">
        <f t="shared" si="47"/>
        <v>0.24689395345850351</v>
      </c>
      <c r="E719" s="119">
        <f t="shared" si="47"/>
        <v>3.1608408760191922</v>
      </c>
      <c r="F719" s="119">
        <f t="shared" si="47"/>
        <v>0.4045876321304957</v>
      </c>
      <c r="G719" s="119">
        <f t="shared" si="47"/>
        <v>0.16120725762062627</v>
      </c>
      <c r="H719" s="119">
        <f t="shared" si="47"/>
        <v>0.16241912617172646</v>
      </c>
      <c r="I719" s="119">
        <f t="shared" si="47"/>
        <v>1.5702007485456622</v>
      </c>
      <c r="J719" s="119">
        <f t="shared" si="47"/>
        <v>0.23990352315385752</v>
      </c>
      <c r="K719" s="120">
        <f t="shared" si="47"/>
        <v>8.8273831072924983E-2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34" t="str">
        <f t="shared" si="45"/>
        <v>Munson</v>
      </c>
      <c r="C720" s="121">
        <f t="shared" si="46"/>
        <v>10</v>
      </c>
      <c r="D720" s="122">
        <f t="shared" si="47"/>
        <v>0.24566715120529331</v>
      </c>
      <c r="E720" s="122">
        <f t="shared" si="47"/>
        <v>3.1445885492305514</v>
      </c>
      <c r="F720" s="122">
        <f t="shared" si="47"/>
        <v>0.40250733430154995</v>
      </c>
      <c r="G720" s="122">
        <f t="shared" si="47"/>
        <v>0.16033743428814071</v>
      </c>
      <c r="H720" s="122">
        <f t="shared" si="47"/>
        <v>0.16161207733013383</v>
      </c>
      <c r="I720" s="122">
        <f t="shared" si="47"/>
        <v>1.5621271492424529</v>
      </c>
      <c r="J720" s="122">
        <f t="shared" si="47"/>
        <v>0.2386699974732405</v>
      </c>
      <c r="K720" s="46">
        <f t="shared" si="47"/>
        <v>8.7819840280645975E-2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33" t="str">
        <f t="shared" si="45"/>
        <v>Munson</v>
      </c>
      <c r="C721" s="118">
        <f t="shared" si="46"/>
        <v>10</v>
      </c>
      <c r="D721" s="119">
        <f t="shared" si="47"/>
        <v>0.2444464448639003</v>
      </c>
      <c r="E721" s="119">
        <f t="shared" si="47"/>
        <v>3.1284197882196279</v>
      </c>
      <c r="F721" s="119">
        <f t="shared" si="47"/>
        <v>0.40043773289215201</v>
      </c>
      <c r="G721" s="119">
        <f t="shared" si="47"/>
        <v>0.15947230424701747</v>
      </c>
      <c r="H721" s="119">
        <f t="shared" si="47"/>
        <v>0.16080903865561985</v>
      </c>
      <c r="I721" s="119">
        <f t="shared" si="47"/>
        <v>1.5540950624692618</v>
      </c>
      <c r="J721" s="119">
        <f t="shared" si="47"/>
        <v>0.23744281428224073</v>
      </c>
      <c r="K721" s="120">
        <f t="shared" si="47"/>
        <v>8.7368184355189546E-2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60" priority="5">
      <formula>_xlfn.ISFORMULA(A2)</formula>
    </cfRule>
    <cfRule type="expression" dxfId="59" priority="6">
      <formula>YEAR($A2)&lt;&gt;YEAR($A1)</formula>
    </cfRule>
  </conditionalFormatting>
  <conditionalFormatting sqref="M2:M721">
    <cfRule type="expression" dxfId="58" priority="3">
      <formula>_xlfn.ISFORMULA(M2)</formula>
    </cfRule>
    <cfRule type="expression" dxfId="57" priority="4">
      <formula>YEAR($A2)&lt;&gt;YEAR($A1)</formula>
    </cfRule>
  </conditionalFormatting>
  <conditionalFormatting sqref="P2:P721">
    <cfRule type="expression" dxfId="56" priority="1">
      <formula>_xlfn.ISFORMULA(P2)</formula>
    </cfRule>
    <cfRule type="expression" dxfId="55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32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33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34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33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34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33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34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33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34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33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34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33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34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33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34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33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34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33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34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33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34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33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34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33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34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33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34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33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34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33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34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33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34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33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34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33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34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33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34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33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34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33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34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33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34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33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34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33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34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33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34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33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34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33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34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33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34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33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34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33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34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33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34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33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34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33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34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33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34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33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34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33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34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33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34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33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34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33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34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33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34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33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34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33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34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33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34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33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34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33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34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33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34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33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34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33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34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33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34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33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34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33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34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33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34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33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34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33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34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33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34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33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34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33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34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33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34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33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34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33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34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33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34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33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34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33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34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33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34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33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34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33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34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33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34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33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34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33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34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33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34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33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34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33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34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33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34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33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34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33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34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33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34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33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34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33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34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33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34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33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34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33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34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33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34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33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34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33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34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33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34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33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34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33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34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33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34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33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34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33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34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33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34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33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34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33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34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33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34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33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34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33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34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33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34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33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34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33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34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33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34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33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34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33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34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33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34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33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34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33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34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33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34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33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34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33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34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33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34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33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34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33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34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33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34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33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34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33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34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33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34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33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34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33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34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33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34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33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34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33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34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33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34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33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34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33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34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33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34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33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34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33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34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33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34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33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34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33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34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33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34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33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34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33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34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33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34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33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34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33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34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33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34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33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34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33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34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33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34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33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34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33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34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33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34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33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34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33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34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33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34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33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34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33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34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33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34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33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34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33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34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33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34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33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34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33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34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33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34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33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34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33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34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33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34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33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34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33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34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33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34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33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34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33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34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33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34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33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34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33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34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33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34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33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34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33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34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33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34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33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34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33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34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33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34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33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34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33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34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33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34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33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34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33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34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33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34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33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34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33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34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33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34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33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34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33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34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33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34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33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34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33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34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33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34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33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34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33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34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33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34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33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34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33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34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33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34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33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34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33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34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33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34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33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34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33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34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33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34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33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34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33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34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33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34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33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34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33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34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33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34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33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34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33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34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33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34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33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34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33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34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33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34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33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34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33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34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33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34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33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34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33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34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33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34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33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34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33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34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33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34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33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34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33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34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33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34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33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34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33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34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33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34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33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34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33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34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33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34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33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34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33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34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33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34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33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34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33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34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33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34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33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34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33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34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33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34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33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34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33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34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33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34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33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34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33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34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33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34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33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34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33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34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33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34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33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34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33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34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33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34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33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34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33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34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33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34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33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34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33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34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33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34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33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34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33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34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33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34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33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34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33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34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33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34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33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34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33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34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33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34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33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34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33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34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33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34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33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34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33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34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33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34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33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34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33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34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33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34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33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34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33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34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33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34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33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34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33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34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33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34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33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34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33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34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33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34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33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34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33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34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33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34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33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34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33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34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33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34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33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34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33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34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33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34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33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34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33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34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33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34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33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34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33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34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33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34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33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34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33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33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33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33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33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33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33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33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33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33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33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33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33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33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33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33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33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33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33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33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33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33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33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33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33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33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33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33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33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33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33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33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33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33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33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33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33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33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33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33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33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33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33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33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33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33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33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33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33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33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33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33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33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33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33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33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33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33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33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33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33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33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33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33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33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33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33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33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33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33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33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33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33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33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33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33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33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33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33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33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33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33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33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33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33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33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33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33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33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33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33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33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33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33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33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33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33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33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33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33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33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33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33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33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33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33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33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33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33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33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33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33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33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33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33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33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33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33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33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33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33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54" priority="4">
      <formula>_xlfn.ISFORMULA(C2)</formula>
    </cfRule>
  </conditionalFormatting>
  <conditionalFormatting sqref="P2:P721">
    <cfRule type="expression" dxfId="53" priority="3">
      <formula>_xlfn.ISFORMULA(P2)</formula>
    </cfRule>
  </conditionalFormatting>
  <conditionalFormatting sqref="O2:O721">
    <cfRule type="expression" dxfId="52" priority="2">
      <formula>_xlfn.ISFORMULA(O2)</formula>
    </cfRule>
  </conditionalFormatting>
  <conditionalFormatting sqref="Q2:Q721">
    <cfRule type="expression" dxfId="51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32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33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34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33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34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33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34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33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34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33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34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33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34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33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34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33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34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33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34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33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34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33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34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33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34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33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34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33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34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33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34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33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34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33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34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33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34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33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34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33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34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33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34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33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34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33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34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33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34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33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34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33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34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33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34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33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34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33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34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33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34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33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34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33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34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33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34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33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34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33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34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33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34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33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34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33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34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33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34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33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34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33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34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33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34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33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34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33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34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33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34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33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34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33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34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33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34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33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34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33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34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33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34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33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34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33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34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33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34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33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34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33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34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33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34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33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34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33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34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33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34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33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34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33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34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33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34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33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34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33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34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33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34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33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34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33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34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33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34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33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34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33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34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33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34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33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34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33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34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33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34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33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34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33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34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33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34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33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34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33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34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33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34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33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34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33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34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33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34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33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34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33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34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33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34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33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34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33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34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33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34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33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34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33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34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33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34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33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34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33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34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33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34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33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34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33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34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33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34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33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34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33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34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33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34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33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34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33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34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33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34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33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34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33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34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33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34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33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34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33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34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33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34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33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34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33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34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33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34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33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34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33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34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33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34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33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34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33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34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33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34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33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34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33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34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33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34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33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34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33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34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33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34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33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34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33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34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33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34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33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34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33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34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33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34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33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34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33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34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33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34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33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34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33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34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33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34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33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34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33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34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33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34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33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34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33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34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33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34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33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34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33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34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33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34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33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34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33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34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33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34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33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34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33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34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33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34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33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34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33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34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33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34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33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34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33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34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33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34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33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34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33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34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33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34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33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34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33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34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33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34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33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34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33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34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33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34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33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34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33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34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33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34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33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34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33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34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33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34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33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34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33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34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33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34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33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34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33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34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33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34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33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34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33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34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33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34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33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34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33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34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33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34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33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34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33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34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33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34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33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34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33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34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33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34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33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34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33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34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33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34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33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34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33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34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33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34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33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34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33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34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33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34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33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34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33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34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33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34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33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34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33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34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33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34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33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34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33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34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33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34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33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34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33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34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33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34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33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34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33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34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33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34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33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34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33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34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33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34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33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34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33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34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33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34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33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34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33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34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33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34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33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34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33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34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33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34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33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34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33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34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33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34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33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34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33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34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33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34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33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34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33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34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33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34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33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34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33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34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33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34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33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34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33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34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33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34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33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34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33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34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33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34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33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34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33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34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33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34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33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34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33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34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33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34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33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34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33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34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33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34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33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34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33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34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33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34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33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34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33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34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33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34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33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34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33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34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33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34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33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34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33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34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33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34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33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34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33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34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33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34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33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34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33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34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33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34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33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34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33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34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33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34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33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34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33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34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33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34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33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34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33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34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33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34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33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34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33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34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33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34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33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34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33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34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33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34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33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34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33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34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33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34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33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34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33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34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33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34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33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34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33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34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33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34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33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34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33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34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33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33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33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33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33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33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33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33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33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33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33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33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33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33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33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33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33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33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33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33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33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33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33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33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33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33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33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33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33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33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33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33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33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33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33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33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33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33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33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33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33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33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33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33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33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33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33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33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33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33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33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33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33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33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33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33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33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33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33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33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33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33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33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33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33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33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33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33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33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33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33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33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33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33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33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33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33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33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33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33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33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33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33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33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33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33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33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33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33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33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33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33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33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33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33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33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33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33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33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33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33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33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33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33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33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33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33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33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33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33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33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33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33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33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33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33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33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33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33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33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33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50" priority="4">
      <formula>_xlfn.ISFORMULA(C2)</formula>
    </cfRule>
  </conditionalFormatting>
  <conditionalFormatting sqref="O2:O721">
    <cfRule type="expression" dxfId="49" priority="2">
      <formula>_xlfn.ISFORMULA(O2)</formula>
    </cfRule>
  </conditionalFormatting>
  <conditionalFormatting sqref="P2:P721">
    <cfRule type="expression" dxfId="48" priority="3">
      <formula>_xlfn.ISFORMULA(P2)</formula>
    </cfRule>
  </conditionalFormatting>
  <conditionalFormatting sqref="Q2:Q721">
    <cfRule type="expression" dxfId="47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>
      <selection activeCell="L10" sqref="L2:L10"/>
    </sheetView>
  </sheetViews>
  <sheetFormatPr defaultRowHeight="15" x14ac:dyDescent="0.25"/>
  <cols>
    <col min="2" max="2" width="9.140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33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34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33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34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33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34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33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34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33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34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33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34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33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34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33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34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33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34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33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34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33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34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33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34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33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34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33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34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33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34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33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34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33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34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33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34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33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34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33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34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33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34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33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34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33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34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33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34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33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34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33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34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33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34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33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34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33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34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33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34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33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34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33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34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33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34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33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34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33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34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33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34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33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34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33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34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33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34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33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34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33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34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33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34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33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34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33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34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33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34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33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34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33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34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33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34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33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34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33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34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33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34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33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34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33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34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33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34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33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34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33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34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33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34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33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34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33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34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33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34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33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34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33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34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33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34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33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34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33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34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33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34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33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34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33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34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33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34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33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34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33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34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33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34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33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34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33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34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33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34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33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34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33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34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33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34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33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34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33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34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33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34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33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34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33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34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33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34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33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34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33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34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33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34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33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34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33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34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33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34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33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34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33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34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33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34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33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34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33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34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33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34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33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34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33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34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33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34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33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34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33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34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33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34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33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34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33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34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33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34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33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34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33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34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33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34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33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34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33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34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33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34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33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34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33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34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33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34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33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34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33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34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33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34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33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34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33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34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33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34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33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34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33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34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33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34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33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34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33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34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33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34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33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34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33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34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33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34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33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34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33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34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33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34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33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34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33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34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33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34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33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34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33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34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33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34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33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34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33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34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33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34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33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34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33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34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33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34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33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34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33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34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33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34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33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34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33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34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33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34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33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34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33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34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33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34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33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34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33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34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33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34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33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34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33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34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33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34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33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34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33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34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33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34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33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34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33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34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33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34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33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34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33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34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33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34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33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34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33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34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33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34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33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34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33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34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33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34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33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34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33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34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33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34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33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34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33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34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33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34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33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34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33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34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33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34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33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34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33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34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33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34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33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34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33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34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33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34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33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34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33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34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33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34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33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34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33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34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33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34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33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34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33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34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33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34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33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34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33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34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33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34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33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34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33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34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33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34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33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34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33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34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33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34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33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34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33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34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33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34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33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34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33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34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33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34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33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34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33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34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33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34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33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34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33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34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33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34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33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34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33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34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33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34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33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34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33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34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33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34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33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34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33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34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33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34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33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34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33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34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33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34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33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34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33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34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33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34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33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34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33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34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33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34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33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34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33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34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33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34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33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34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33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34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33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34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33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34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33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34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33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34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33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34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33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34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33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34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33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34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33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34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33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34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33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34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33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34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33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34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33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34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33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34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33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34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33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34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33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34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33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34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33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34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33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34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33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34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33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34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33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34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33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34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33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34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33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34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33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34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33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34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33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34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33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34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33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34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33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34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33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34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33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34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33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34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33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34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33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34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33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34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33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34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33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34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33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34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33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34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33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34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33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34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33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34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33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34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33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34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33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34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33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34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33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34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33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34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33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34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33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34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33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34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33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34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33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34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33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33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33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33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33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33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33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33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33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33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33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33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33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33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33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33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33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33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33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33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33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33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33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33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33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33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33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33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33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33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33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33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33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33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33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33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33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33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33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33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33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33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33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33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33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33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33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33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33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33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33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33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33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33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33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33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33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33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33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33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33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33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33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33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33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33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33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33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33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33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33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33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33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33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33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33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33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33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33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33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33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33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33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33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33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33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33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33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33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33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33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33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33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33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33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33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33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33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33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33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33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33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33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33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33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33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33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33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33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33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33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33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33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33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33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33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33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33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33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33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33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6" priority="7">
      <formula>_xlfn.ISFORMULA(C2)</formula>
    </cfRule>
  </conditionalFormatting>
  <conditionalFormatting sqref="Q2:Q721">
    <cfRule type="expression" dxfId="45" priority="3">
      <formula>_xlfn.ISFORMULA(Q2)</formula>
    </cfRule>
  </conditionalFormatting>
  <conditionalFormatting sqref="O2:O721">
    <cfRule type="expression" dxfId="44" priority="4">
      <formula>_xlfn.ISFORMULA(O2)</formula>
    </cfRule>
  </conditionalFormatting>
  <conditionalFormatting sqref="L2:N721">
    <cfRule type="expression" dxfId="43" priority="6">
      <formula>_xlfn.ISFORMULA(L2)</formula>
    </cfRule>
  </conditionalFormatting>
  <conditionalFormatting sqref="P2:P721">
    <cfRule type="expression" dxfId="42" priority="2">
      <formula>_xlfn.ISFORMULA(P2)</formula>
    </cfRule>
  </conditionalFormatting>
  <conditionalFormatting sqref="P2:P721">
    <cfRule type="expression" dxfId="41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>
      <selection activeCell="P11" sqref="P11:P22"/>
    </sheetView>
  </sheetViews>
  <sheetFormatPr defaultRowHeight="15" x14ac:dyDescent="0.25"/>
  <cols>
    <col min="2" max="2" width="10.28515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33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34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33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34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33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34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33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34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33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916.66666666666663</v>
      </c>
      <c r="M11" s="102">
        <v>0</v>
      </c>
      <c r="N11" s="102">
        <v>0</v>
      </c>
      <c r="O11" s="103">
        <v>0</v>
      </c>
      <c r="P11" s="108">
        <v>916.66666666666663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34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916.66666666666663</v>
      </c>
      <c r="M12" s="94">
        <v>0</v>
      </c>
      <c r="N12" s="94">
        <v>0</v>
      </c>
      <c r="O12" s="96">
        <v>0</v>
      </c>
      <c r="P12" s="108">
        <v>916.66666666666663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33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916.66666666666663</v>
      </c>
      <c r="M13" s="102">
        <v>0</v>
      </c>
      <c r="N13" s="102">
        <v>0</v>
      </c>
      <c r="O13" s="103">
        <v>0</v>
      </c>
      <c r="P13" s="108">
        <v>916.66666666666663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34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916.66666666666663</v>
      </c>
      <c r="M14" s="94">
        <v>0</v>
      </c>
      <c r="N14" s="94">
        <v>0</v>
      </c>
      <c r="O14" s="96">
        <v>0</v>
      </c>
      <c r="P14" s="108">
        <v>916.66666666666663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33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916.66666666666663</v>
      </c>
      <c r="M15" s="102">
        <v>0</v>
      </c>
      <c r="N15" s="102">
        <v>0</v>
      </c>
      <c r="O15" s="103">
        <v>0</v>
      </c>
      <c r="P15" s="108">
        <v>916.66666666666663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34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916.66666666666663</v>
      </c>
      <c r="M16" s="94">
        <v>0</v>
      </c>
      <c r="N16" s="94">
        <v>0</v>
      </c>
      <c r="O16" s="96">
        <v>0</v>
      </c>
      <c r="P16" s="108">
        <v>916.66666666666663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33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916.66666666666663</v>
      </c>
      <c r="M17" s="102">
        <v>0</v>
      </c>
      <c r="N17" s="102">
        <v>0</v>
      </c>
      <c r="O17" s="103">
        <v>0</v>
      </c>
      <c r="P17" s="108">
        <v>916.66666666666663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34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916.66666666666663</v>
      </c>
      <c r="M18" s="94">
        <v>0</v>
      </c>
      <c r="N18" s="94">
        <v>0</v>
      </c>
      <c r="O18" s="96">
        <v>0</v>
      </c>
      <c r="P18" s="108">
        <v>916.66666666666663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33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916.66666666666663</v>
      </c>
      <c r="M19" s="102">
        <v>0</v>
      </c>
      <c r="N19" s="102">
        <v>0</v>
      </c>
      <c r="O19" s="103">
        <v>0</v>
      </c>
      <c r="P19" s="108">
        <v>916.66666666666663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34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916.66666666666663</v>
      </c>
      <c r="M20" s="94">
        <v>0</v>
      </c>
      <c r="N20" s="94">
        <v>0</v>
      </c>
      <c r="O20" s="96">
        <v>0</v>
      </c>
      <c r="P20" s="108">
        <v>916.66666666666663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33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916.66666666666663</v>
      </c>
      <c r="M21" s="102">
        <v>0</v>
      </c>
      <c r="N21" s="102">
        <v>0</v>
      </c>
      <c r="O21" s="103">
        <v>0</v>
      </c>
      <c r="P21" s="108">
        <v>916.66666666666663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34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916.66666666666663</v>
      </c>
      <c r="M22" s="94">
        <v>0</v>
      </c>
      <c r="N22" s="94">
        <v>0</v>
      </c>
      <c r="O22" s="96">
        <v>0</v>
      </c>
      <c r="P22" s="108">
        <v>916.66666666666663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33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34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33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34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33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34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33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34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33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34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33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34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33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34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33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34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33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34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33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34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33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34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33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34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33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34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33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34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33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34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33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34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33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34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33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34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33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34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33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34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33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34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33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34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33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34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33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34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33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34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33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34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33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34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33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34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33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34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33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34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33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34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33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34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33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34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33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34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33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34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33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34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33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34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33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34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33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34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33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34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33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34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33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34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33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34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33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34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33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34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33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34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33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34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33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34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33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34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33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34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33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34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33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34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33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34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33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34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33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34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33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34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33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34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33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34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33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34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33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34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33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34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33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34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33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34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33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34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33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34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33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34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33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34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33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34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33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34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33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34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33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34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33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34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33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34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33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34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33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34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33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34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33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34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33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34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33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34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33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34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33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34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33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34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33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34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33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34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33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34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33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34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33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34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33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34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33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34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33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34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33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34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33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34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33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34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33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34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33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34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33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34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33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34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33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34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33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34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33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34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33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34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33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34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33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34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33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34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33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34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33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34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33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34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33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34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33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34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33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34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33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34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33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34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33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34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33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34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33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34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33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34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33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34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33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34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33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34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33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34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33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34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33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34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33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34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33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34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33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34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33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34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33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34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33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34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33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34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33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34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33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34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33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34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33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34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33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34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33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34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33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34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33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34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33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34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33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34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33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34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33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34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33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34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33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34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33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34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33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34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33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34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33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34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33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34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33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34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33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34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33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34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33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34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33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34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33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34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33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34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33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34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33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34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33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34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33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34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33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34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33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34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33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34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33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34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33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34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33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34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33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34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33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34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33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34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33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34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33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34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33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34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33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34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33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34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33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34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33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34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33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34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33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34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33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34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33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34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33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34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33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34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33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34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33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34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33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34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33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34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33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34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33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34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33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34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33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34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33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34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33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34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33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34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33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34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33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34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33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34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33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34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33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34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33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34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33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34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33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34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33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34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33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34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33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34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33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34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33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34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33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34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33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34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33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34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33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34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33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34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33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34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33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34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33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34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33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34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33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34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33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34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33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34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33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34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33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34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33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34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33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34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33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34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33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34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33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34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33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34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33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34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33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34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33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34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33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34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33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34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33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34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33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34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33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34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33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34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33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34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33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34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33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34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33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34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33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34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33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34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33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34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33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34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33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34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33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34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33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34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33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34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33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34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33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34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33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34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33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34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33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34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33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34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33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34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33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34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33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34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33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34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33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34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33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34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33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34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33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34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33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34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33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34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33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34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33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34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33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34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33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34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33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34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33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34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33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34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33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34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33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34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33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34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33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34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33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34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33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34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33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34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33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34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33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34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33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34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33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34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33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34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33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34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33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34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33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34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33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34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33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34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33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34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33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34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33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34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33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33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33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33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33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33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33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33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33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33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33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33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33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33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33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33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33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33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33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33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33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33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33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33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33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33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33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33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33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33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33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33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33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33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33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33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33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33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33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33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33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33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33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33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33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33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33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33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33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33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33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33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33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33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33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33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33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33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33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33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33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33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33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33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33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33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33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33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33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33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33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33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33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33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33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33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33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33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33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33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33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33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33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33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33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33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33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33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33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33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33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33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33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33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33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33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33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33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33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33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33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33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33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33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33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33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33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33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33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33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33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33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33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33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33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33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33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33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33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33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33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40" priority="6">
      <formula>_xlfn.ISFORMULA(C2)</formula>
    </cfRule>
  </conditionalFormatting>
  <conditionalFormatting sqref="Q2:Q721">
    <cfRule type="expression" dxfId="39" priority="3">
      <formula>_xlfn.ISFORMULA(Q2)</formula>
    </cfRule>
  </conditionalFormatting>
  <conditionalFormatting sqref="O2:O721">
    <cfRule type="expression" dxfId="38" priority="4">
      <formula>_xlfn.ISFORMULA(O2)</formula>
    </cfRule>
  </conditionalFormatting>
  <conditionalFormatting sqref="L2:N721">
    <cfRule type="expression" dxfId="37" priority="5">
      <formula>_xlfn.ISFORMULA(L2)</formula>
    </cfRule>
  </conditionalFormatting>
  <conditionalFormatting sqref="P2:P721">
    <cfRule type="expression" dxfId="36" priority="2">
      <formula>_xlfn.ISFORMULA(P2)</formula>
    </cfRule>
  </conditionalFormatting>
  <conditionalFormatting sqref="P2:P721">
    <cfRule type="expression" dxfId="35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>
      <selection activeCell="Q5" sqref="Q5"/>
    </sheetView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34" priority="5">
      <formula>_xlfn.ISFORMULA(C2)</formula>
    </cfRule>
  </conditionalFormatting>
  <conditionalFormatting sqref="P2:P721">
    <cfRule type="expression" dxfId="33" priority="4">
      <formula>_xlfn.ISFORMULA(P2)</formula>
    </cfRule>
  </conditionalFormatting>
  <conditionalFormatting sqref="O2:O721">
    <cfRule type="expression" dxfId="32" priority="3">
      <formula>_xlfn.ISFORMULA(O2)</formula>
    </cfRule>
  </conditionalFormatting>
  <conditionalFormatting sqref="Q2:Q721">
    <cfRule type="expression" dxfId="31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>
      <selection activeCell="Q1" sqref="Q1:Q1048576"/>
    </sheetView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0" priority="4">
      <formula>_xlfn.ISFORMULA(C2)</formula>
    </cfRule>
  </conditionalFormatting>
  <conditionalFormatting sqref="O2:O721">
    <cfRule type="expression" dxfId="29" priority="3">
      <formula>_xlfn.ISFORMULA(O2)</formula>
    </cfRule>
  </conditionalFormatting>
  <conditionalFormatting sqref="P2:P721">
    <cfRule type="expression" dxfId="28" priority="2">
      <formula>_xlfn.ISFORMULA(P2)</formula>
    </cfRule>
  </conditionalFormatting>
  <conditionalFormatting sqref="Q2:Q721">
    <cfRule type="expression" dxfId="27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32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34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33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34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33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33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34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33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34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33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34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33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34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33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34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33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34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33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34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33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34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33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34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33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34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33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34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33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34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33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34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33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34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33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34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33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34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33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34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33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34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33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34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33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34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33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34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33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34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33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34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33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34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33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34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33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34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33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34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33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34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33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34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33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34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33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34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33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34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33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34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33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34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33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34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33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34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33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34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33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34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33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34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33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34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33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34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33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34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33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34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33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34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33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34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33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34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33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34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33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34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33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34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33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34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33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34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33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34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33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34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33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34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33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34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33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34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33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34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33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34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33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34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33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34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33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34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33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34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33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34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33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34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33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34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33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34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33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34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33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34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33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34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33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34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33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34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33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34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33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34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33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34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33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34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33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34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33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34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33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34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33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34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33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34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33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34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33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34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33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34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33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34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33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34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33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34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33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34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33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34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33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34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33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34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33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34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33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34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33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34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33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34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33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34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33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34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33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34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33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34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33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34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33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34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33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34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33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34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33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34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33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34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33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34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33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34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33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34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33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34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33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34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33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34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33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34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33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34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33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34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33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34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33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34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33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34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33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34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33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34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33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34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33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34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33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34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33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34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33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34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33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34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33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34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33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34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33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34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33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34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33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34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33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34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33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34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33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34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33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34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33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34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33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34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33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34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33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34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33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34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33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34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33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34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33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34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33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34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33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34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33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34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33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34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33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34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33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34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33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34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33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34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33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34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33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34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33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34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33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34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33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34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33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34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33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34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33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34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33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34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33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34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33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34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33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34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33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34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33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34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33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34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33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34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33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34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33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34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33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34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33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34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33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34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33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34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33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34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33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34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33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34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33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34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33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34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33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34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33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34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33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34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33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34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33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34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33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34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33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34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33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34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33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34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33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34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33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34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33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34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33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34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33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34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33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34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33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34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33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34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33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34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33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34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33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34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33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34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33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34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33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34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33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34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33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34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33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34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33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34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33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34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33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34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33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34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33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34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33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34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33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34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33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34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33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34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33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34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33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34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33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34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33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34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33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34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33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34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33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34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33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34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33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34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33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34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33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34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33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34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33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34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33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34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33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34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33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34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33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34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33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34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33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34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33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34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33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34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33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34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33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34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33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34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33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34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33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34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33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34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33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34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33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34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33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34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33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34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33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34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33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34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33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34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33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34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33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34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33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34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33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34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33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34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33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34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33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34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33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34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33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34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33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34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33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34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33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34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33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34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33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34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33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34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33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34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33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34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33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34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33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34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33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34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33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34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33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34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33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34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33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34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33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34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33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34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33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34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33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34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33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34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33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34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33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34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33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34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33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34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33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34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33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34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33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34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33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34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33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34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33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34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33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34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33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34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33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34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33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34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33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34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33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34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33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34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33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34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33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34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33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34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33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34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33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34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33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34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33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34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33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34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33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34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33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34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33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34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33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34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33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34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33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34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33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34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33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34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33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34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33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34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33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34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33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34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33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34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33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34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33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34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33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34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33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34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33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34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33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34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33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34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33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34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33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34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33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34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33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34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33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34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33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34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33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34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33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34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33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26" priority="6">
      <formula>_xlfn.ISFORMULA(C2)</formula>
    </cfRule>
  </conditionalFormatting>
  <conditionalFormatting sqref="O2:O721">
    <cfRule type="expression" dxfId="25" priority="5">
      <formula>_xlfn.ISFORMULA(O2)</formula>
    </cfRule>
  </conditionalFormatting>
  <conditionalFormatting sqref="M2:P721">
    <cfRule type="expression" dxfId="24" priority="4">
      <formula>_xlfn.ISFORMULA(M2)</formula>
    </cfRule>
  </conditionalFormatting>
  <conditionalFormatting sqref="M2:M601">
    <cfRule type="expression" dxfId="23" priority="2">
      <formula>YEAR($A2)&lt;&gt;YEAR($A1)</formula>
    </cfRule>
    <cfRule type="expression" dxfId="22" priority="3">
      <formula>_xlfn.ISFORMULA(M2)</formula>
    </cfRule>
  </conditionalFormatting>
  <conditionalFormatting sqref="Q2:Q721">
    <cfRule type="expression" dxfId="21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20" priority="5">
      <formula>_xlfn.ISFORMULA(C2)</formula>
    </cfRule>
  </conditionalFormatting>
  <conditionalFormatting sqref="P2:P721">
    <cfRule type="expression" dxfId="19" priority="3">
      <formula>_xlfn.ISFORMULA(P2)</formula>
    </cfRule>
  </conditionalFormatting>
  <conditionalFormatting sqref="O2:O721">
    <cfRule type="expression" dxfId="18" priority="2">
      <formula>_xlfn.ISFORMULA(O2)</formula>
    </cfRule>
  </conditionalFormatting>
  <conditionalFormatting sqref="L2:N721">
    <cfRule type="expression" dxfId="17" priority="4">
      <formula>_xlfn.ISFORMULA(L2)</formula>
    </cfRule>
  </conditionalFormatting>
  <conditionalFormatting sqref="Q2:Q721">
    <cfRule type="expression" dxfId="16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15" priority="4">
      <formula>_xlfn.ISFORMULA(C2)</formula>
    </cfRule>
  </conditionalFormatting>
  <conditionalFormatting sqref="O2:O721">
    <cfRule type="expression" dxfId="14" priority="3">
      <formula>_xlfn.ISFORMULA(O2)</formula>
    </cfRule>
  </conditionalFormatting>
  <conditionalFormatting sqref="P2:P721">
    <cfRule type="expression" dxfId="13" priority="2">
      <formula>_xlfn.ISFORMULA(P2)</formula>
    </cfRule>
  </conditionalFormatting>
  <conditionalFormatting sqref="Q2:Q721">
    <cfRule type="expression" dxfId="12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13" activePane="bottomRight" state="frozen"/>
      <selection pane="topRight" activeCell="C1" sqref="C1"/>
      <selection pane="bottomLeft" activeCell="A2" sqref="A2"/>
      <selection pane="bottomRight" activeCell="C40" sqref="C40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0.5703125" bestFit="1" customWidth="1"/>
    <col min="4" max="4" width="8.7109375" bestFit="1" customWidth="1"/>
    <col min="5" max="5" width="9.5703125" bestFit="1" customWidth="1"/>
    <col min="6" max="6" width="10.5703125" bestFit="1" customWidth="1"/>
    <col min="7" max="7" width="9.5703125" bestFit="1" customWidth="1"/>
    <col min="8" max="8" width="10.5703125" bestFit="1" customWidth="1"/>
    <col min="9" max="11" width="8.7109375" bestFit="1" customWidth="1"/>
    <col min="12" max="12" width="10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0.28515625" bestFit="1" customWidth="1"/>
    <col min="17" max="17" width="10.5703125" bestFit="1" customWidth="1"/>
    <col min="18" max="18" width="11.5703125" bestFit="1" customWidth="1"/>
    <col min="19" max="20" width="10.5703125" bestFit="1" customWidth="1"/>
    <col min="21" max="21" width="11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4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87">
        <v>43585</v>
      </c>
      <c r="B17" s="699" t="str">
        <f>+asset_level_drivers!$B$1</f>
        <v>Farmar</v>
      </c>
      <c r="C17" s="700">
        <v>10007.37962</v>
      </c>
      <c r="D17" s="701">
        <v>-179.99270999999999</v>
      </c>
      <c r="E17" s="701">
        <v>1306.99073</v>
      </c>
      <c r="F17" s="702">
        <v>11134.377639999999</v>
      </c>
      <c r="G17" s="701">
        <v>-392.98649</v>
      </c>
      <c r="H17" s="703">
        <f t="shared" si="1"/>
        <v>10741.391149999999</v>
      </c>
      <c r="I17" s="701">
        <v>-546.70343000000003</v>
      </c>
      <c r="J17" s="701">
        <v>-133.00595999999999</v>
      </c>
      <c r="K17" s="703">
        <v>-679.70938999999998</v>
      </c>
      <c r="L17" s="701">
        <v>-1148.2498599999999</v>
      </c>
      <c r="M17" s="701"/>
      <c r="N17" s="701">
        <v>-683.44779000000005</v>
      </c>
      <c r="O17" s="701">
        <v>8229.9841099999958</v>
      </c>
      <c r="P17" s="701">
        <v>-1658.63724</v>
      </c>
      <c r="Q17" s="701">
        <v>65592.017229999998</v>
      </c>
      <c r="R17" s="701">
        <v>171150</v>
      </c>
      <c r="S17" s="701">
        <v>90000</v>
      </c>
      <c r="T17" s="701">
        <v>7634.5875800000003</v>
      </c>
      <c r="U17" s="703">
        <v>253515.41242000001</v>
      </c>
      <c r="V17" s="704">
        <v>3.8650345442348888</v>
      </c>
      <c r="W17" s="701">
        <v>0</v>
      </c>
      <c r="X17" s="701">
        <f t="shared" si="0"/>
        <v>241238.69099999999</v>
      </c>
      <c r="Y17" s="701">
        <v>0</v>
      </c>
      <c r="Z17" s="701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87">
        <f t="shared" ref="A20:A40" si="2">+EOMONTH(A19,1)</f>
        <v>43677</v>
      </c>
      <c r="B20" s="693" t="str">
        <f>+asset_level_drivers!$B$1</f>
        <v>Farmar</v>
      </c>
      <c r="C20" s="694">
        <v>7949.2832600000002</v>
      </c>
      <c r="D20" s="695">
        <v>416.15791999999999</v>
      </c>
      <c r="E20" s="695">
        <v>575.44943999999998</v>
      </c>
      <c r="F20" s="696">
        <v>8940.8906199999983</v>
      </c>
      <c r="G20" s="695">
        <v>135.32055</v>
      </c>
      <c r="H20" s="697">
        <f t="shared" si="1"/>
        <v>9076.2111699999987</v>
      </c>
      <c r="I20" s="695">
        <v>-442.89816000000002</v>
      </c>
      <c r="J20" s="695">
        <v>-133.00596000000002</v>
      </c>
      <c r="K20" s="697">
        <v>-575.90412000000003</v>
      </c>
      <c r="L20" s="695">
        <v>-930.98510999999996</v>
      </c>
      <c r="M20" s="695"/>
      <c r="N20" s="695">
        <v>-643.70634999999993</v>
      </c>
      <c r="O20" s="695">
        <v>6925.6155899999994</v>
      </c>
      <c r="P20" s="695">
        <v>-1573.84997</v>
      </c>
      <c r="Q20" s="695">
        <v>71433.555529999983</v>
      </c>
      <c r="R20" s="695">
        <v>181150</v>
      </c>
      <c r="S20" s="695">
        <v>90000</v>
      </c>
      <c r="T20" s="695">
        <v>3593.02333</v>
      </c>
      <c r="U20" s="697">
        <v>267556.97667</v>
      </c>
      <c r="V20" s="698">
        <v>3.7510382622277412</v>
      </c>
      <c r="W20" s="695">
        <v>0</v>
      </c>
      <c r="X20" s="695">
        <f t="shared" si="0"/>
        <v>241238.69099999999</v>
      </c>
      <c r="Y20" s="695">
        <v>0</v>
      </c>
      <c r="Z20" s="695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87">
        <f t="shared" si="2"/>
        <v>43769</v>
      </c>
      <c r="B23" s="699" t="str">
        <f>+asset_level_drivers!$B$1</f>
        <v>Farmar</v>
      </c>
      <c r="C23" s="700">
        <v>9574.2401499999996</v>
      </c>
      <c r="D23" s="701">
        <v>296.49680000000001</v>
      </c>
      <c r="E23" s="701">
        <v>721.44998999999996</v>
      </c>
      <c r="F23" s="702">
        <v>10592.18694</v>
      </c>
      <c r="G23" s="701">
        <v>173.72701999999998</v>
      </c>
      <c r="H23" s="703">
        <f t="shared" si="1"/>
        <v>10765.91396</v>
      </c>
      <c r="I23" s="701">
        <v>-520.22270000000003</v>
      </c>
      <c r="J23" s="701">
        <v>-134.23476000000002</v>
      </c>
      <c r="K23" s="703">
        <v>-654.45746000000008</v>
      </c>
      <c r="L23" s="701">
        <v>-703.54300000000001</v>
      </c>
      <c r="M23" s="701"/>
      <c r="N23" s="701">
        <v>-731.00903000000005</v>
      </c>
      <c r="O23" s="701">
        <v>8676.9044700000013</v>
      </c>
      <c r="P23" s="701">
        <v>-1647</v>
      </c>
      <c r="Q23" s="701">
        <v>79963.011859999999</v>
      </c>
      <c r="R23" s="701">
        <v>197150</v>
      </c>
      <c r="S23" s="701">
        <v>90000</v>
      </c>
      <c r="T23" s="701">
        <v>3732.7965899999999</v>
      </c>
      <c r="U23" s="703">
        <v>283417.20341000002</v>
      </c>
      <c r="V23" s="704">
        <v>3.5443537807981715</v>
      </c>
      <c r="W23" s="701">
        <v>0</v>
      </c>
      <c r="X23" s="701">
        <f t="shared" si="0"/>
        <v>241238.69099999999</v>
      </c>
      <c r="Y23" s="701">
        <v>0</v>
      </c>
      <c r="Z23" s="701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87">
        <f t="shared" si="2"/>
        <v>43861</v>
      </c>
      <c r="B26" s="693" t="str">
        <f>+asset_level_drivers!$B$1</f>
        <v>Farmar</v>
      </c>
      <c r="C26" s="694">
        <v>9447.9965600000014</v>
      </c>
      <c r="D26" s="695">
        <v>201.07662999999999</v>
      </c>
      <c r="E26" s="695">
        <v>292.52627000000001</v>
      </c>
      <c r="F26" s="696">
        <f>SUM(C26:E26)</f>
        <v>9941.5994600000013</v>
      </c>
      <c r="G26" s="695">
        <v>41.551000000000002</v>
      </c>
      <c r="H26" s="697">
        <f t="shared" si="1"/>
        <v>9983.1504600000007</v>
      </c>
      <c r="I26" s="695">
        <v>-473.99340999999998</v>
      </c>
      <c r="J26" s="695">
        <v>-134.23400000000001</v>
      </c>
      <c r="K26" s="697">
        <f>SUM(I26:J26)</f>
        <v>-608.22740999999996</v>
      </c>
      <c r="L26" s="695">
        <v>-894.53</v>
      </c>
      <c r="M26" s="695"/>
      <c r="N26" s="695">
        <v>-619.66600000000005</v>
      </c>
      <c r="O26" s="695">
        <v>7860.7268100000019</v>
      </c>
      <c r="P26" s="695">
        <v>-1565.64</v>
      </c>
      <c r="Q26" s="695">
        <v>88294.895969999998</v>
      </c>
      <c r="R26" s="695">
        <v>200150</v>
      </c>
      <c r="S26" s="695">
        <v>90000</v>
      </c>
      <c r="T26" s="695">
        <v>6586.5702699999993</v>
      </c>
      <c r="U26" s="697">
        <f>R26+S26-T26</f>
        <v>283563.42972999997</v>
      </c>
      <c r="V26" s="698">
        <f>U26/Q26</f>
        <v>3.2115495082110574</v>
      </c>
      <c r="W26" s="695">
        <v>0</v>
      </c>
      <c r="X26" s="695">
        <f t="shared" si="0"/>
        <v>241238.69099999999</v>
      </c>
      <c r="Y26" s="695">
        <v>0</v>
      </c>
      <c r="Z26" s="695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87">
        <f t="shared" si="2"/>
        <v>43951</v>
      </c>
      <c r="B29" s="699" t="str">
        <f>+asset_level_drivers!$B$1</f>
        <v>Farmar</v>
      </c>
      <c r="C29" s="700">
        <v>2585.4637299999999</v>
      </c>
      <c r="D29" s="701">
        <v>36.658439999999999</v>
      </c>
      <c r="E29" s="701">
        <v>-0.34813</v>
      </c>
      <c r="F29" s="702">
        <f>SUM(C29:E29)</f>
        <v>2621.7740400000002</v>
      </c>
      <c r="G29" s="701">
        <v>5710.5581099999999</v>
      </c>
      <c r="H29" s="703">
        <f t="shared" si="1"/>
        <v>8332.3321500000002</v>
      </c>
      <c r="I29" s="701">
        <v>-123.1309</v>
      </c>
      <c r="J29" s="701">
        <v>-166.59806</v>
      </c>
      <c r="K29" s="703">
        <f t="shared" si="3"/>
        <v>-289.72896000000003</v>
      </c>
      <c r="L29" s="701">
        <v>-1009.75755</v>
      </c>
      <c r="M29" s="701"/>
      <c r="N29" s="701">
        <v>-586.71280999999999</v>
      </c>
      <c r="O29" s="701">
        <v>6446.1328300000023</v>
      </c>
      <c r="P29" s="701">
        <v>-1377.07</v>
      </c>
      <c r="Q29" s="701">
        <v>86755.544989999995</v>
      </c>
      <c r="R29" s="701">
        <v>208150</v>
      </c>
      <c r="S29" s="701">
        <v>90000</v>
      </c>
      <c r="T29" s="701">
        <v>7442.2261200000003</v>
      </c>
      <c r="U29" s="703">
        <f t="shared" si="4"/>
        <v>290707.77387999999</v>
      </c>
      <c r="V29" s="704">
        <f>U29/Q29</f>
        <v>3.350884072176699</v>
      </c>
      <c r="W29" s="701">
        <v>0</v>
      </c>
      <c r="X29" s="701">
        <f t="shared" si="0"/>
        <v>241238.69099999999</v>
      </c>
      <c r="Y29" s="701">
        <v>0</v>
      </c>
      <c r="Z29" s="701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4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87">
        <f t="shared" si="2"/>
        <v>44043</v>
      </c>
      <c r="B32" s="693" t="str">
        <f>+asset_level_drivers!$B$1</f>
        <v>Farmar</v>
      </c>
      <c r="C32" s="694">
        <v>5731.5181500000008</v>
      </c>
      <c r="D32" s="695">
        <v>285.38047999999998</v>
      </c>
      <c r="E32" s="695">
        <v>702.01350000000002</v>
      </c>
      <c r="F32" s="696">
        <f t="shared" si="5"/>
        <v>6718.9121300000006</v>
      </c>
      <c r="G32" s="695">
        <v>1737.70811</v>
      </c>
      <c r="H32" s="697">
        <f t="shared" si="1"/>
        <v>8456.6202400000002</v>
      </c>
      <c r="I32" s="695">
        <v>-340.28169000000003</v>
      </c>
      <c r="J32" s="695">
        <v>-144.5984</v>
      </c>
      <c r="K32" s="697">
        <f t="shared" si="3"/>
        <v>-484.88009</v>
      </c>
      <c r="L32" s="695">
        <v>-944.95093999999995</v>
      </c>
      <c r="M32" s="695"/>
      <c r="N32" s="695">
        <v>-641.5847</v>
      </c>
      <c r="O32" s="695">
        <v>6385.2045100000014</v>
      </c>
      <c r="P32" s="695">
        <v>-1503.72235</v>
      </c>
      <c r="Q32" s="695">
        <f t="shared" si="7"/>
        <v>84624.899620000011</v>
      </c>
      <c r="R32" s="695">
        <v>200000</v>
      </c>
      <c r="S32" s="695">
        <v>90000</v>
      </c>
      <c r="T32" s="695">
        <v>3932.5714800000001</v>
      </c>
      <c r="U32" s="697">
        <f t="shared" si="4"/>
        <v>286067.42852000002</v>
      </c>
      <c r="V32" s="698">
        <f t="shared" si="6"/>
        <v>3.3804167544606654</v>
      </c>
      <c r="W32" s="695">
        <v>0</v>
      </c>
      <c r="X32" s="695">
        <f t="shared" si="0"/>
        <v>241238.69099999999</v>
      </c>
      <c r="Y32" s="695">
        <v>0</v>
      </c>
      <c r="Z32" s="695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si="5"/>
        <v>6344.3093600000002</v>
      </c>
      <c r="G34" s="63">
        <v>1708.32554</v>
      </c>
      <c r="H34" s="64">
        <f t="shared" si="1"/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:Q37" si="8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87">
        <f t="shared" si="2"/>
        <v>44135</v>
      </c>
      <c r="B35" s="688" t="str">
        <f>+asset_level_drivers!$B$1</f>
        <v>Farmar</v>
      </c>
      <c r="C35" s="689">
        <v>4873.7112500000003</v>
      </c>
      <c r="D35" s="690">
        <v>566.95826999999997</v>
      </c>
      <c r="E35" s="690">
        <v>903.63983999999994</v>
      </c>
      <c r="F35" s="691">
        <f t="shared" ref="F35:F37" si="9">SUM(C35:E35)</f>
        <v>6344.3093600000002</v>
      </c>
      <c r="G35" s="690">
        <v>1708.32554</v>
      </c>
      <c r="H35" s="690">
        <f t="shared" ref="H35:H37" si="10">+G35+F35</f>
        <v>8052.6349</v>
      </c>
      <c r="I35" s="690">
        <v>-334.37079999999997</v>
      </c>
      <c r="J35" s="690">
        <v>-105.64735</v>
      </c>
      <c r="K35" s="690">
        <f t="shared" ref="K35:K37" si="11">SUM(I35:J35)</f>
        <v>-440.01814999999999</v>
      </c>
      <c r="L35" s="690">
        <v>-1267.99278</v>
      </c>
      <c r="M35" s="690"/>
      <c r="N35" s="690">
        <f t="shared" ref="N35:N40" si="12">-1525.88314+888.46286</f>
        <v>-637.42027999999993</v>
      </c>
      <c r="O35" s="690">
        <v>6717.2293599999994</v>
      </c>
      <c r="P35" s="690">
        <v>-1420.6538600000001</v>
      </c>
      <c r="Q35" s="690">
        <f t="shared" si="8"/>
        <v>80507.663769999999</v>
      </c>
      <c r="R35" s="690">
        <v>198000</v>
      </c>
      <c r="S35" s="690">
        <v>90000</v>
      </c>
      <c r="T35" s="690">
        <v>3431.2500700000001</v>
      </c>
      <c r="U35" s="690">
        <f t="shared" ref="U35:U36" si="13">R35+S35-T35</f>
        <v>284568.74992999999</v>
      </c>
      <c r="V35" s="692">
        <f t="shared" ref="V35:V36" si="14">U35/Q35</f>
        <v>3.5346790181736756</v>
      </c>
      <c r="W35" s="690">
        <v>0</v>
      </c>
      <c r="X35" s="690">
        <f t="shared" si="0"/>
        <v>241238.69099999999</v>
      </c>
      <c r="Y35" s="690">
        <v>0</v>
      </c>
      <c r="Z35" s="690">
        <v>215000</v>
      </c>
    </row>
    <row r="36" spans="1:26" x14ac:dyDescent="0.25">
      <c r="A36" s="59">
        <f t="shared" si="2"/>
        <v>44165</v>
      </c>
      <c r="B36" s="76" t="str">
        <f>+asset_level_drivers!$B$1</f>
        <v>Farmar</v>
      </c>
      <c r="C36" s="613">
        <v>4873.7112500000003</v>
      </c>
      <c r="D36" s="614">
        <v>566.95826999999997</v>
      </c>
      <c r="E36" s="614">
        <v>903.63983999999994</v>
      </c>
      <c r="F36" s="615">
        <f t="shared" si="9"/>
        <v>6344.3093600000002</v>
      </c>
      <c r="G36" s="614">
        <v>1708.32554</v>
      </c>
      <c r="H36" s="614">
        <f t="shared" si="10"/>
        <v>8052.6349</v>
      </c>
      <c r="I36" s="614">
        <v>-334.37079999999997</v>
      </c>
      <c r="J36" s="614">
        <v>-105.64735</v>
      </c>
      <c r="K36" s="614">
        <f t="shared" si="11"/>
        <v>-440.01814999999999</v>
      </c>
      <c r="L36" s="614">
        <v>-1267.99278</v>
      </c>
      <c r="M36" s="614"/>
      <c r="N36" s="614">
        <f t="shared" si="12"/>
        <v>-637.42027999999993</v>
      </c>
      <c r="O36" s="614">
        <v>6657.1188000000011</v>
      </c>
      <c r="P36" s="614">
        <v>-1420.6538600000001</v>
      </c>
      <c r="Q36" s="614">
        <f t="shared" si="8"/>
        <v>79114.038039999999</v>
      </c>
      <c r="R36" s="614">
        <v>198000</v>
      </c>
      <c r="S36" s="614">
        <v>90000</v>
      </c>
      <c r="T36" s="614">
        <v>3431.2500700000001</v>
      </c>
      <c r="U36" s="614">
        <f t="shared" si="13"/>
        <v>284568.74992999999</v>
      </c>
      <c r="V36" s="616">
        <f t="shared" si="14"/>
        <v>3.5969438165464673</v>
      </c>
      <c r="W36" s="614">
        <v>0</v>
      </c>
      <c r="X36" s="614">
        <f t="shared" si="0"/>
        <v>241238.69099999999</v>
      </c>
      <c r="Y36" s="614">
        <v>0</v>
      </c>
      <c r="Z36" s="614">
        <v>215000</v>
      </c>
    </row>
    <row r="37" spans="1:26" x14ac:dyDescent="0.25">
      <c r="A37" s="59">
        <f t="shared" si="2"/>
        <v>44196</v>
      </c>
      <c r="B37" s="608" t="str">
        <f>+asset_level_drivers!$B$1</f>
        <v>Farmar</v>
      </c>
      <c r="C37" s="609">
        <v>4873.7112500000003</v>
      </c>
      <c r="D37" s="610">
        <v>566.95826999999997</v>
      </c>
      <c r="E37" s="610">
        <v>903.63983999999994</v>
      </c>
      <c r="F37" s="611">
        <f t="shared" si="9"/>
        <v>6344.3093600000002</v>
      </c>
      <c r="G37" s="610">
        <v>1708.32554</v>
      </c>
      <c r="H37" s="610">
        <f t="shared" si="10"/>
        <v>8052.6349</v>
      </c>
      <c r="I37" s="610">
        <v>-334.37079999999997</v>
      </c>
      <c r="J37" s="610">
        <v>-105.64735</v>
      </c>
      <c r="K37" s="610">
        <f t="shared" si="11"/>
        <v>-440.01814999999999</v>
      </c>
      <c r="L37" s="610">
        <v>-1267.99278</v>
      </c>
      <c r="M37" s="610"/>
      <c r="N37" s="610">
        <f t="shared" si="12"/>
        <v>-637.42027999999993</v>
      </c>
      <c r="O37" s="610">
        <v>6976.2035400000022</v>
      </c>
      <c r="P37" s="610">
        <v>-1420.6538600000001</v>
      </c>
      <c r="Q37" s="610">
        <f t="shared" si="8"/>
        <v>79646.660199999998</v>
      </c>
      <c r="R37" s="610">
        <v>196000</v>
      </c>
      <c r="S37" s="610">
        <v>90000</v>
      </c>
      <c r="T37" s="610">
        <v>3790.02882</v>
      </c>
      <c r="U37" s="610">
        <f>R37+S37-T37</f>
        <v>282209.97117999999</v>
      </c>
      <c r="V37" s="612">
        <v>3.38</v>
      </c>
      <c r="W37" s="610">
        <v>0</v>
      </c>
      <c r="X37" s="610">
        <f>240738.691+500+45000</f>
        <v>286238.69099999999</v>
      </c>
      <c r="Y37" s="610">
        <v>0</v>
      </c>
      <c r="Z37" s="610">
        <v>215000</v>
      </c>
    </row>
    <row r="38" spans="1:26" x14ac:dyDescent="0.25">
      <c r="A38" s="687">
        <f t="shared" si="2"/>
        <v>44227</v>
      </c>
      <c r="B38" s="688" t="str">
        <f>+asset_level_drivers!$B$1</f>
        <v>Farmar</v>
      </c>
      <c r="C38" s="689">
        <v>4873.7112500000003</v>
      </c>
      <c r="D38" s="690">
        <v>566.95826999999997</v>
      </c>
      <c r="E38" s="690">
        <v>903.63983999999994</v>
      </c>
      <c r="F38" s="691">
        <f t="shared" ref="F38:F40" si="15">SUM(C38:E38)</f>
        <v>6344.3093600000002</v>
      </c>
      <c r="G38" s="690">
        <v>1708.32554</v>
      </c>
      <c r="H38" s="690">
        <f t="shared" ref="H38:H40" si="16">+G38+F38</f>
        <v>8052.6349</v>
      </c>
      <c r="I38" s="690">
        <v>-334.37079999999997</v>
      </c>
      <c r="J38" s="690">
        <v>-105.64735</v>
      </c>
      <c r="K38" s="690">
        <f t="shared" ref="K38:K40" si="17">SUM(I38:J38)</f>
        <v>-440.01814999999999</v>
      </c>
      <c r="L38" s="690">
        <v>-1267.99278</v>
      </c>
      <c r="M38" s="690"/>
      <c r="N38" s="690">
        <f t="shared" si="12"/>
        <v>-637.42027999999993</v>
      </c>
      <c r="O38" s="690">
        <v>7324.1664799999999</v>
      </c>
      <c r="P38" s="690">
        <v>-1420.6538600000001</v>
      </c>
      <c r="Q38" s="690">
        <f t="shared" ref="Q38:Q40" si="18">SUM(O27:O38)</f>
        <v>79110.09987000002</v>
      </c>
      <c r="R38" s="690">
        <f t="shared" ref="R38:R39" si="19">+R37</f>
        <v>196000</v>
      </c>
      <c r="S38" s="690">
        <v>90000</v>
      </c>
      <c r="T38" s="690">
        <f t="shared" ref="T38:T39" si="20">+T37</f>
        <v>3790.02882</v>
      </c>
      <c r="U38" s="690">
        <f t="shared" ref="U38:U39" si="21">R38+S38-T38</f>
        <v>282209.97117999999</v>
      </c>
      <c r="V38" s="692">
        <f t="shared" ref="V38:V39" si="22">U38/Q38</f>
        <v>3.5673064709025746</v>
      </c>
      <c r="W38" s="690">
        <v>0</v>
      </c>
      <c r="X38" s="690">
        <f t="shared" ref="X38:X39" si="23">+X37</f>
        <v>286238.69099999999</v>
      </c>
      <c r="Y38" s="690">
        <v>0</v>
      </c>
      <c r="Z38" s="690">
        <v>215000</v>
      </c>
    </row>
    <row r="39" spans="1:26" x14ac:dyDescent="0.25">
      <c r="A39" s="59">
        <f t="shared" si="2"/>
        <v>44255</v>
      </c>
      <c r="B39" s="76" t="str">
        <f>+asset_level_drivers!$B$1</f>
        <v>Farmar</v>
      </c>
      <c r="C39" s="613">
        <v>4873.7112500000003</v>
      </c>
      <c r="D39" s="614">
        <v>566.95826999999997</v>
      </c>
      <c r="E39" s="614">
        <v>903.63983999999994</v>
      </c>
      <c r="F39" s="615">
        <f t="shared" si="15"/>
        <v>6344.3093600000002</v>
      </c>
      <c r="G39" s="614">
        <v>1708.32554</v>
      </c>
      <c r="H39" s="614">
        <f t="shared" si="16"/>
        <v>8052.6349</v>
      </c>
      <c r="I39" s="614">
        <v>-334.37079999999997</v>
      </c>
      <c r="J39" s="614">
        <v>-105.64735</v>
      </c>
      <c r="K39" s="614">
        <f t="shared" si="17"/>
        <v>-440.01814999999999</v>
      </c>
      <c r="L39" s="614">
        <v>-1267.99278</v>
      </c>
      <c r="M39" s="614"/>
      <c r="N39" s="614">
        <f t="shared" si="12"/>
        <v>-637.42027999999993</v>
      </c>
      <c r="O39" s="614">
        <v>5155.3440400000009</v>
      </c>
      <c r="P39" s="614">
        <v>-1420.6538600000001</v>
      </c>
      <c r="Q39" s="614">
        <f t="shared" si="18"/>
        <v>77644.671759999997</v>
      </c>
      <c r="R39" s="614">
        <f t="shared" si="19"/>
        <v>196000</v>
      </c>
      <c r="S39" s="614">
        <v>90000</v>
      </c>
      <c r="T39" s="614">
        <f t="shared" si="20"/>
        <v>3790.02882</v>
      </c>
      <c r="U39" s="614">
        <f t="shared" si="21"/>
        <v>282209.97117999999</v>
      </c>
      <c r="V39" s="616">
        <f t="shared" si="22"/>
        <v>3.6346340937896189</v>
      </c>
      <c r="W39" s="614">
        <v>0</v>
      </c>
      <c r="X39" s="614">
        <f t="shared" si="23"/>
        <v>286238.69099999999</v>
      </c>
      <c r="Y39" s="614">
        <v>0</v>
      </c>
      <c r="Z39" s="614">
        <v>215000</v>
      </c>
    </row>
    <row r="40" spans="1:26" x14ac:dyDescent="0.25">
      <c r="A40" s="59">
        <f t="shared" si="2"/>
        <v>44286</v>
      </c>
      <c r="B40" s="608" t="str">
        <f>+asset_level_drivers!$B$1</f>
        <v>Farmar</v>
      </c>
      <c r="C40" s="609">
        <v>4873.7112500000003</v>
      </c>
      <c r="D40" s="610">
        <v>566.95826999999997</v>
      </c>
      <c r="E40" s="610">
        <v>903.63983999999994</v>
      </c>
      <c r="F40" s="611">
        <f t="shared" si="15"/>
        <v>6344.3093600000002</v>
      </c>
      <c r="G40" s="610">
        <v>1708.32554</v>
      </c>
      <c r="H40" s="610">
        <f t="shared" si="16"/>
        <v>8052.6349</v>
      </c>
      <c r="I40" s="610">
        <v>-334.37079999999997</v>
      </c>
      <c r="J40" s="610">
        <v>-105.64735</v>
      </c>
      <c r="K40" s="610">
        <f t="shared" si="17"/>
        <v>-440.01814999999999</v>
      </c>
      <c r="L40" s="610">
        <v>-1267.99278</v>
      </c>
      <c r="M40" s="610"/>
      <c r="N40" s="610">
        <f t="shared" si="12"/>
        <v>-637.42027999999993</v>
      </c>
      <c r="O40" s="610">
        <v>8646.2242100000003</v>
      </c>
      <c r="P40" s="610">
        <v>-1420.6538600000001</v>
      </c>
      <c r="Q40" s="610">
        <f t="shared" si="18"/>
        <v>78584.469020000019</v>
      </c>
      <c r="R40" s="610">
        <f t="shared" ref="R40" si="24">293000-90000</f>
        <v>203000</v>
      </c>
      <c r="S40" s="610">
        <v>90000</v>
      </c>
      <c r="T40" s="610">
        <v>13708.722</v>
      </c>
      <c r="U40" s="610">
        <f>R40+S40-T40</f>
        <v>279291.27799999999</v>
      </c>
      <c r="V40" s="612">
        <v>3.47</v>
      </c>
      <c r="W40" s="610">
        <v>0</v>
      </c>
      <c r="X40" s="610">
        <f>+X39</f>
        <v>286238.69099999999</v>
      </c>
      <c r="Y40" s="610">
        <v>0</v>
      </c>
      <c r="Z40" s="610">
        <v>215000</v>
      </c>
    </row>
    <row r="41" spans="1:26" x14ac:dyDescent="0.25">
      <c r="O41" s="88"/>
      <c r="P41" s="88"/>
      <c r="R41" s="83"/>
    </row>
    <row r="42" spans="1:26" x14ac:dyDescent="0.25">
      <c r="O42" s="88"/>
      <c r="P42" s="88"/>
      <c r="Q42" s="88"/>
      <c r="R42" s="686"/>
    </row>
    <row r="43" spans="1:26" x14ac:dyDescent="0.25">
      <c r="O43" s="88"/>
      <c r="P43" s="83"/>
      <c r="Q43" s="88"/>
      <c r="R43" s="83"/>
    </row>
    <row r="44" spans="1:26" x14ac:dyDescent="0.25">
      <c r="O44" s="88"/>
      <c r="P44" s="83"/>
      <c r="Q44" s="88"/>
      <c r="R44" s="83"/>
    </row>
    <row r="45" spans="1:26" x14ac:dyDescent="0.25">
      <c r="O45" s="83"/>
      <c r="P45" s="83"/>
      <c r="Q45" s="88"/>
      <c r="R45" s="88"/>
      <c r="S45" s="88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2"/>
  <sheetViews>
    <sheetView workbookViewId="0">
      <selection activeCell="B39" sqref="B39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">
        <v>881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f t="shared" si="1"/>
        <v>0</v>
      </c>
      <c r="I29" s="701">
        <v>0</v>
      </c>
      <c r="J29" s="701">
        <v>0</v>
      </c>
      <c r="K29" s="703">
        <v>0</v>
      </c>
      <c r="L29" s="701">
        <v>0</v>
      </c>
      <c r="M29" s="701"/>
      <c r="N29" s="701">
        <v>0</v>
      </c>
      <c r="O29" s="701">
        <v>60.737637092499426</v>
      </c>
      <c r="P29" s="701">
        <v>0</v>
      </c>
      <c r="Q29" s="701">
        <f t="shared" si="3"/>
        <v>10991.8627028467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">
        <v>881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/>
      <c r="I32" s="695">
        <v>0</v>
      </c>
      <c r="J32" s="695">
        <v>0</v>
      </c>
      <c r="K32" s="697">
        <v>0</v>
      </c>
      <c r="L32" s="695">
        <v>0</v>
      </c>
      <c r="M32" s="695"/>
      <c r="N32" s="695">
        <v>0</v>
      </c>
      <c r="O32" s="695">
        <v>467.78849483040005</v>
      </c>
      <c r="P32" s="695">
        <v>0</v>
      </c>
      <c r="Q32" s="695">
        <f t="shared" si="3"/>
        <v>8527.8661077700162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">
        <v>881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/>
      <c r="I35" s="690">
        <v>0</v>
      </c>
      <c r="J35" s="690">
        <v>0</v>
      </c>
      <c r="K35" s="690">
        <v>0</v>
      </c>
      <c r="L35" s="690">
        <v>0</v>
      </c>
      <c r="M35" s="690"/>
      <c r="N35" s="690">
        <v>0</v>
      </c>
      <c r="O35" s="690">
        <v>0</v>
      </c>
      <c r="P35" s="690">
        <v>0</v>
      </c>
      <c r="Q35" s="690">
        <f t="shared" si="3"/>
        <v>6622.8765223117034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">
        <v>881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/>
      <c r="I36" s="614">
        <v>0</v>
      </c>
      <c r="J36" s="614">
        <v>0</v>
      </c>
      <c r="K36" s="614">
        <v>0</v>
      </c>
      <c r="L36" s="614">
        <v>0</v>
      </c>
      <c r="M36" s="614"/>
      <c r="N36" s="614">
        <v>0</v>
      </c>
      <c r="O36" s="614">
        <v>0</v>
      </c>
      <c r="P36" s="614">
        <v>0</v>
      </c>
      <c r="Q36" s="614">
        <f t="shared" si="3"/>
        <v>5212.5942180961965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">
        <v>881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/>
      <c r="I37" s="610">
        <v>0</v>
      </c>
      <c r="J37" s="610">
        <v>0</v>
      </c>
      <c r="K37" s="610">
        <v>0</v>
      </c>
      <c r="L37" s="610">
        <v>0</v>
      </c>
      <c r="M37" s="610"/>
      <c r="N37" s="610">
        <v>0</v>
      </c>
      <c r="O37" s="610">
        <v>4.7748471843078732E-12</v>
      </c>
      <c r="P37" s="610">
        <v>0</v>
      </c>
      <c r="Q37" s="610">
        <f t="shared" si="3"/>
        <v>3865.5900766419909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">
        <v>881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/>
      <c r="I38" s="690">
        <v>0</v>
      </c>
      <c r="J38" s="690">
        <v>0</v>
      </c>
      <c r="K38" s="690">
        <v>0</v>
      </c>
      <c r="L38" s="690">
        <v>0</v>
      </c>
      <c r="M38" s="690"/>
      <c r="N38" s="690">
        <v>0</v>
      </c>
      <c r="O38" s="690">
        <v>-2.8928055826327181E-6</v>
      </c>
      <c r="P38" s="690">
        <v>0</v>
      </c>
      <c r="Q38" s="690">
        <f t="shared" si="3"/>
        <v>2845.9762299999988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">
        <v>881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/>
      <c r="I39" s="614">
        <v>0</v>
      </c>
      <c r="J39" s="614">
        <v>0</v>
      </c>
      <c r="K39" s="614">
        <v>0</v>
      </c>
      <c r="L39" s="614">
        <v>0</v>
      </c>
      <c r="M39" s="614"/>
      <c r="N39" s="614">
        <v>0</v>
      </c>
      <c r="O39" s="614">
        <v>2.4667439220138476E-6</v>
      </c>
      <c r="P39" s="614">
        <v>0</v>
      </c>
      <c r="Q39" s="614">
        <f t="shared" si="3"/>
        <v>2129.2219300000006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">
        <v>881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/>
      <c r="I40" s="610">
        <v>0</v>
      </c>
      <c r="J40" s="610">
        <v>0</v>
      </c>
      <c r="K40" s="610">
        <v>0</v>
      </c>
      <c r="L40" s="610">
        <v>0</v>
      </c>
      <c r="M40" s="610"/>
      <c r="N40" s="610">
        <v>0</v>
      </c>
      <c r="O40" s="610">
        <v>-2.9121523255071224E-6</v>
      </c>
      <c r="P40" s="610">
        <v>0</v>
      </c>
      <c r="Q40" s="610">
        <f t="shared" si="3"/>
        <v>1892.9010900000014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2" spans="1:26" x14ac:dyDescent="0.25">
      <c r="Q42" s="610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O35" sqref="O35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72">
        <v>0</v>
      </c>
      <c r="P2" s="63"/>
      <c r="Q2" s="772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72">
        <v>0</v>
      </c>
      <c r="P3" s="70"/>
      <c r="Q3" s="772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72">
        <v>0</v>
      </c>
      <c r="P4" s="63"/>
      <c r="Q4" s="772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72">
        <v>0</v>
      </c>
      <c r="P5" s="70">
        <v>0</v>
      </c>
      <c r="Q5" s="772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72">
        <v>0</v>
      </c>
      <c r="P6" s="63">
        <v>0</v>
      </c>
      <c r="Q6" s="772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72">
        <v>0</v>
      </c>
      <c r="P7" s="70">
        <v>0</v>
      </c>
      <c r="Q7" s="772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72">
        <v>0</v>
      </c>
      <c r="P8" s="63">
        <v>0</v>
      </c>
      <c r="Q8" s="772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72">
        <v>0</v>
      </c>
      <c r="P9" s="70">
        <v>0</v>
      </c>
      <c r="Q9" s="772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72">
        <v>0</v>
      </c>
      <c r="P10" s="63">
        <v>0</v>
      </c>
      <c r="Q10" s="772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72">
        <v>0</v>
      </c>
      <c r="P11" s="70">
        <v>0</v>
      </c>
      <c r="Q11" s="772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72">
        <v>0</v>
      </c>
      <c r="P12" s="63">
        <v>0</v>
      </c>
      <c r="Q12" s="772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72">
        <v>0</v>
      </c>
      <c r="P13" s="70">
        <v>0</v>
      </c>
      <c r="Q13" s="772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72">
        <v>0</v>
      </c>
      <c r="P14" s="63">
        <v>0</v>
      </c>
      <c r="Q14" s="772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72">
        <v>0</v>
      </c>
      <c r="P15" s="70">
        <v>0</v>
      </c>
      <c r="Q15" s="772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72">
        <v>0</v>
      </c>
      <c r="P16" s="63">
        <v>0</v>
      </c>
      <c r="Q16" s="772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72">
        <v>0</v>
      </c>
      <c r="P17" s="70">
        <v>0</v>
      </c>
      <c r="Q17" s="772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72">
        <v>0</v>
      </c>
      <c r="P18" s="63">
        <v>0</v>
      </c>
      <c r="Q18" s="772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72">
        <v>0</v>
      </c>
      <c r="P19" s="70">
        <v>0</v>
      </c>
      <c r="Q19" s="772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72">
        <v>0</v>
      </c>
      <c r="P20" s="63">
        <v>0</v>
      </c>
      <c r="Q20" s="772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72">
        <v>0</v>
      </c>
      <c r="P21" s="70">
        <v>0</v>
      </c>
      <c r="Q21" s="772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72">
        <v>0</v>
      </c>
      <c r="P22" s="63">
        <v>0</v>
      </c>
      <c r="Q22" s="772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72">
        <v>0</v>
      </c>
      <c r="P23" s="70">
        <v>0</v>
      </c>
      <c r="Q23" s="772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72">
        <v>0</v>
      </c>
      <c r="P24" s="63">
        <v>0</v>
      </c>
      <c r="Q24" s="772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72">
        <v>0</v>
      </c>
      <c r="P25" s="70">
        <v>0</v>
      </c>
      <c r="Q25" s="772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72">
        <v>0</v>
      </c>
      <c r="P26" s="63">
        <v>0</v>
      </c>
      <c r="Q26" s="772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72">
        <v>0</v>
      </c>
      <c r="P27" s="70">
        <v>0</v>
      </c>
      <c r="Q27" s="772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72">
        <v>0</v>
      </c>
      <c r="P28" s="63">
        <v>0</v>
      </c>
      <c r="Q28" s="772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tr">
        <f t="shared" si="1"/>
        <v>MunsonLeasing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v>0</v>
      </c>
      <c r="I29" s="701">
        <v>0</v>
      </c>
      <c r="J29" s="701">
        <v>0</v>
      </c>
      <c r="K29" s="703">
        <v>0</v>
      </c>
      <c r="L29" s="701">
        <v>0</v>
      </c>
      <c r="M29" s="701">
        <v>0</v>
      </c>
      <c r="N29" s="701">
        <v>0</v>
      </c>
      <c r="O29" s="773">
        <v>0</v>
      </c>
      <c r="P29" s="701">
        <v>0</v>
      </c>
      <c r="Q29" s="773">
        <f t="shared" si="3"/>
        <v>0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72">
        <v>0</v>
      </c>
      <c r="P30" s="63">
        <v>0</v>
      </c>
      <c r="Q30" s="772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72">
        <v>0</v>
      </c>
      <c r="P31" s="70">
        <v>0</v>
      </c>
      <c r="Q31" s="772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tr">
        <f t="shared" si="1"/>
        <v>MunsonLeasing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>
        <v>0</v>
      </c>
      <c r="I32" s="695">
        <v>0</v>
      </c>
      <c r="J32" s="695">
        <v>0</v>
      </c>
      <c r="K32" s="697">
        <v>0</v>
      </c>
      <c r="L32" s="695">
        <v>0</v>
      </c>
      <c r="M32" s="695">
        <v>0</v>
      </c>
      <c r="N32" s="695">
        <v>0</v>
      </c>
      <c r="O32" s="773">
        <v>0</v>
      </c>
      <c r="P32" s="695">
        <v>0</v>
      </c>
      <c r="Q32" s="773">
        <f t="shared" si="3"/>
        <v>0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72">
        <v>0</v>
      </c>
      <c r="P33" s="70">
        <v>0</v>
      </c>
      <c r="Q33" s="772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72">
        <v>0</v>
      </c>
      <c r="P34" s="63">
        <v>0</v>
      </c>
      <c r="Q34" s="772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tr">
        <f t="shared" si="1"/>
        <v>MunsonLeasing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>
        <v>0</v>
      </c>
      <c r="I35" s="690">
        <v>0</v>
      </c>
      <c r="J35" s="690">
        <v>0</v>
      </c>
      <c r="K35" s="690">
        <v>0</v>
      </c>
      <c r="L35" s="690">
        <v>0</v>
      </c>
      <c r="M35" s="690">
        <v>0</v>
      </c>
      <c r="N35" s="690">
        <v>0</v>
      </c>
      <c r="O35" s="774">
        <v>0</v>
      </c>
      <c r="P35" s="690">
        <v>0</v>
      </c>
      <c r="Q35" s="774">
        <f t="shared" si="3"/>
        <v>0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>
        <v>0</v>
      </c>
      <c r="I36" s="614">
        <v>0</v>
      </c>
      <c r="J36" s="614">
        <v>0</v>
      </c>
      <c r="K36" s="614">
        <v>0</v>
      </c>
      <c r="L36" s="614">
        <v>0</v>
      </c>
      <c r="M36" s="614">
        <v>0</v>
      </c>
      <c r="N36" s="614">
        <v>0</v>
      </c>
      <c r="O36" s="775">
        <v>0</v>
      </c>
      <c r="P36" s="614">
        <v>0</v>
      </c>
      <c r="Q36" s="775">
        <f t="shared" si="3"/>
        <v>0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tr">
        <f t="shared" si="1"/>
        <v>MunsonLeasing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>
        <v>0</v>
      </c>
      <c r="I37" s="610">
        <v>0</v>
      </c>
      <c r="J37" s="610">
        <v>0</v>
      </c>
      <c r="K37" s="610">
        <v>0</v>
      </c>
      <c r="L37" s="610">
        <v>0</v>
      </c>
      <c r="M37" s="610">
        <v>0</v>
      </c>
      <c r="N37" s="610">
        <v>0</v>
      </c>
      <c r="O37" s="775">
        <v>0</v>
      </c>
      <c r="P37" s="610">
        <v>0</v>
      </c>
      <c r="Q37" s="775">
        <f t="shared" si="3"/>
        <v>0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tr">
        <f t="shared" si="1"/>
        <v>MunsonLeasing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>
        <v>0</v>
      </c>
      <c r="I38" s="690">
        <v>0</v>
      </c>
      <c r="J38" s="690">
        <v>0</v>
      </c>
      <c r="K38" s="690">
        <v>0</v>
      </c>
      <c r="L38" s="690">
        <v>0</v>
      </c>
      <c r="M38" s="690">
        <v>0</v>
      </c>
      <c r="N38" s="690">
        <v>0</v>
      </c>
      <c r="O38" s="774">
        <v>0</v>
      </c>
      <c r="P38" s="690">
        <v>0</v>
      </c>
      <c r="Q38" s="774">
        <f t="shared" si="3"/>
        <v>0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>
        <v>0</v>
      </c>
      <c r="I39" s="614">
        <v>0</v>
      </c>
      <c r="J39" s="614">
        <v>0</v>
      </c>
      <c r="K39" s="614">
        <v>0</v>
      </c>
      <c r="L39" s="614">
        <v>0</v>
      </c>
      <c r="M39" s="614">
        <v>0</v>
      </c>
      <c r="N39" s="614">
        <v>0</v>
      </c>
      <c r="O39" s="775">
        <v>0</v>
      </c>
      <c r="P39" s="614">
        <v>0</v>
      </c>
      <c r="Q39" s="775">
        <f t="shared" si="3"/>
        <v>0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tr">
        <f t="shared" si="1"/>
        <v>MunsonLeasing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>
        <v>0</v>
      </c>
      <c r="I40" s="610">
        <v>0</v>
      </c>
      <c r="J40" s="610">
        <v>0</v>
      </c>
      <c r="K40" s="610">
        <v>0</v>
      </c>
      <c r="L40" s="610">
        <v>0</v>
      </c>
      <c r="M40" s="610">
        <v>0</v>
      </c>
      <c r="N40" s="610">
        <v>0</v>
      </c>
      <c r="O40" s="775">
        <v>0</v>
      </c>
      <c r="P40" s="610">
        <v>0</v>
      </c>
      <c r="Q40" s="775">
        <f t="shared" si="3"/>
        <v>0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13">
        <v>0</v>
      </c>
      <c r="D41" s="614">
        <v>0</v>
      </c>
      <c r="E41" s="614">
        <v>0</v>
      </c>
      <c r="F41" s="615">
        <v>0</v>
      </c>
      <c r="G41" s="614">
        <v>0</v>
      </c>
      <c r="H41" s="614">
        <v>0</v>
      </c>
      <c r="I41" s="614">
        <v>0</v>
      </c>
      <c r="J41" s="614">
        <v>0</v>
      </c>
      <c r="K41" s="614">
        <v>0</v>
      </c>
      <c r="L41" s="614">
        <v>0</v>
      </c>
      <c r="M41" s="614">
        <v>0</v>
      </c>
      <c r="N41" s="614">
        <v>0</v>
      </c>
      <c r="O41" s="775">
        <v>0</v>
      </c>
      <c r="P41" s="614">
        <v>0</v>
      </c>
      <c r="Q41" s="775">
        <f t="shared" ref="Q41:Q43" si="5">SUM(O30:O41)</f>
        <v>0</v>
      </c>
      <c r="R41" s="614">
        <v>0</v>
      </c>
      <c r="S41" s="614">
        <v>0</v>
      </c>
      <c r="T41" s="614">
        <v>0</v>
      </c>
      <c r="U41" s="614">
        <v>0</v>
      </c>
      <c r="V41" s="616">
        <v>0</v>
      </c>
      <c r="W41" s="614">
        <v>0</v>
      </c>
      <c r="X41" s="614">
        <v>0</v>
      </c>
      <c r="Y41" s="614">
        <v>0</v>
      </c>
      <c r="Z41" s="614">
        <v>0</v>
      </c>
    </row>
    <row r="42" spans="1:26" x14ac:dyDescent="0.25">
      <c r="A42" s="59">
        <f t="shared" si="0"/>
        <v>44347</v>
      </c>
      <c r="B42" s="608" t="str">
        <f t="shared" si="4"/>
        <v>MunsonLeasing</v>
      </c>
      <c r="C42" s="609">
        <v>0</v>
      </c>
      <c r="D42" s="610">
        <v>0</v>
      </c>
      <c r="E42" s="610">
        <v>0</v>
      </c>
      <c r="F42" s="611">
        <v>0</v>
      </c>
      <c r="G42" s="610">
        <v>0</v>
      </c>
      <c r="H42" s="610">
        <v>0</v>
      </c>
      <c r="I42" s="610">
        <v>0</v>
      </c>
      <c r="J42" s="610">
        <v>0</v>
      </c>
      <c r="K42" s="610">
        <v>0</v>
      </c>
      <c r="L42" s="610">
        <v>0</v>
      </c>
      <c r="M42" s="610">
        <v>0</v>
      </c>
      <c r="N42" s="610">
        <v>0</v>
      </c>
      <c r="O42" s="775">
        <v>0</v>
      </c>
      <c r="P42" s="610">
        <v>0</v>
      </c>
      <c r="Q42" s="775">
        <f t="shared" si="5"/>
        <v>0</v>
      </c>
      <c r="R42" s="610">
        <v>0</v>
      </c>
      <c r="S42" s="610">
        <v>0</v>
      </c>
      <c r="T42" s="610">
        <v>0</v>
      </c>
      <c r="U42" s="610">
        <v>0</v>
      </c>
      <c r="V42" s="612">
        <v>0</v>
      </c>
      <c r="W42" s="610">
        <v>0</v>
      </c>
      <c r="X42" s="610">
        <v>0</v>
      </c>
      <c r="Y42" s="610">
        <v>0</v>
      </c>
      <c r="Z42" s="610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13">
        <v>0</v>
      </c>
      <c r="D43" s="614">
        <v>0</v>
      </c>
      <c r="E43" s="614">
        <v>0</v>
      </c>
      <c r="F43" s="615">
        <v>0</v>
      </c>
      <c r="G43" s="614">
        <v>0</v>
      </c>
      <c r="H43" s="614">
        <v>0</v>
      </c>
      <c r="I43" s="614">
        <v>0</v>
      </c>
      <c r="J43" s="614">
        <v>0</v>
      </c>
      <c r="K43" s="614">
        <v>0</v>
      </c>
      <c r="L43" s="614">
        <v>0</v>
      </c>
      <c r="M43" s="614">
        <v>0</v>
      </c>
      <c r="N43" s="614">
        <v>0</v>
      </c>
      <c r="O43" s="775">
        <v>0</v>
      </c>
      <c r="P43" s="614">
        <v>0</v>
      </c>
      <c r="Q43" s="775">
        <f t="shared" si="5"/>
        <v>0</v>
      </c>
      <c r="R43" s="614">
        <v>0</v>
      </c>
      <c r="S43" s="614">
        <v>0</v>
      </c>
      <c r="T43" s="614">
        <v>0</v>
      </c>
      <c r="U43" s="614">
        <v>0</v>
      </c>
      <c r="V43" s="616">
        <v>0</v>
      </c>
      <c r="W43" s="614">
        <v>0</v>
      </c>
      <c r="X43" s="614">
        <v>0</v>
      </c>
      <c r="Y43" s="614">
        <v>0</v>
      </c>
      <c r="Z43" s="614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:Q45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+asset_level_drivers!$D$1</f>
        <v>Foreland I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625</v>
      </c>
      <c r="P44" s="63">
        <v>0</v>
      </c>
      <c r="Q44" s="63">
        <f t="shared" si="6"/>
        <v>7500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+asset_level_drivers!$D$1</f>
        <v>Foreland I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625</v>
      </c>
      <c r="P45" s="70">
        <v>0</v>
      </c>
      <c r="Q45" s="70">
        <f t="shared" si="6"/>
        <v>7500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8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24">
        <v>7.8182517333333328</v>
      </c>
      <c r="AH2" s="2">
        <v>2.0181218216441201</v>
      </c>
      <c r="AI2" s="2">
        <f t="shared" ref="AI2:AJ4" si="11">+AG2*AI$1</f>
        <v>2.0181218216441201</v>
      </c>
      <c r="AJ2" s="624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63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24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63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24">
        <f t="shared" ref="AG5:AH5" si="14">SUM(AG2:AG4)</f>
        <v>41.43535808</v>
      </c>
      <c r="AH5" s="624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9"/>
      <c r="AC602" s="569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8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9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/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8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11" priority="12" operator="equal">
      <formula>"Yes"</formula>
    </cfRule>
  </conditionalFormatting>
  <conditionalFormatting sqref="B87:F87">
    <cfRule type="cellIs" dxfId="10" priority="11" operator="equal">
      <formula>"Yes"</formula>
    </cfRule>
  </conditionalFormatting>
  <conditionalFormatting sqref="I4:I5">
    <cfRule type="cellIs" dxfId="9" priority="4" operator="equal">
      <formula>"Yes"</formula>
    </cfRule>
  </conditionalFormatting>
  <conditionalFormatting sqref="I87">
    <cfRule type="cellIs" dxfId="8" priority="3" operator="equal">
      <formula>"Yes"</formula>
    </cfRule>
  </conditionalFormatting>
  <conditionalFormatting sqref="J4:J5">
    <cfRule type="cellIs" dxfId="7" priority="2" operator="equal">
      <formula>"Yes"</formula>
    </cfRule>
  </conditionalFormatting>
  <conditionalFormatting sqref="J87">
    <cfRule type="cellIs" dxfId="6" priority="1" operator="equal">
      <formula>"Yes"</formula>
    </cfRule>
  </conditionalFormatting>
  <conditionalFormatting sqref="G4:G5">
    <cfRule type="cellIs" dxfId="5" priority="10" operator="equal">
      <formula>"Yes"</formula>
    </cfRule>
  </conditionalFormatting>
  <conditionalFormatting sqref="G87">
    <cfRule type="cellIs" dxfId="4" priority="9" operator="equal">
      <formula>"Yes"</formula>
    </cfRule>
  </conditionalFormatting>
  <conditionalFormatting sqref="H4:H5">
    <cfRule type="cellIs" dxfId="3" priority="8" operator="equal">
      <formula>"Yes"</formula>
    </cfRule>
  </conditionalFormatting>
  <conditionalFormatting sqref="H87">
    <cfRule type="cellIs" dxfId="2" priority="7" operator="equal">
      <formula>"Yes"</formula>
    </cfRule>
  </conditionalFormatting>
  <conditionalFormatting sqref="C4:C5">
    <cfRule type="cellIs" dxfId="1" priority="6" operator="equal">
      <formula>"Yes"</formula>
    </cfRule>
  </conditionalFormatting>
  <conditionalFormatting sqref="C87">
    <cfRule type="cellIs" dxfId="0" priority="5" operator="equal">
      <formula>"Yes"</formula>
    </cfRule>
  </conditionalFormatting>
  <dataValidations disablePrompts="1"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2021-06-28T20:32:07Z</dcterms:modified>
</cp:coreProperties>
</file>