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E8CB3604-D09E-4673-852E-ABF3426E5C59}" xr6:coauthVersionLast="47" xr6:coauthVersionMax="47" xr10:uidLastSave="{00000000-0000-0000-0000-000000000000}"/>
  <bookViews>
    <workbookView xWindow="-120" yWindow="-120" windowWidth="29040" windowHeight="15840" firstSheet="1" activeTab="8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26" l="1"/>
  <c r="N303" i="24"/>
  <c r="O303" i="24" s="1"/>
  <c r="P303" i="24" s="1"/>
  <c r="M303" i="24"/>
  <c r="N302" i="24"/>
  <c r="O302" i="24" s="1"/>
  <c r="P302" i="24" s="1"/>
  <c r="M302" i="24"/>
  <c r="N301" i="24"/>
  <c r="O301" i="24" s="1"/>
  <c r="P301" i="24" s="1"/>
  <c r="M301" i="24"/>
  <c r="N300" i="24"/>
  <c r="O300" i="24" s="1"/>
  <c r="P300" i="24" s="1"/>
  <c r="M300" i="24"/>
  <c r="N299" i="24"/>
  <c r="O299" i="24" s="1"/>
  <c r="P299" i="24" s="1"/>
  <c r="M299" i="24"/>
  <c r="N298" i="24"/>
  <c r="O298" i="24" s="1"/>
  <c r="P298" i="24" s="1"/>
  <c r="M298" i="24"/>
  <c r="N297" i="24"/>
  <c r="O297" i="24" s="1"/>
  <c r="P297" i="24" s="1"/>
  <c r="M297" i="24"/>
  <c r="N296" i="24"/>
  <c r="O296" i="24" s="1"/>
  <c r="P296" i="24" s="1"/>
  <c r="M296" i="24"/>
  <c r="N295" i="24"/>
  <c r="O295" i="24" s="1"/>
  <c r="P295" i="24" s="1"/>
  <c r="M295" i="24"/>
  <c r="N294" i="24"/>
  <c r="O294" i="24" s="1"/>
  <c r="P294" i="24" s="1"/>
  <c r="M294" i="24"/>
  <c r="N293" i="24"/>
  <c r="O293" i="24" s="1"/>
  <c r="P293" i="24" s="1"/>
  <c r="M293" i="24"/>
  <c r="N292" i="24"/>
  <c r="O292" i="24" s="1"/>
  <c r="P292" i="24" s="1"/>
  <c r="M292" i="24"/>
  <c r="N291" i="24"/>
  <c r="O291" i="24" s="1"/>
  <c r="P291" i="24" s="1"/>
  <c r="M291" i="24"/>
  <c r="N290" i="24"/>
  <c r="O290" i="24" s="1"/>
  <c r="P290" i="24" s="1"/>
  <c r="M290" i="24"/>
  <c r="N289" i="24"/>
  <c r="O289" i="24" s="1"/>
  <c r="P289" i="24" s="1"/>
  <c r="M289" i="24"/>
  <c r="N288" i="24"/>
  <c r="O288" i="24" s="1"/>
  <c r="P288" i="24" s="1"/>
  <c r="M288" i="24"/>
  <c r="N287" i="24"/>
  <c r="O287" i="24" s="1"/>
  <c r="P287" i="24" s="1"/>
  <c r="M287" i="24"/>
  <c r="N286" i="24"/>
  <c r="O286" i="24" s="1"/>
  <c r="P286" i="24" s="1"/>
  <c r="M286" i="24"/>
  <c r="N285" i="24"/>
  <c r="O285" i="24" s="1"/>
  <c r="P285" i="24" s="1"/>
  <c r="M285" i="24"/>
  <c r="N284" i="24"/>
  <c r="O284" i="24" s="1"/>
  <c r="P284" i="24" s="1"/>
  <c r="M284" i="24"/>
  <c r="N283" i="24"/>
  <c r="O283" i="24" s="1"/>
  <c r="P283" i="24" s="1"/>
  <c r="M283" i="24"/>
  <c r="N282" i="24"/>
  <c r="O282" i="24" s="1"/>
  <c r="P282" i="24" s="1"/>
  <c r="M282" i="24"/>
  <c r="N281" i="24"/>
  <c r="O281" i="24" s="1"/>
  <c r="P281" i="24" s="1"/>
  <c r="M281" i="24"/>
  <c r="N280" i="24"/>
  <c r="O280" i="24" s="1"/>
  <c r="P280" i="24" s="1"/>
  <c r="M280" i="24"/>
  <c r="N279" i="24"/>
  <c r="O279" i="24" s="1"/>
  <c r="P279" i="24" s="1"/>
  <c r="M279" i="24"/>
  <c r="N278" i="24"/>
  <c r="O278" i="24" s="1"/>
  <c r="P278" i="24" s="1"/>
  <c r="M278" i="24"/>
  <c r="N277" i="24"/>
  <c r="O277" i="24" s="1"/>
  <c r="P277" i="24" s="1"/>
  <c r="M277" i="24"/>
  <c r="N276" i="24"/>
  <c r="O276" i="24" s="1"/>
  <c r="P276" i="24" s="1"/>
  <c r="M276" i="24"/>
  <c r="N275" i="24"/>
  <c r="O275" i="24" s="1"/>
  <c r="P275" i="24" s="1"/>
  <c r="M275" i="24"/>
  <c r="N274" i="24"/>
  <c r="O274" i="24" s="1"/>
  <c r="P274" i="24" s="1"/>
  <c r="M274" i="24"/>
  <c r="N273" i="24"/>
  <c r="O273" i="24" s="1"/>
  <c r="P273" i="24" s="1"/>
  <c r="M273" i="24"/>
  <c r="N272" i="24"/>
  <c r="O272" i="24" s="1"/>
  <c r="P272" i="24" s="1"/>
  <c r="M272" i="24"/>
  <c r="N271" i="24"/>
  <c r="O271" i="24" s="1"/>
  <c r="P271" i="24" s="1"/>
  <c r="M271" i="24"/>
  <c r="N270" i="24"/>
  <c r="O270" i="24" s="1"/>
  <c r="P270" i="24" s="1"/>
  <c r="M270" i="24"/>
  <c r="N269" i="24"/>
  <c r="O269" i="24" s="1"/>
  <c r="P269" i="24" s="1"/>
  <c r="M269" i="24"/>
  <c r="N268" i="24"/>
  <c r="O268" i="24" s="1"/>
  <c r="P268" i="24" s="1"/>
  <c r="M268" i="24"/>
  <c r="N267" i="24"/>
  <c r="O267" i="24" s="1"/>
  <c r="P267" i="24" s="1"/>
  <c r="M267" i="24"/>
  <c r="N266" i="24"/>
  <c r="O266" i="24" s="1"/>
  <c r="P266" i="24" s="1"/>
  <c r="M266" i="24"/>
  <c r="N265" i="24"/>
  <c r="O265" i="24" s="1"/>
  <c r="P265" i="24" s="1"/>
  <c r="M265" i="24"/>
  <c r="N264" i="24"/>
  <c r="O264" i="24" s="1"/>
  <c r="P264" i="24" s="1"/>
  <c r="M264" i="24"/>
  <c r="N263" i="24"/>
  <c r="O263" i="24" s="1"/>
  <c r="P263" i="24" s="1"/>
  <c r="M263" i="24"/>
  <c r="N262" i="24"/>
  <c r="O262" i="24" s="1"/>
  <c r="P262" i="24" s="1"/>
  <c r="M262" i="24"/>
  <c r="N261" i="24"/>
  <c r="O261" i="24" s="1"/>
  <c r="P261" i="24" s="1"/>
  <c r="M261" i="24"/>
  <c r="N260" i="24"/>
  <c r="O260" i="24" s="1"/>
  <c r="P260" i="24" s="1"/>
  <c r="M260" i="24"/>
  <c r="N259" i="24"/>
  <c r="O259" i="24" s="1"/>
  <c r="P259" i="24" s="1"/>
  <c r="M259" i="24"/>
  <c r="N258" i="24"/>
  <c r="O258" i="24" s="1"/>
  <c r="P258" i="24" s="1"/>
  <c r="M258" i="24"/>
  <c r="N257" i="24"/>
  <c r="O257" i="24" s="1"/>
  <c r="P257" i="24" s="1"/>
  <c r="M257" i="24"/>
  <c r="N256" i="24"/>
  <c r="O256" i="24" s="1"/>
  <c r="P256" i="24" s="1"/>
  <c r="M256" i="24"/>
  <c r="N255" i="24"/>
  <c r="O255" i="24" s="1"/>
  <c r="P255" i="24" s="1"/>
  <c r="M255" i="24"/>
  <c r="N254" i="24"/>
  <c r="O254" i="24" s="1"/>
  <c r="P254" i="24" s="1"/>
  <c r="M254" i="24"/>
  <c r="N253" i="24"/>
  <c r="O253" i="24" s="1"/>
  <c r="P253" i="24" s="1"/>
  <c r="M253" i="24"/>
  <c r="N252" i="24"/>
  <c r="O252" i="24" s="1"/>
  <c r="P252" i="24" s="1"/>
  <c r="M252" i="24"/>
  <c r="N251" i="24"/>
  <c r="O251" i="24" s="1"/>
  <c r="P251" i="24" s="1"/>
  <c r="M251" i="24"/>
  <c r="N250" i="24"/>
  <c r="O250" i="24" s="1"/>
  <c r="P250" i="24" s="1"/>
  <c r="M250" i="24"/>
  <c r="N249" i="24"/>
  <c r="O249" i="24" s="1"/>
  <c r="P249" i="24" s="1"/>
  <c r="M249" i="24"/>
  <c r="N248" i="24"/>
  <c r="O248" i="24" s="1"/>
  <c r="P248" i="24" s="1"/>
  <c r="M248" i="24"/>
  <c r="N247" i="24"/>
  <c r="O247" i="24" s="1"/>
  <c r="P247" i="24" s="1"/>
  <c r="M247" i="24"/>
  <c r="N246" i="24"/>
  <c r="O246" i="24" s="1"/>
  <c r="P246" i="24" s="1"/>
  <c r="M246" i="24"/>
  <c r="N245" i="24"/>
  <c r="O245" i="24" s="1"/>
  <c r="P245" i="24" s="1"/>
  <c r="M245" i="24"/>
  <c r="N244" i="24"/>
  <c r="O244" i="24" s="1"/>
  <c r="P244" i="24" s="1"/>
  <c r="M244" i="24"/>
  <c r="N243" i="24"/>
  <c r="O243" i="24" s="1"/>
  <c r="P243" i="24" s="1"/>
  <c r="M243" i="24"/>
  <c r="N242" i="24"/>
  <c r="O242" i="24" s="1"/>
  <c r="P242" i="24" s="1"/>
  <c r="M242" i="24"/>
  <c r="N241" i="24"/>
  <c r="O241" i="24" s="1"/>
  <c r="P241" i="24" s="1"/>
  <c r="M241" i="24"/>
  <c r="N240" i="24"/>
  <c r="O240" i="24" s="1"/>
  <c r="P240" i="24" s="1"/>
  <c r="M240" i="24"/>
  <c r="N239" i="24"/>
  <c r="O239" i="24" s="1"/>
  <c r="P239" i="24" s="1"/>
  <c r="M239" i="24"/>
  <c r="N238" i="24"/>
  <c r="O238" i="24" s="1"/>
  <c r="P238" i="24" s="1"/>
  <c r="M238" i="24"/>
  <c r="N237" i="24"/>
  <c r="O237" i="24" s="1"/>
  <c r="P237" i="24" s="1"/>
  <c r="M237" i="24"/>
  <c r="N236" i="24"/>
  <c r="O236" i="24" s="1"/>
  <c r="P236" i="24" s="1"/>
  <c r="M236" i="24"/>
  <c r="N235" i="24"/>
  <c r="O235" i="24" s="1"/>
  <c r="P235" i="24" s="1"/>
  <c r="M235" i="24"/>
  <c r="N234" i="24"/>
  <c r="O234" i="24" s="1"/>
  <c r="P234" i="24" s="1"/>
  <c r="M234" i="24"/>
  <c r="N233" i="24"/>
  <c r="O233" i="24" s="1"/>
  <c r="P233" i="24" s="1"/>
  <c r="M233" i="24"/>
  <c r="N232" i="24"/>
  <c r="O232" i="24" s="1"/>
  <c r="P232" i="24" s="1"/>
  <c r="M232" i="24"/>
  <c r="N231" i="24"/>
  <c r="O231" i="24" s="1"/>
  <c r="P231" i="24" s="1"/>
  <c r="M231" i="24"/>
  <c r="N230" i="24"/>
  <c r="O230" i="24" s="1"/>
  <c r="P230" i="24" s="1"/>
  <c r="M230" i="24"/>
  <c r="N229" i="24"/>
  <c r="O229" i="24" s="1"/>
  <c r="P229" i="24" s="1"/>
  <c r="M229" i="24"/>
  <c r="N228" i="24"/>
  <c r="O228" i="24" s="1"/>
  <c r="P228" i="24" s="1"/>
  <c r="M228" i="24"/>
  <c r="N227" i="24"/>
  <c r="O227" i="24" s="1"/>
  <c r="P227" i="24" s="1"/>
  <c r="M227" i="24"/>
  <c r="N226" i="24"/>
  <c r="O226" i="24" s="1"/>
  <c r="P226" i="24" s="1"/>
  <c r="M226" i="24"/>
  <c r="N225" i="24"/>
  <c r="O225" i="24" s="1"/>
  <c r="P225" i="24" s="1"/>
  <c r="M225" i="24"/>
  <c r="N224" i="24"/>
  <c r="O224" i="24" s="1"/>
  <c r="P224" i="24" s="1"/>
  <c r="M224" i="24"/>
  <c r="N223" i="24"/>
  <c r="O223" i="24" s="1"/>
  <c r="P223" i="24" s="1"/>
  <c r="M223" i="24"/>
  <c r="N222" i="24"/>
  <c r="O222" i="24" s="1"/>
  <c r="P222" i="24" s="1"/>
  <c r="M222" i="24"/>
  <c r="N221" i="24"/>
  <c r="O221" i="24" s="1"/>
  <c r="P221" i="24" s="1"/>
  <c r="M221" i="24"/>
  <c r="N220" i="24"/>
  <c r="O220" i="24" s="1"/>
  <c r="P220" i="24" s="1"/>
  <c r="M220" i="24"/>
  <c r="N219" i="24"/>
  <c r="O219" i="24" s="1"/>
  <c r="P219" i="24" s="1"/>
  <c r="M219" i="24"/>
  <c r="N218" i="24"/>
  <c r="O218" i="24" s="1"/>
  <c r="P218" i="24" s="1"/>
  <c r="M218" i="24"/>
  <c r="N217" i="24"/>
  <c r="O217" i="24" s="1"/>
  <c r="P217" i="24" s="1"/>
  <c r="M217" i="24"/>
  <c r="N216" i="24"/>
  <c r="O216" i="24" s="1"/>
  <c r="P216" i="24" s="1"/>
  <c r="M216" i="24"/>
  <c r="N215" i="24"/>
  <c r="O215" i="24" s="1"/>
  <c r="P215" i="24" s="1"/>
  <c r="M215" i="24"/>
  <c r="N214" i="24"/>
  <c r="O214" i="24" s="1"/>
  <c r="P214" i="24" s="1"/>
  <c r="M214" i="24"/>
  <c r="N213" i="24"/>
  <c r="O213" i="24" s="1"/>
  <c r="P213" i="24" s="1"/>
  <c r="M213" i="24"/>
  <c r="N212" i="24"/>
  <c r="O212" i="24" s="1"/>
  <c r="P212" i="24" s="1"/>
  <c r="M212" i="24"/>
  <c r="N211" i="24"/>
  <c r="O211" i="24" s="1"/>
  <c r="P211" i="24" s="1"/>
  <c r="M211" i="24"/>
  <c r="N210" i="24"/>
  <c r="O210" i="24" s="1"/>
  <c r="P210" i="24" s="1"/>
  <c r="M210" i="24"/>
  <c r="N209" i="24"/>
  <c r="O209" i="24" s="1"/>
  <c r="P209" i="24" s="1"/>
  <c r="M209" i="24"/>
  <c r="N208" i="24"/>
  <c r="O208" i="24" s="1"/>
  <c r="P208" i="24" s="1"/>
  <c r="M208" i="24"/>
  <c r="N207" i="24"/>
  <c r="O207" i="24" s="1"/>
  <c r="P207" i="24" s="1"/>
  <c r="M207" i="24"/>
  <c r="N206" i="24"/>
  <c r="O206" i="24" s="1"/>
  <c r="P206" i="24" s="1"/>
  <c r="M206" i="24"/>
  <c r="N205" i="24"/>
  <c r="O205" i="24" s="1"/>
  <c r="P205" i="24" s="1"/>
  <c r="M205" i="24"/>
  <c r="N204" i="24"/>
  <c r="O204" i="24" s="1"/>
  <c r="P204" i="24" s="1"/>
  <c r="M204" i="24"/>
  <c r="N203" i="24"/>
  <c r="O203" i="24" s="1"/>
  <c r="P203" i="24" s="1"/>
  <c r="M203" i="24"/>
  <c r="N202" i="24"/>
  <c r="O202" i="24" s="1"/>
  <c r="P202" i="24" s="1"/>
  <c r="M202" i="24"/>
  <c r="N201" i="24"/>
  <c r="O201" i="24" s="1"/>
  <c r="P201" i="24" s="1"/>
  <c r="M201" i="24"/>
  <c r="N200" i="24"/>
  <c r="O200" i="24" s="1"/>
  <c r="P200" i="24" s="1"/>
  <c r="M200" i="24"/>
  <c r="N199" i="24"/>
  <c r="O199" i="24" s="1"/>
  <c r="P199" i="24" s="1"/>
  <c r="M199" i="24"/>
  <c r="N198" i="24"/>
  <c r="O198" i="24" s="1"/>
  <c r="P198" i="24" s="1"/>
  <c r="M198" i="24"/>
  <c r="N197" i="24"/>
  <c r="O197" i="24" s="1"/>
  <c r="P197" i="24" s="1"/>
  <c r="M197" i="24"/>
  <c r="N196" i="24"/>
  <c r="O196" i="24" s="1"/>
  <c r="P196" i="24" s="1"/>
  <c r="M196" i="24"/>
  <c r="N195" i="24"/>
  <c r="O195" i="24" s="1"/>
  <c r="P195" i="24" s="1"/>
  <c r="M195" i="24"/>
  <c r="N194" i="24"/>
  <c r="O194" i="24" s="1"/>
  <c r="P194" i="24" s="1"/>
  <c r="M194" i="24"/>
  <c r="N193" i="24"/>
  <c r="O193" i="24" s="1"/>
  <c r="P193" i="24" s="1"/>
  <c r="M193" i="24"/>
  <c r="N192" i="24"/>
  <c r="O192" i="24" s="1"/>
  <c r="P192" i="24" s="1"/>
  <c r="M192" i="24"/>
  <c r="N191" i="24"/>
  <c r="O191" i="24" s="1"/>
  <c r="P191" i="24" s="1"/>
  <c r="M191" i="24"/>
  <c r="N190" i="24"/>
  <c r="O190" i="24" s="1"/>
  <c r="P190" i="24" s="1"/>
  <c r="M190" i="24"/>
  <c r="N189" i="24"/>
  <c r="O189" i="24" s="1"/>
  <c r="P189" i="24" s="1"/>
  <c r="M189" i="24"/>
  <c r="N188" i="24"/>
  <c r="O188" i="24" s="1"/>
  <c r="P188" i="24" s="1"/>
  <c r="M188" i="24"/>
  <c r="N187" i="24"/>
  <c r="O187" i="24" s="1"/>
  <c r="P187" i="24" s="1"/>
  <c r="M187" i="24"/>
  <c r="N186" i="24"/>
  <c r="O186" i="24" s="1"/>
  <c r="P186" i="24" s="1"/>
  <c r="M186" i="24"/>
  <c r="N185" i="24"/>
  <c r="O185" i="24" s="1"/>
  <c r="P185" i="24" s="1"/>
  <c r="M185" i="24"/>
  <c r="N184" i="24"/>
  <c r="O184" i="24" s="1"/>
  <c r="P184" i="24" s="1"/>
  <c r="M184" i="24"/>
  <c r="N183" i="24"/>
  <c r="O183" i="24" s="1"/>
  <c r="P183" i="24" s="1"/>
  <c r="M183" i="24"/>
  <c r="N182" i="24"/>
  <c r="O182" i="24" s="1"/>
  <c r="P182" i="24" s="1"/>
  <c r="M182" i="24"/>
  <c r="N181" i="24"/>
  <c r="O181" i="24" s="1"/>
  <c r="P181" i="24" s="1"/>
  <c r="M181" i="24"/>
  <c r="N180" i="24"/>
  <c r="O180" i="24" s="1"/>
  <c r="P180" i="24" s="1"/>
  <c r="M180" i="24"/>
  <c r="N179" i="24"/>
  <c r="O179" i="24" s="1"/>
  <c r="P179" i="24" s="1"/>
  <c r="M179" i="24"/>
  <c r="N178" i="24"/>
  <c r="O178" i="24" s="1"/>
  <c r="P178" i="24" s="1"/>
  <c r="M178" i="24"/>
  <c r="N177" i="24"/>
  <c r="O177" i="24" s="1"/>
  <c r="P177" i="24" s="1"/>
  <c r="M177" i="24"/>
  <c r="N176" i="24"/>
  <c r="O176" i="24" s="1"/>
  <c r="P176" i="24" s="1"/>
  <c r="M176" i="24"/>
  <c r="N175" i="24"/>
  <c r="O175" i="24" s="1"/>
  <c r="P175" i="24" s="1"/>
  <c r="M175" i="24"/>
  <c r="N174" i="24"/>
  <c r="O174" i="24" s="1"/>
  <c r="P174" i="24" s="1"/>
  <c r="M174" i="24"/>
  <c r="N173" i="24"/>
  <c r="O173" i="24" s="1"/>
  <c r="P173" i="24" s="1"/>
  <c r="M173" i="24"/>
  <c r="N172" i="24"/>
  <c r="O172" i="24" s="1"/>
  <c r="P172" i="24" s="1"/>
  <c r="M172" i="24"/>
  <c r="N171" i="24"/>
  <c r="O171" i="24" s="1"/>
  <c r="P171" i="24" s="1"/>
  <c r="M171" i="24"/>
  <c r="N170" i="24"/>
  <c r="O170" i="24" s="1"/>
  <c r="P170" i="24" s="1"/>
  <c r="M170" i="24"/>
  <c r="N169" i="24"/>
  <c r="O169" i="24" s="1"/>
  <c r="P169" i="24" s="1"/>
  <c r="M169" i="24"/>
  <c r="N168" i="24"/>
  <c r="O168" i="24" s="1"/>
  <c r="P168" i="24" s="1"/>
  <c r="M168" i="24"/>
  <c r="N167" i="24"/>
  <c r="O167" i="24" s="1"/>
  <c r="P167" i="24" s="1"/>
  <c r="M167" i="24"/>
  <c r="N166" i="24"/>
  <c r="O166" i="24" s="1"/>
  <c r="P166" i="24" s="1"/>
  <c r="M166" i="24"/>
  <c r="N165" i="24"/>
  <c r="O165" i="24" s="1"/>
  <c r="P165" i="24" s="1"/>
  <c r="M165" i="24"/>
  <c r="N164" i="24"/>
  <c r="O164" i="24" s="1"/>
  <c r="P164" i="24" s="1"/>
  <c r="M164" i="24"/>
  <c r="N163" i="24"/>
  <c r="O163" i="24" s="1"/>
  <c r="P163" i="24" s="1"/>
  <c r="M163" i="24"/>
  <c r="N162" i="24"/>
  <c r="O162" i="24" s="1"/>
  <c r="P162" i="24" s="1"/>
  <c r="M162" i="24"/>
  <c r="N161" i="24"/>
  <c r="O161" i="24" s="1"/>
  <c r="P161" i="24" s="1"/>
  <c r="M161" i="24"/>
  <c r="N160" i="24"/>
  <c r="O160" i="24" s="1"/>
  <c r="P160" i="24" s="1"/>
  <c r="M160" i="24"/>
  <c r="N159" i="24"/>
  <c r="O159" i="24" s="1"/>
  <c r="P159" i="24" s="1"/>
  <c r="M159" i="24"/>
  <c r="N158" i="24"/>
  <c r="O158" i="24" s="1"/>
  <c r="P158" i="24" s="1"/>
  <c r="M158" i="24"/>
  <c r="N157" i="24"/>
  <c r="O157" i="24" s="1"/>
  <c r="P157" i="24" s="1"/>
  <c r="M157" i="24"/>
  <c r="N156" i="24"/>
  <c r="O156" i="24" s="1"/>
  <c r="P156" i="24" s="1"/>
  <c r="M156" i="24"/>
  <c r="N155" i="24"/>
  <c r="O155" i="24" s="1"/>
  <c r="P155" i="24" s="1"/>
  <c r="M155" i="24"/>
  <c r="N154" i="24"/>
  <c r="O154" i="24" s="1"/>
  <c r="P154" i="24" s="1"/>
  <c r="M154" i="24"/>
  <c r="N153" i="24"/>
  <c r="O153" i="24" s="1"/>
  <c r="P153" i="24" s="1"/>
  <c r="M153" i="24"/>
  <c r="N152" i="24"/>
  <c r="O152" i="24" s="1"/>
  <c r="P152" i="24" s="1"/>
  <c r="M152" i="24"/>
  <c r="N151" i="24"/>
  <c r="O151" i="24" s="1"/>
  <c r="P151" i="24" s="1"/>
  <c r="M151" i="24"/>
  <c r="N150" i="24"/>
  <c r="O150" i="24" s="1"/>
  <c r="P150" i="24" s="1"/>
  <c r="M150" i="24"/>
  <c r="N149" i="24"/>
  <c r="O149" i="24" s="1"/>
  <c r="P149" i="24" s="1"/>
  <c r="M149" i="24"/>
  <c r="N148" i="24"/>
  <c r="O148" i="24" s="1"/>
  <c r="P148" i="24" s="1"/>
  <c r="M148" i="24"/>
  <c r="N147" i="24"/>
  <c r="O147" i="24" s="1"/>
  <c r="P147" i="24" s="1"/>
  <c r="M147" i="24"/>
  <c r="N146" i="24"/>
  <c r="O146" i="24" s="1"/>
  <c r="P146" i="24" s="1"/>
  <c r="M146" i="24"/>
  <c r="N145" i="24"/>
  <c r="O145" i="24" s="1"/>
  <c r="P145" i="24" s="1"/>
  <c r="M145" i="24"/>
  <c r="N144" i="24"/>
  <c r="O144" i="24" s="1"/>
  <c r="P144" i="24" s="1"/>
  <c r="M144" i="24"/>
  <c r="N143" i="24"/>
  <c r="O143" i="24" s="1"/>
  <c r="P143" i="24" s="1"/>
  <c r="M143" i="24"/>
  <c r="N142" i="24"/>
  <c r="O142" i="24" s="1"/>
  <c r="P142" i="24" s="1"/>
  <c r="M142" i="24"/>
  <c r="N141" i="24"/>
  <c r="O141" i="24" s="1"/>
  <c r="P141" i="24" s="1"/>
  <c r="M141" i="24"/>
  <c r="N140" i="24"/>
  <c r="O140" i="24" s="1"/>
  <c r="P140" i="24" s="1"/>
  <c r="M140" i="24"/>
  <c r="N139" i="24"/>
  <c r="O139" i="24" s="1"/>
  <c r="P139" i="24" s="1"/>
  <c r="M139" i="24"/>
  <c r="N138" i="24"/>
  <c r="O138" i="24" s="1"/>
  <c r="P138" i="24" s="1"/>
  <c r="M138" i="24"/>
  <c r="N137" i="24"/>
  <c r="O137" i="24" s="1"/>
  <c r="P137" i="24" s="1"/>
  <c r="M137" i="24"/>
  <c r="N136" i="24"/>
  <c r="O136" i="24" s="1"/>
  <c r="P136" i="24" s="1"/>
  <c r="M136" i="24"/>
  <c r="N135" i="24"/>
  <c r="O135" i="24" s="1"/>
  <c r="P135" i="24" s="1"/>
  <c r="M135" i="24"/>
  <c r="N134" i="24"/>
  <c r="O134" i="24" s="1"/>
  <c r="P134" i="24" s="1"/>
  <c r="M134" i="24"/>
  <c r="N133" i="24"/>
  <c r="O133" i="24" s="1"/>
  <c r="P133" i="24" s="1"/>
  <c r="M133" i="24"/>
  <c r="N132" i="24"/>
  <c r="O132" i="24" s="1"/>
  <c r="P132" i="24" s="1"/>
  <c r="M132" i="24"/>
  <c r="N131" i="24"/>
  <c r="O131" i="24" s="1"/>
  <c r="P131" i="24" s="1"/>
  <c r="M131" i="24"/>
  <c r="N130" i="24"/>
  <c r="O130" i="24" s="1"/>
  <c r="P130" i="24" s="1"/>
  <c r="M130" i="24"/>
  <c r="N129" i="24"/>
  <c r="O129" i="24" s="1"/>
  <c r="P129" i="24" s="1"/>
  <c r="M129" i="24"/>
  <c r="N128" i="24"/>
  <c r="O128" i="24" s="1"/>
  <c r="P128" i="24" s="1"/>
  <c r="M128" i="24"/>
  <c r="N127" i="24"/>
  <c r="O127" i="24" s="1"/>
  <c r="P127" i="24" s="1"/>
  <c r="M127" i="24"/>
  <c r="N126" i="24"/>
  <c r="O126" i="24" s="1"/>
  <c r="P126" i="24" s="1"/>
  <c r="M126" i="24"/>
  <c r="N125" i="24"/>
  <c r="O125" i="24" s="1"/>
  <c r="P125" i="24" s="1"/>
  <c r="M125" i="24"/>
  <c r="N124" i="24"/>
  <c r="O124" i="24" s="1"/>
  <c r="P124" i="24" s="1"/>
  <c r="M124" i="24"/>
  <c r="N123" i="24"/>
  <c r="O123" i="24" s="1"/>
  <c r="P123" i="24" s="1"/>
  <c r="M123" i="24"/>
  <c r="N122" i="24"/>
  <c r="O122" i="24" s="1"/>
  <c r="P122" i="24" s="1"/>
  <c r="M122" i="24"/>
  <c r="N121" i="24"/>
  <c r="O121" i="24" s="1"/>
  <c r="P121" i="24" s="1"/>
  <c r="M121" i="24"/>
  <c r="N120" i="24"/>
  <c r="O120" i="24" s="1"/>
  <c r="P120" i="24" s="1"/>
  <c r="M120" i="24"/>
  <c r="N119" i="24"/>
  <c r="O119" i="24" s="1"/>
  <c r="P119" i="24" s="1"/>
  <c r="M119" i="24"/>
  <c r="N118" i="24"/>
  <c r="O118" i="24" s="1"/>
  <c r="P118" i="24" s="1"/>
  <c r="M118" i="24"/>
  <c r="N117" i="24"/>
  <c r="O117" i="24" s="1"/>
  <c r="P117" i="24" s="1"/>
  <c r="M117" i="24"/>
  <c r="N116" i="24"/>
  <c r="O116" i="24" s="1"/>
  <c r="P116" i="24" s="1"/>
  <c r="M116" i="24"/>
  <c r="N115" i="24"/>
  <c r="O115" i="24" s="1"/>
  <c r="P115" i="24" s="1"/>
  <c r="M115" i="24"/>
  <c r="N114" i="24"/>
  <c r="O114" i="24" s="1"/>
  <c r="P114" i="24" s="1"/>
  <c r="M114" i="24"/>
  <c r="N113" i="24"/>
  <c r="O113" i="24" s="1"/>
  <c r="P113" i="24" s="1"/>
  <c r="M113" i="24"/>
  <c r="N112" i="24"/>
  <c r="O112" i="24" s="1"/>
  <c r="P112" i="24" s="1"/>
  <c r="M112" i="24"/>
  <c r="N111" i="24"/>
  <c r="O111" i="24" s="1"/>
  <c r="P111" i="24" s="1"/>
  <c r="M111" i="24"/>
  <c r="N110" i="24"/>
  <c r="O110" i="24" s="1"/>
  <c r="P110" i="24" s="1"/>
  <c r="M110" i="24"/>
  <c r="N109" i="24"/>
  <c r="O109" i="24" s="1"/>
  <c r="P109" i="24" s="1"/>
  <c r="M109" i="24"/>
  <c r="N108" i="24"/>
  <c r="O108" i="24" s="1"/>
  <c r="P108" i="24" s="1"/>
  <c r="M108" i="24"/>
  <c r="N107" i="24"/>
  <c r="O107" i="24" s="1"/>
  <c r="P107" i="24" s="1"/>
  <c r="M107" i="24"/>
  <c r="N106" i="24"/>
  <c r="O106" i="24" s="1"/>
  <c r="P106" i="24" s="1"/>
  <c r="M106" i="24"/>
  <c r="N105" i="24"/>
  <c r="O105" i="24" s="1"/>
  <c r="P105" i="24" s="1"/>
  <c r="M105" i="24"/>
  <c r="N104" i="24"/>
  <c r="O104" i="24" s="1"/>
  <c r="P104" i="24" s="1"/>
  <c r="M104" i="24"/>
  <c r="N103" i="24"/>
  <c r="O103" i="24" s="1"/>
  <c r="P103" i="24" s="1"/>
  <c r="M103" i="24"/>
  <c r="N102" i="24"/>
  <c r="O102" i="24" s="1"/>
  <c r="P102" i="24" s="1"/>
  <c r="M102" i="24"/>
  <c r="N101" i="24"/>
  <c r="O101" i="24" s="1"/>
  <c r="P101" i="24" s="1"/>
  <c r="M101" i="24"/>
  <c r="N100" i="24"/>
  <c r="O100" i="24" s="1"/>
  <c r="P100" i="24" s="1"/>
  <c r="M100" i="24"/>
  <c r="N99" i="24"/>
  <c r="O99" i="24" s="1"/>
  <c r="P99" i="24" s="1"/>
  <c r="M99" i="24"/>
  <c r="N98" i="24"/>
  <c r="O98" i="24" s="1"/>
  <c r="P98" i="24" s="1"/>
  <c r="M98" i="24"/>
  <c r="N97" i="24"/>
  <c r="O97" i="24" s="1"/>
  <c r="P97" i="24" s="1"/>
  <c r="M97" i="24"/>
  <c r="N96" i="24"/>
  <c r="O96" i="24" s="1"/>
  <c r="P96" i="24" s="1"/>
  <c r="M96" i="24"/>
  <c r="N95" i="24"/>
  <c r="O95" i="24" s="1"/>
  <c r="P95" i="24" s="1"/>
  <c r="M95" i="24"/>
  <c r="N94" i="24"/>
  <c r="O94" i="24" s="1"/>
  <c r="P94" i="24" s="1"/>
  <c r="M94" i="24"/>
  <c r="N93" i="24"/>
  <c r="O93" i="24" s="1"/>
  <c r="P93" i="24" s="1"/>
  <c r="M93" i="24"/>
  <c r="N92" i="24"/>
  <c r="O92" i="24" s="1"/>
  <c r="P92" i="24" s="1"/>
  <c r="M92" i="24"/>
  <c r="N91" i="24"/>
  <c r="O91" i="24" s="1"/>
  <c r="P91" i="24" s="1"/>
  <c r="M91" i="24"/>
  <c r="N90" i="24"/>
  <c r="O90" i="24" s="1"/>
  <c r="P90" i="24" s="1"/>
  <c r="M90" i="24"/>
  <c r="N89" i="24"/>
  <c r="O89" i="24" s="1"/>
  <c r="P89" i="24" s="1"/>
  <c r="M89" i="24"/>
  <c r="N88" i="24"/>
  <c r="O88" i="24" s="1"/>
  <c r="P88" i="24" s="1"/>
  <c r="M88" i="24"/>
  <c r="N87" i="24"/>
  <c r="O87" i="24" s="1"/>
  <c r="P87" i="24" s="1"/>
  <c r="M87" i="24"/>
  <c r="N86" i="24"/>
  <c r="O86" i="24" s="1"/>
  <c r="P86" i="24" s="1"/>
  <c r="M86" i="24"/>
  <c r="N85" i="24"/>
  <c r="O85" i="24" s="1"/>
  <c r="P85" i="24" s="1"/>
  <c r="M85" i="24"/>
  <c r="N84" i="24"/>
  <c r="O84" i="24" s="1"/>
  <c r="P84" i="24" s="1"/>
  <c r="M84" i="24"/>
  <c r="N83" i="24"/>
  <c r="O83" i="24" s="1"/>
  <c r="P83" i="24" s="1"/>
  <c r="M83" i="24"/>
  <c r="N82" i="24"/>
  <c r="O82" i="24" s="1"/>
  <c r="P82" i="24" s="1"/>
  <c r="M82" i="24"/>
  <c r="N81" i="24"/>
  <c r="O81" i="24" s="1"/>
  <c r="P81" i="24" s="1"/>
  <c r="M81" i="24"/>
  <c r="N80" i="24"/>
  <c r="O80" i="24" s="1"/>
  <c r="P80" i="24" s="1"/>
  <c r="M80" i="24"/>
  <c r="N79" i="24"/>
  <c r="O79" i="24" s="1"/>
  <c r="P79" i="24" s="1"/>
  <c r="M79" i="24"/>
  <c r="N78" i="24"/>
  <c r="O78" i="24" s="1"/>
  <c r="P78" i="24" s="1"/>
  <c r="M78" i="24"/>
  <c r="N77" i="24"/>
  <c r="O77" i="24" s="1"/>
  <c r="P77" i="24" s="1"/>
  <c r="M77" i="24"/>
  <c r="N76" i="24"/>
  <c r="O76" i="24" s="1"/>
  <c r="P76" i="24" s="1"/>
  <c r="M76" i="24"/>
  <c r="N75" i="24"/>
  <c r="O75" i="24" s="1"/>
  <c r="P75" i="24" s="1"/>
  <c r="M75" i="24"/>
  <c r="N74" i="24"/>
  <c r="O74" i="24" s="1"/>
  <c r="P74" i="24" s="1"/>
  <c r="M74" i="24"/>
  <c r="N73" i="24"/>
  <c r="O73" i="24" s="1"/>
  <c r="P73" i="24" s="1"/>
  <c r="M73" i="24"/>
  <c r="N72" i="24"/>
  <c r="O72" i="24" s="1"/>
  <c r="P72" i="24" s="1"/>
  <c r="M72" i="24"/>
  <c r="N71" i="24"/>
  <c r="O71" i="24" s="1"/>
  <c r="P71" i="24" s="1"/>
  <c r="M71" i="24"/>
  <c r="N70" i="24"/>
  <c r="O70" i="24" s="1"/>
  <c r="P70" i="24" s="1"/>
  <c r="M70" i="24"/>
  <c r="N69" i="24"/>
  <c r="O69" i="24" s="1"/>
  <c r="P69" i="24" s="1"/>
  <c r="M69" i="24"/>
  <c r="N68" i="24"/>
  <c r="O68" i="24" s="1"/>
  <c r="P68" i="24" s="1"/>
  <c r="M68" i="24"/>
  <c r="N67" i="24"/>
  <c r="O67" i="24" s="1"/>
  <c r="P67" i="24" s="1"/>
  <c r="M67" i="24"/>
  <c r="N66" i="24"/>
  <c r="O66" i="24" s="1"/>
  <c r="P66" i="24" s="1"/>
  <c r="M66" i="24"/>
  <c r="N65" i="24"/>
  <c r="O65" i="24" s="1"/>
  <c r="P65" i="24" s="1"/>
  <c r="M65" i="24"/>
  <c r="N64" i="24"/>
  <c r="O64" i="24" s="1"/>
  <c r="P64" i="24" s="1"/>
  <c r="M64" i="24"/>
  <c r="N63" i="24"/>
  <c r="O63" i="24" s="1"/>
  <c r="P63" i="24" s="1"/>
  <c r="M63" i="24"/>
  <c r="N62" i="24"/>
  <c r="O62" i="24" s="1"/>
  <c r="P62" i="24" s="1"/>
  <c r="M62" i="24"/>
  <c r="N61" i="24"/>
  <c r="O61" i="24" s="1"/>
  <c r="P61" i="24" s="1"/>
  <c r="M61" i="24"/>
  <c r="N60" i="24"/>
  <c r="O60" i="24" s="1"/>
  <c r="P60" i="24" s="1"/>
  <c r="M60" i="24"/>
  <c r="N59" i="24"/>
  <c r="O59" i="24" s="1"/>
  <c r="P59" i="24" s="1"/>
  <c r="M59" i="24"/>
  <c r="N58" i="24"/>
  <c r="O58" i="24" s="1"/>
  <c r="P58" i="24" s="1"/>
  <c r="M58" i="24"/>
  <c r="N57" i="24"/>
  <c r="O57" i="24" s="1"/>
  <c r="P57" i="24" s="1"/>
  <c r="M57" i="24"/>
  <c r="N56" i="24"/>
  <c r="O56" i="24" s="1"/>
  <c r="P56" i="24" s="1"/>
  <c r="M56" i="24"/>
  <c r="N55" i="24"/>
  <c r="O55" i="24" s="1"/>
  <c r="P55" i="24" s="1"/>
  <c r="M55" i="24"/>
  <c r="N54" i="24"/>
  <c r="O54" i="24" s="1"/>
  <c r="P54" i="24" s="1"/>
  <c r="M54" i="24"/>
  <c r="N53" i="24"/>
  <c r="O53" i="24" s="1"/>
  <c r="P53" i="24" s="1"/>
  <c r="M53" i="24"/>
  <c r="N52" i="24"/>
  <c r="O52" i="24" s="1"/>
  <c r="P52" i="24" s="1"/>
  <c r="M52" i="24"/>
  <c r="N51" i="24"/>
  <c r="O51" i="24" s="1"/>
  <c r="P51" i="24" s="1"/>
  <c r="M51" i="24"/>
  <c r="N50" i="24"/>
  <c r="O50" i="24" s="1"/>
  <c r="P50" i="24" s="1"/>
  <c r="M50" i="24"/>
  <c r="N49" i="24"/>
  <c r="O49" i="24" s="1"/>
  <c r="P49" i="24" s="1"/>
  <c r="M49" i="24"/>
  <c r="N48" i="24"/>
  <c r="O48" i="24" s="1"/>
  <c r="P48" i="24" s="1"/>
  <c r="M48" i="24"/>
  <c r="N47" i="24"/>
  <c r="O47" i="24" s="1"/>
  <c r="P47" i="24" s="1"/>
  <c r="M47" i="24"/>
  <c r="N46" i="24"/>
  <c r="O46" i="24" s="1"/>
  <c r="P46" i="24" s="1"/>
  <c r="M46" i="24"/>
  <c r="N45" i="24"/>
  <c r="O45" i="24" s="1"/>
  <c r="P45" i="24" s="1"/>
  <c r="M45" i="24"/>
  <c r="N44" i="24"/>
  <c r="O44" i="24" s="1"/>
  <c r="P44" i="24" s="1"/>
  <c r="M44" i="24"/>
  <c r="N43" i="24"/>
  <c r="O43" i="24" s="1"/>
  <c r="P43" i="24" s="1"/>
  <c r="M43" i="24"/>
  <c r="N42" i="24"/>
  <c r="O42" i="24" s="1"/>
  <c r="P42" i="24" s="1"/>
  <c r="M42" i="24"/>
  <c r="N41" i="24"/>
  <c r="O41" i="24" s="1"/>
  <c r="P41" i="24" s="1"/>
  <c r="M41" i="24"/>
  <c r="N40" i="24"/>
  <c r="O40" i="24" s="1"/>
  <c r="P40" i="24" s="1"/>
  <c r="M40" i="24"/>
  <c r="N39" i="24"/>
  <c r="O39" i="24" s="1"/>
  <c r="P39" i="24" s="1"/>
  <c r="M39" i="24"/>
  <c r="N38" i="24"/>
  <c r="O38" i="24" s="1"/>
  <c r="P38" i="24" s="1"/>
  <c r="M38" i="24"/>
  <c r="N37" i="24"/>
  <c r="O37" i="24" s="1"/>
  <c r="P37" i="24" s="1"/>
  <c r="M37" i="24"/>
  <c r="N36" i="24"/>
  <c r="O36" i="24" s="1"/>
  <c r="P36" i="24" s="1"/>
  <c r="M36" i="24"/>
  <c r="N35" i="24"/>
  <c r="O35" i="24" s="1"/>
  <c r="P35" i="24" s="1"/>
  <c r="M35" i="24"/>
  <c r="N34" i="24"/>
  <c r="O34" i="24" s="1"/>
  <c r="P34" i="24" s="1"/>
  <c r="M34" i="24"/>
  <c r="N33" i="24"/>
  <c r="O33" i="24" s="1"/>
  <c r="P33" i="24" s="1"/>
  <c r="M33" i="24"/>
  <c r="N32" i="24"/>
  <c r="O32" i="24" s="1"/>
  <c r="P32" i="24" s="1"/>
  <c r="M32" i="24"/>
  <c r="N31" i="24"/>
  <c r="O31" i="24" s="1"/>
  <c r="P31" i="24" s="1"/>
  <c r="M31" i="24"/>
  <c r="N30" i="24"/>
  <c r="O30" i="24" s="1"/>
  <c r="P30" i="24" s="1"/>
  <c r="M30" i="24"/>
  <c r="N29" i="24"/>
  <c r="O29" i="24" s="1"/>
  <c r="P29" i="24" s="1"/>
  <c r="M29" i="24"/>
  <c r="A29" i="24"/>
  <c r="N28" i="24"/>
  <c r="O28" i="24" s="1"/>
  <c r="P28" i="24" s="1"/>
  <c r="M28" i="24"/>
  <c r="A28" i="24"/>
  <c r="O27" i="24"/>
  <c r="P27" i="24" s="1"/>
  <c r="N27" i="24"/>
  <c r="M27" i="24"/>
  <c r="A27" i="24"/>
  <c r="N26" i="24"/>
  <c r="O26" i="24" s="1"/>
  <c r="P26" i="24" s="1"/>
  <c r="M26" i="24"/>
  <c r="A26" i="24"/>
  <c r="N25" i="24"/>
  <c r="O25" i="24" s="1"/>
  <c r="P25" i="24" s="1"/>
  <c r="M25" i="24"/>
  <c r="A25" i="24"/>
  <c r="N24" i="24"/>
  <c r="O24" i="24" s="1"/>
  <c r="P24" i="24" s="1"/>
  <c r="M24" i="24"/>
  <c r="A24" i="24"/>
  <c r="O23" i="24"/>
  <c r="P23" i="24" s="1"/>
  <c r="N23" i="24"/>
  <c r="M23" i="24"/>
  <c r="A23" i="24"/>
  <c r="N22" i="24"/>
  <c r="O22" i="24" s="1"/>
  <c r="P22" i="24" s="1"/>
  <c r="M22" i="24"/>
  <c r="A22" i="24"/>
  <c r="N21" i="24"/>
  <c r="O21" i="24" s="1"/>
  <c r="P21" i="24" s="1"/>
  <c r="M21" i="24"/>
  <c r="A21" i="24"/>
  <c r="N20" i="24"/>
  <c r="O20" i="24" s="1"/>
  <c r="P20" i="24" s="1"/>
  <c r="M20" i="24"/>
  <c r="A20" i="24"/>
  <c r="O19" i="24"/>
  <c r="P19" i="24" s="1"/>
  <c r="N19" i="24"/>
  <c r="M19" i="24"/>
  <c r="A19" i="24"/>
  <c r="N18" i="24"/>
  <c r="O18" i="24" s="1"/>
  <c r="P18" i="24" s="1"/>
  <c r="M18" i="24"/>
  <c r="A18" i="24"/>
  <c r="N17" i="24"/>
  <c r="O17" i="24" s="1"/>
  <c r="P17" i="24" s="1"/>
  <c r="M17" i="24"/>
  <c r="A17" i="24"/>
  <c r="N16" i="24"/>
  <c r="O16" i="24" s="1"/>
  <c r="P16" i="24" s="1"/>
  <c r="M16" i="24"/>
  <c r="A16" i="24"/>
  <c r="P15" i="24"/>
  <c r="O15" i="24"/>
  <c r="N15" i="24"/>
  <c r="M15" i="24"/>
  <c r="A15" i="24"/>
  <c r="N14" i="24"/>
  <c r="O14" i="24" s="1"/>
  <c r="P14" i="24" s="1"/>
  <c r="M14" i="24"/>
  <c r="A14" i="24"/>
  <c r="N13" i="24"/>
  <c r="O13" i="24" s="1"/>
  <c r="P13" i="24" s="1"/>
  <c r="M13" i="24"/>
  <c r="A13" i="24"/>
  <c r="O12" i="24"/>
  <c r="P12" i="24" s="1"/>
  <c r="N12" i="24"/>
  <c r="M12" i="24"/>
  <c r="A12" i="24"/>
  <c r="O11" i="24"/>
  <c r="P11" i="24" s="1"/>
  <c r="N11" i="24"/>
  <c r="M11" i="24"/>
  <c r="A11" i="24"/>
  <c r="N10" i="24"/>
  <c r="O10" i="24" s="1"/>
  <c r="P10" i="24" s="1"/>
  <c r="M10" i="24"/>
  <c r="A10" i="24"/>
  <c r="N9" i="24"/>
  <c r="O9" i="24" s="1"/>
  <c r="P9" i="24" s="1"/>
  <c r="M9" i="24"/>
  <c r="A9" i="24"/>
  <c r="N8" i="24"/>
  <c r="O8" i="24" s="1"/>
  <c r="P8" i="24" s="1"/>
  <c r="M8" i="24"/>
  <c r="A8" i="24"/>
  <c r="O7" i="24"/>
  <c r="P7" i="24" s="1"/>
  <c r="N7" i="24"/>
  <c r="M7" i="24"/>
  <c r="A7" i="24"/>
  <c r="N6" i="24"/>
  <c r="M6" i="24"/>
  <c r="O6" i="24" s="1"/>
  <c r="P6" i="24" s="1"/>
  <c r="A6" i="24"/>
  <c r="N5" i="24"/>
  <c r="O5" i="24" s="1"/>
  <c r="P5" i="24" s="1"/>
  <c r="M5" i="24"/>
  <c r="A5" i="24"/>
  <c r="N4" i="24"/>
  <c r="O4" i="24" s="1"/>
  <c r="P4" i="24" s="1"/>
  <c r="M4" i="24"/>
  <c r="A4" i="24"/>
  <c r="O3" i="24"/>
  <c r="P3" i="24" s="1"/>
  <c r="N3" i="24"/>
  <c r="M3" i="24"/>
  <c r="A3" i="24"/>
  <c r="N2" i="24"/>
  <c r="O2" i="24" s="1"/>
  <c r="P2" i="24" s="1"/>
  <c r="M2" i="24"/>
  <c r="A2" i="24"/>
  <c r="N303" i="34"/>
  <c r="O303" i="34" s="1"/>
  <c r="P303" i="34" s="1"/>
  <c r="M303" i="34"/>
  <c r="N302" i="34"/>
  <c r="O302" i="34" s="1"/>
  <c r="P302" i="34" s="1"/>
  <c r="M302" i="34"/>
  <c r="N301" i="34"/>
  <c r="O301" i="34" s="1"/>
  <c r="P301" i="34" s="1"/>
  <c r="M301" i="34"/>
  <c r="N300" i="34"/>
  <c r="O300" i="34" s="1"/>
  <c r="P300" i="34" s="1"/>
  <c r="M300" i="34"/>
  <c r="N299" i="34"/>
  <c r="O299" i="34" s="1"/>
  <c r="P299" i="34" s="1"/>
  <c r="M299" i="34"/>
  <c r="N298" i="34"/>
  <c r="O298" i="34" s="1"/>
  <c r="P298" i="34" s="1"/>
  <c r="M298" i="34"/>
  <c r="N297" i="34"/>
  <c r="O297" i="34" s="1"/>
  <c r="P297" i="34" s="1"/>
  <c r="M297" i="34"/>
  <c r="N296" i="34"/>
  <c r="O296" i="34" s="1"/>
  <c r="P296" i="34" s="1"/>
  <c r="M296" i="34"/>
  <c r="N295" i="34"/>
  <c r="O295" i="34" s="1"/>
  <c r="P295" i="34" s="1"/>
  <c r="M295" i="34"/>
  <c r="N294" i="34"/>
  <c r="O294" i="34" s="1"/>
  <c r="P294" i="34" s="1"/>
  <c r="M294" i="34"/>
  <c r="N293" i="34"/>
  <c r="O293" i="34" s="1"/>
  <c r="P293" i="34" s="1"/>
  <c r="M293" i="34"/>
  <c r="N292" i="34"/>
  <c r="O292" i="34" s="1"/>
  <c r="P292" i="34" s="1"/>
  <c r="M292" i="34"/>
  <c r="N291" i="34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O288" i="34" s="1"/>
  <c r="P288" i="34" s="1"/>
  <c r="M288" i="34"/>
  <c r="N287" i="34"/>
  <c r="O287" i="34" s="1"/>
  <c r="P287" i="34" s="1"/>
  <c r="M287" i="34"/>
  <c r="N286" i="34"/>
  <c r="O286" i="34" s="1"/>
  <c r="P286" i="34" s="1"/>
  <c r="M286" i="34"/>
  <c r="N285" i="34"/>
  <c r="O285" i="34" s="1"/>
  <c r="P285" i="34" s="1"/>
  <c r="M285" i="34"/>
  <c r="N284" i="34"/>
  <c r="O284" i="34" s="1"/>
  <c r="P284" i="34" s="1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O280" i="34" s="1"/>
  <c r="P280" i="34" s="1"/>
  <c r="M280" i="34"/>
  <c r="N279" i="34"/>
  <c r="O279" i="34" s="1"/>
  <c r="P279" i="34" s="1"/>
  <c r="M279" i="34"/>
  <c r="N278" i="34"/>
  <c r="O278" i="34" s="1"/>
  <c r="P278" i="34" s="1"/>
  <c r="M278" i="34"/>
  <c r="N277" i="34"/>
  <c r="O277" i="34" s="1"/>
  <c r="P277" i="34" s="1"/>
  <c r="M277" i="34"/>
  <c r="N276" i="34"/>
  <c r="O276" i="34" s="1"/>
  <c r="P276" i="34" s="1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O272" i="34" s="1"/>
  <c r="P272" i="34" s="1"/>
  <c r="M272" i="34"/>
  <c r="N271" i="34"/>
  <c r="O271" i="34" s="1"/>
  <c r="P271" i="34" s="1"/>
  <c r="M271" i="34"/>
  <c r="N270" i="34"/>
  <c r="O270" i="34" s="1"/>
  <c r="P270" i="34" s="1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O264" i="34" s="1"/>
  <c r="P264" i="34" s="1"/>
  <c r="M264" i="34"/>
  <c r="N263" i="34"/>
  <c r="O263" i="34" s="1"/>
  <c r="P263" i="34" s="1"/>
  <c r="M263" i="34"/>
  <c r="N262" i="34"/>
  <c r="O262" i="34" s="1"/>
  <c r="P262" i="34" s="1"/>
  <c r="M262" i="34"/>
  <c r="N261" i="34"/>
  <c r="O261" i="34" s="1"/>
  <c r="P261" i="34" s="1"/>
  <c r="M261" i="34"/>
  <c r="N260" i="34"/>
  <c r="O260" i="34" s="1"/>
  <c r="P260" i="34" s="1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O253" i="34" s="1"/>
  <c r="P253" i="34" s="1"/>
  <c r="M253" i="34"/>
  <c r="N252" i="34"/>
  <c r="O252" i="34" s="1"/>
  <c r="P252" i="34" s="1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O245" i="34" s="1"/>
  <c r="P245" i="34" s="1"/>
  <c r="M245" i="34"/>
  <c r="N244" i="34"/>
  <c r="O244" i="34" s="1"/>
  <c r="P244" i="34" s="1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O237" i="34" s="1"/>
  <c r="P237" i="34" s="1"/>
  <c r="M237" i="34"/>
  <c r="N236" i="34"/>
  <c r="O236" i="34" s="1"/>
  <c r="P236" i="34" s="1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O229" i="34" s="1"/>
  <c r="P229" i="34" s="1"/>
  <c r="M229" i="34"/>
  <c r="N228" i="34"/>
  <c r="O228" i="34" s="1"/>
  <c r="P228" i="34" s="1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O221" i="34" s="1"/>
  <c r="P221" i="34" s="1"/>
  <c r="M221" i="34"/>
  <c r="N220" i="34"/>
  <c r="O220" i="34" s="1"/>
  <c r="P220" i="34" s="1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O213" i="34" s="1"/>
  <c r="P213" i="34" s="1"/>
  <c r="M213" i="34"/>
  <c r="N212" i="34"/>
  <c r="O212" i="34" s="1"/>
  <c r="P212" i="34" s="1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O197" i="34" s="1"/>
  <c r="P197" i="34" s="1"/>
  <c r="M197" i="34"/>
  <c r="N196" i="34"/>
  <c r="O196" i="34" s="1"/>
  <c r="P196" i="34" s="1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O189" i="34" s="1"/>
  <c r="P189" i="34" s="1"/>
  <c r="M189" i="34"/>
  <c r="N188" i="34"/>
  <c r="O188" i="34" s="1"/>
  <c r="P188" i="34" s="1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O181" i="34" s="1"/>
  <c r="P181" i="34" s="1"/>
  <c r="M181" i="34"/>
  <c r="N180" i="34"/>
  <c r="O180" i="34" s="1"/>
  <c r="P180" i="34" s="1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O173" i="34" s="1"/>
  <c r="P173" i="34" s="1"/>
  <c r="M173" i="34"/>
  <c r="N172" i="34"/>
  <c r="O172" i="34" s="1"/>
  <c r="P172" i="34" s="1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O165" i="34" s="1"/>
  <c r="P165" i="34" s="1"/>
  <c r="M165" i="34"/>
  <c r="N164" i="34"/>
  <c r="O164" i="34" s="1"/>
  <c r="P164" i="34" s="1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O157" i="34" s="1"/>
  <c r="P157" i="34" s="1"/>
  <c r="M157" i="34"/>
  <c r="N156" i="34"/>
  <c r="O156" i="34" s="1"/>
  <c r="P156" i="34" s="1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O149" i="34" s="1"/>
  <c r="P149" i="34" s="1"/>
  <c r="M149" i="34"/>
  <c r="N148" i="34"/>
  <c r="O148" i="34" s="1"/>
  <c r="P148" i="34" s="1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O133" i="34" s="1"/>
  <c r="P133" i="34" s="1"/>
  <c r="M133" i="34"/>
  <c r="N132" i="34"/>
  <c r="O132" i="34" s="1"/>
  <c r="P132" i="34" s="1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O125" i="34" s="1"/>
  <c r="P125" i="34" s="1"/>
  <c r="M125" i="34"/>
  <c r="N124" i="34"/>
  <c r="O124" i="34" s="1"/>
  <c r="P124" i="34" s="1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O117" i="34" s="1"/>
  <c r="P117" i="34" s="1"/>
  <c r="M117" i="34"/>
  <c r="N116" i="34"/>
  <c r="O116" i="34" s="1"/>
  <c r="P116" i="34" s="1"/>
  <c r="M116" i="34"/>
  <c r="N115" i="34"/>
  <c r="O115" i="34" s="1"/>
  <c r="P115" i="34" s="1"/>
  <c r="M115" i="34"/>
  <c r="P114" i="34"/>
  <c r="N114" i="34"/>
  <c r="O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P110" i="34"/>
  <c r="N110" i="34"/>
  <c r="O110" i="34" s="1"/>
  <c r="M110" i="34"/>
  <c r="N109" i="34"/>
  <c r="O109" i="34" s="1"/>
  <c r="P109" i="34" s="1"/>
  <c r="M109" i="34"/>
  <c r="N108" i="34"/>
  <c r="O108" i="34" s="1"/>
  <c r="P108" i="34" s="1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O101" i="34" s="1"/>
  <c r="P101" i="34" s="1"/>
  <c r="M101" i="34"/>
  <c r="N100" i="34"/>
  <c r="O100" i="34" s="1"/>
  <c r="P100" i="34" s="1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O93" i="34" s="1"/>
  <c r="P93" i="34" s="1"/>
  <c r="M93" i="34"/>
  <c r="N92" i="34"/>
  <c r="O92" i="34" s="1"/>
  <c r="P92" i="34" s="1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O85" i="34" s="1"/>
  <c r="P85" i="34" s="1"/>
  <c r="M85" i="34"/>
  <c r="N84" i="34"/>
  <c r="O84" i="34" s="1"/>
  <c r="P84" i="34" s="1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P78" i="34"/>
  <c r="N78" i="34"/>
  <c r="O78" i="34" s="1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P74" i="34"/>
  <c r="N74" i="34"/>
  <c r="O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O69" i="34" s="1"/>
  <c r="P69" i="34" s="1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O61" i="34" s="1"/>
  <c r="P61" i="34" s="1"/>
  <c r="M61" i="34"/>
  <c r="N60" i="34"/>
  <c r="O60" i="34" s="1"/>
  <c r="P60" i="34" s="1"/>
  <c r="M60" i="34"/>
  <c r="N59" i="34"/>
  <c r="O59" i="34" s="1"/>
  <c r="P59" i="34" s="1"/>
  <c r="M59" i="34"/>
  <c r="P58" i="34"/>
  <c r="N58" i="34"/>
  <c r="O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O53" i="34" s="1"/>
  <c r="P53" i="34" s="1"/>
  <c r="M53" i="34"/>
  <c r="N52" i="34"/>
  <c r="O52" i="34" s="1"/>
  <c r="P52" i="34" s="1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P46" i="34"/>
  <c r="N46" i="34"/>
  <c r="O46" i="34" s="1"/>
  <c r="M46" i="34"/>
  <c r="N45" i="34"/>
  <c r="O45" i="34" s="1"/>
  <c r="P45" i="34" s="1"/>
  <c r="M45" i="34"/>
  <c r="N44" i="34"/>
  <c r="O44" i="34" s="1"/>
  <c r="P44" i="34" s="1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M38" i="34"/>
  <c r="N37" i="34"/>
  <c r="O37" i="34" s="1"/>
  <c r="P37" i="34" s="1"/>
  <c r="M37" i="34"/>
  <c r="N36" i="34"/>
  <c r="O36" i="34" s="1"/>
  <c r="P36" i="34" s="1"/>
  <c r="M36" i="34"/>
  <c r="N35" i="34"/>
  <c r="O35" i="34" s="1"/>
  <c r="P35" i="34" s="1"/>
  <c r="M35" i="34"/>
  <c r="N34" i="34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O29" i="34" s="1"/>
  <c r="P29" i="34" s="1"/>
  <c r="M29" i="34"/>
  <c r="A29" i="34"/>
  <c r="N28" i="34"/>
  <c r="O28" i="34" s="1"/>
  <c r="P28" i="34" s="1"/>
  <c r="M28" i="34"/>
  <c r="A28" i="34"/>
  <c r="N27" i="34"/>
  <c r="O27" i="34" s="1"/>
  <c r="P27" i="34" s="1"/>
  <c r="M27" i="34"/>
  <c r="A27" i="34"/>
  <c r="P26" i="34"/>
  <c r="N26" i="34"/>
  <c r="O26" i="34" s="1"/>
  <c r="M26" i="34"/>
  <c r="A26" i="34"/>
  <c r="N25" i="34"/>
  <c r="O25" i="34" s="1"/>
  <c r="P25" i="34" s="1"/>
  <c r="M25" i="34"/>
  <c r="A25" i="34"/>
  <c r="N24" i="34"/>
  <c r="M24" i="34"/>
  <c r="A24" i="34"/>
  <c r="O23" i="34"/>
  <c r="P23" i="34" s="1"/>
  <c r="N23" i="34"/>
  <c r="M23" i="34"/>
  <c r="A23" i="34"/>
  <c r="N22" i="34"/>
  <c r="O22" i="34" s="1"/>
  <c r="P22" i="34" s="1"/>
  <c r="M22" i="34"/>
  <c r="A22" i="34"/>
  <c r="N21" i="34"/>
  <c r="O21" i="34" s="1"/>
  <c r="P21" i="34" s="1"/>
  <c r="M21" i="34"/>
  <c r="A21" i="34"/>
  <c r="N20" i="34"/>
  <c r="O20" i="34" s="1"/>
  <c r="P20" i="34" s="1"/>
  <c r="M20" i="34"/>
  <c r="A20" i="34"/>
  <c r="O19" i="34"/>
  <c r="P19" i="34" s="1"/>
  <c r="N19" i="34"/>
  <c r="M19" i="34"/>
  <c r="A19" i="34"/>
  <c r="N18" i="34"/>
  <c r="M18" i="34"/>
  <c r="O18" i="34" s="1"/>
  <c r="P18" i="34" s="1"/>
  <c r="A18" i="34"/>
  <c r="N17" i="34"/>
  <c r="M17" i="34"/>
  <c r="A17" i="34"/>
  <c r="N16" i="34"/>
  <c r="O16" i="34" s="1"/>
  <c r="P16" i="34" s="1"/>
  <c r="M16" i="34"/>
  <c r="A16" i="34"/>
  <c r="O15" i="34"/>
  <c r="P15" i="34" s="1"/>
  <c r="N15" i="34"/>
  <c r="M15" i="34"/>
  <c r="A15" i="34"/>
  <c r="O14" i="34"/>
  <c r="P14" i="34" s="1"/>
  <c r="N14" i="34"/>
  <c r="M14" i="34"/>
  <c r="A14" i="34"/>
  <c r="N13" i="34"/>
  <c r="O13" i="34" s="1"/>
  <c r="P13" i="34" s="1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N10" i="34"/>
  <c r="O10" i="34" s="1"/>
  <c r="P10" i="34" s="1"/>
  <c r="M10" i="34"/>
  <c r="A10" i="34"/>
  <c r="N9" i="34"/>
  <c r="O9" i="34" s="1"/>
  <c r="P9" i="34" s="1"/>
  <c r="M9" i="34"/>
  <c r="A9" i="34"/>
  <c r="N8" i="34"/>
  <c r="M8" i="34"/>
  <c r="A8" i="34"/>
  <c r="O7" i="34"/>
  <c r="P7" i="34" s="1"/>
  <c r="N7" i="34"/>
  <c r="M7" i="34"/>
  <c r="A7" i="34"/>
  <c r="N6" i="34"/>
  <c r="M6" i="34"/>
  <c r="O6" i="34" s="1"/>
  <c r="P6" i="34" s="1"/>
  <c r="A6" i="34"/>
  <c r="N5" i="34"/>
  <c r="O5" i="34" s="1"/>
  <c r="P5" i="34" s="1"/>
  <c r="M5" i="34"/>
  <c r="A5" i="34"/>
  <c r="N4" i="34"/>
  <c r="O4" i="34" s="1"/>
  <c r="P4" i="34" s="1"/>
  <c r="M4" i="34"/>
  <c r="A4" i="34"/>
  <c r="O3" i="34"/>
  <c r="P3" i="34" s="1"/>
  <c r="N3" i="34"/>
  <c r="M3" i="34"/>
  <c r="A3" i="34"/>
  <c r="N2" i="34"/>
  <c r="M2" i="34"/>
  <c r="O2" i="34" s="1"/>
  <c r="P2" i="34" s="1"/>
  <c r="A2" i="34"/>
  <c r="O34" i="34" l="1"/>
  <c r="P34" i="34" s="1"/>
  <c r="O24" i="34"/>
  <c r="P24" i="34" s="1"/>
  <c r="O38" i="34"/>
  <c r="P38" i="34" s="1"/>
  <c r="O17" i="34"/>
  <c r="P17" i="34" s="1"/>
  <c r="O8" i="34"/>
  <c r="P8" i="34" s="1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Q45" i="7" l="1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F51" i="23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J17" i="26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 l="1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2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23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24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25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26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27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28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2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<sst xmlns="http://schemas.openxmlformats.org/spreadsheetml/2006/main" count="8223" uniqueCount="966">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</sst>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00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0" borderId="41" xfId="4" applyNumberFormat="1" applyFont="1" applyBorder="1" applyAlignment="1" applyProtection="1">
      <alignment horizontal="center"/>
      <protection locked="0"/>
    </xf>
    <xf numFmtId="178" fontId="11" fillId="0" borderId="41" xfId="4" applyNumberFormat="1" applyFont="1" applyBorder="1" applyAlignment="1" applyProtection="1">
      <alignment horizontal="center"/>
      <protection locked="0"/>
    </xf>
    <xf numFmtId="165" fontId="11" fillId="0" borderId="41" xfId="4" applyNumberFormat="1" applyFont="1" applyBorder="1" applyAlignment="1" applyProtection="1">
      <alignment horizontal="center"/>
      <protection locked="0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1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6" sqref="C6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N1" s="682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  <c r="N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9" t="s">
        <v>13</v>
      </c>
      <c r="C4" s="429" t="s">
        <v>13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13</v>
      </c>
      <c r="M4" s="428" t="s">
        <v>14</v>
      </c>
      <c r="N4" s="429" t="s">
        <v>14</v>
      </c>
    </row>
    <row r="5" spans="1:26" x14ac:dyDescent="0.25">
      <c r="A5" s="7" t="s">
        <v>15</v>
      </c>
      <c r="B5" s="429" t="s">
        <v>13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  <c r="N5" s="429" t="s">
        <v>14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  <c r="N6" s="683" t="s">
        <v>879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44378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  <c r="N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  <c r="N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1</v>
      </c>
      <c r="M9" s="432">
        <v>1</v>
      </c>
      <c r="N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  <c r="N10" s="683" t="s">
        <v>941</v>
      </c>
    </row>
    <row r="11" spans="1:26" x14ac:dyDescent="0.25">
      <c r="A11" s="8" t="s">
        <v>26</v>
      </c>
      <c r="B11" s="626">
        <v>93</v>
      </c>
      <c r="C11" s="626">
        <v>17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f>51+150</f>
        <v>201</v>
      </c>
      <c r="M11" s="626">
        <v>32</v>
      </c>
      <c r="N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  <c r="N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  <c r="N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  <c r="N15" s="435">
        <v>1.05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  <c r="N16" s="436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  <c r="N18" s="437">
        <f t="shared" ref="N18" si="2">+N28/N23</f>
        <v>64.488559366416808</v>
      </c>
    </row>
    <row r="19" spans="1:14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  <c r="N19" s="437">
        <f t="shared" ref="N19" si="3">+N29/N24</f>
        <v>41.970771970450308</v>
      </c>
    </row>
    <row r="20" spans="1:14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  <c r="N20" s="437">
        <f t="shared" ref="N20" si="4">+N30/N25</f>
        <v>14.089579637139151</v>
      </c>
    </row>
    <row r="21" spans="1:14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  <c r="N21" s="437">
        <f t="shared" ref="N21" si="5">+N31/N26</f>
        <v>3.9587036443415542</v>
      </c>
    </row>
    <row r="22" spans="1:14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  <c r="N22" s="437">
        <f t="shared" ref="N22" si="6">+N32/N27</f>
        <v>15.600697694901065</v>
      </c>
    </row>
    <row r="23" spans="1:14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  <c r="N23" s="438">
        <v>0.85</v>
      </c>
    </row>
    <row r="24" spans="1:14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  <c r="N24" s="438">
        <v>0.95</v>
      </c>
    </row>
    <row r="25" spans="1:14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  <c r="N25" s="438">
        <v>0.99</v>
      </c>
    </row>
    <row r="26" spans="1:14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  <c r="N26" s="438">
        <v>0.99</v>
      </c>
    </row>
    <row r="27" spans="1:14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  <c r="N27" s="438">
        <v>0.99</v>
      </c>
    </row>
    <row r="28" spans="1:14" ht="22.5" x14ac:dyDescent="0.25">
      <c r="A28" s="10" t="s">
        <v>43</v>
      </c>
      <c r="B28" s="437">
        <f t="shared" ref="B28:H32" si="7">+B18*B23</f>
        <v>62.415500000000002</v>
      </c>
      <c r="C28" s="437">
        <v>54.815275461454291</v>
      </c>
      <c r="D28" s="437">
        <v>54.815275461454291</v>
      </c>
      <c r="E28" s="437">
        <f t="shared" si="7"/>
        <v>51.389320745113388</v>
      </c>
      <c r="F28" s="437">
        <f t="shared" si="7"/>
        <v>51.389320745113388</v>
      </c>
      <c r="G28" s="437">
        <f t="shared" si="7"/>
        <v>39.826723577462879</v>
      </c>
      <c r="H28" s="437">
        <f t="shared" si="7"/>
        <v>39.826723577462879</v>
      </c>
      <c r="I28" s="437">
        <v>42.824433954261153</v>
      </c>
      <c r="J28" s="437">
        <f t="shared" ref="J28:K32" si="8">+J18*J23</f>
        <v>62.415500000000002</v>
      </c>
      <c r="K28" s="437">
        <f t="shared" si="8"/>
        <v>62.415500000000002</v>
      </c>
      <c r="L28" s="437">
        <f t="shared" ref="L28:M28" si="9">+L18*L23</f>
        <v>62.415500000000002</v>
      </c>
      <c r="M28" s="437">
        <f t="shared" si="9"/>
        <v>62.415500000000002</v>
      </c>
      <c r="N28" s="437">
        <v>54.815275461454291</v>
      </c>
    </row>
    <row r="29" spans="1:14" ht="22.5" x14ac:dyDescent="0.25">
      <c r="A29" s="10" t="s">
        <v>44</v>
      </c>
      <c r="B29" s="437">
        <f t="shared" si="7"/>
        <v>43.386499999999998</v>
      </c>
      <c r="C29" s="437">
        <v>39.872233371927791</v>
      </c>
      <c r="D29" s="437">
        <v>39.872233371927791</v>
      </c>
      <c r="E29" s="437">
        <f t="shared" si="7"/>
        <v>37.380218786182304</v>
      </c>
      <c r="F29" s="437">
        <f t="shared" si="7"/>
        <v>37.380218786182304</v>
      </c>
      <c r="G29" s="437">
        <f t="shared" si="7"/>
        <v>28.969669559291283</v>
      </c>
      <c r="H29" s="437">
        <f t="shared" si="7"/>
        <v>28.969669559291283</v>
      </c>
      <c r="I29" s="437">
        <v>31.150182321818576</v>
      </c>
      <c r="J29" s="437">
        <f t="shared" si="8"/>
        <v>43.386499999999998</v>
      </c>
      <c r="K29" s="437">
        <f t="shared" si="8"/>
        <v>43.386499999999998</v>
      </c>
      <c r="L29" s="437">
        <f t="shared" ref="L29:M29" si="10">+L19*L24</f>
        <v>43.386499999999998</v>
      </c>
      <c r="M29" s="437">
        <f t="shared" si="10"/>
        <v>43.386499999999998</v>
      </c>
      <c r="N29" s="437">
        <v>39.872233371927791</v>
      </c>
    </row>
    <row r="30" spans="1:14" ht="22.5" x14ac:dyDescent="0.25">
      <c r="A30" s="10" t="s">
        <v>45</v>
      </c>
      <c r="B30" s="437">
        <f t="shared" si="7"/>
        <v>13.691699999999999</v>
      </c>
      <c r="C30" s="437">
        <v>13.948683840767758</v>
      </c>
      <c r="D30" s="437">
        <v>13.948683840767758</v>
      </c>
      <c r="E30" s="437">
        <f t="shared" si="7"/>
        <v>13.076891100719772</v>
      </c>
      <c r="F30" s="437">
        <f t="shared" si="7"/>
        <v>13.076891100719772</v>
      </c>
      <c r="G30" s="437">
        <f t="shared" si="7"/>
        <v>10.134590603057823</v>
      </c>
      <c r="H30" s="437">
        <f t="shared" si="7"/>
        <v>10.134590603057823</v>
      </c>
      <c r="I30" s="437">
        <v>10.897409250599807</v>
      </c>
      <c r="J30" s="437">
        <f t="shared" si="8"/>
        <v>13.691699999999999</v>
      </c>
      <c r="K30" s="437">
        <f t="shared" si="8"/>
        <v>13.691699999999999</v>
      </c>
      <c r="L30" s="437">
        <f t="shared" ref="L30:M30" si="11">+L20*L25</f>
        <v>13.691699999999999</v>
      </c>
      <c r="M30" s="437">
        <f t="shared" si="11"/>
        <v>13.691699999999999</v>
      </c>
      <c r="N30" s="437">
        <v>13.948683840767758</v>
      </c>
    </row>
    <row r="31" spans="1:14" ht="22.5" x14ac:dyDescent="0.25">
      <c r="A31" s="10" t="s">
        <v>46</v>
      </c>
      <c r="B31" s="437">
        <f t="shared" si="7"/>
        <v>3.9362399999999997</v>
      </c>
      <c r="C31" s="437">
        <v>3.9191166078981388</v>
      </c>
      <c r="D31" s="437">
        <v>3.9191166078981388</v>
      </c>
      <c r="E31" s="437">
        <f t="shared" si="7"/>
        <v>3.674171819904505</v>
      </c>
      <c r="F31" s="437">
        <f t="shared" si="7"/>
        <v>3.674171819904505</v>
      </c>
      <c r="G31" s="437">
        <f t="shared" si="7"/>
        <v>2.8474831604259911</v>
      </c>
      <c r="H31" s="437">
        <f t="shared" si="7"/>
        <v>2.8474831604259911</v>
      </c>
      <c r="I31" s="437">
        <v>3.0618098499204209</v>
      </c>
      <c r="J31" s="437">
        <f t="shared" si="8"/>
        <v>3.9362399999999997</v>
      </c>
      <c r="K31" s="437">
        <f t="shared" si="8"/>
        <v>3.9362399999999997</v>
      </c>
      <c r="L31" s="437">
        <f t="shared" ref="L31:M31" si="12">+L21*L26</f>
        <v>3.9362399999999997</v>
      </c>
      <c r="M31" s="437">
        <f t="shared" si="12"/>
        <v>3.9362399999999997</v>
      </c>
      <c r="N31" s="437">
        <v>3.9191166078981388</v>
      </c>
    </row>
    <row r="32" spans="1:14" ht="22.5" x14ac:dyDescent="0.25">
      <c r="A32" s="10" t="s">
        <v>47</v>
      </c>
      <c r="B32" s="437">
        <f t="shared" si="7"/>
        <v>11.10285</v>
      </c>
      <c r="C32" s="437">
        <v>15.444690717952055</v>
      </c>
      <c r="D32" s="437">
        <v>15.444690717952055</v>
      </c>
      <c r="E32" s="437">
        <f t="shared" si="7"/>
        <v>14.479397548080053</v>
      </c>
      <c r="F32" s="437">
        <f t="shared" si="7"/>
        <v>14.479397548080053</v>
      </c>
      <c r="G32" s="437">
        <f t="shared" si="7"/>
        <v>11.221533099762039</v>
      </c>
      <c r="H32" s="437">
        <f t="shared" si="7"/>
        <v>11.221533099762039</v>
      </c>
      <c r="I32" s="437">
        <v>12.06616462340004</v>
      </c>
      <c r="J32" s="437">
        <f t="shared" si="8"/>
        <v>11.10285</v>
      </c>
      <c r="K32" s="437">
        <f t="shared" si="8"/>
        <v>11.10285</v>
      </c>
      <c r="L32" s="437">
        <f t="shared" ref="L32:M32" si="13">+L22*L27</f>
        <v>11.10285</v>
      </c>
      <c r="M32" s="437">
        <f t="shared" si="13"/>
        <v>11.10285</v>
      </c>
      <c r="N32" s="437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  <c r="N34" s="434">
        <v>4.5999999999999999E-2</v>
      </c>
    </row>
    <row r="35" spans="1:14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  <c r="N35" s="439">
        <v>7.4999999999999956E-2</v>
      </c>
    </row>
    <row r="36" spans="1:14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  <c r="N36" s="434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5"/>
        <v>0.12</v>
      </c>
      <c r="F46" s="440">
        <f t="shared" si="16"/>
        <v>0</v>
      </c>
      <c r="G46" s="440">
        <v>0</v>
      </c>
      <c r="H46" s="440">
        <v>0</v>
      </c>
      <c r="I46" s="440">
        <v>0.23</v>
      </c>
      <c r="J46" s="440">
        <f t="shared" si="17"/>
        <v>0</v>
      </c>
      <c r="K46" s="440">
        <v>0.12</v>
      </c>
      <c r="L46" s="440">
        <f t="shared" si="18"/>
        <v>0.12</v>
      </c>
      <c r="M46" s="440">
        <f t="shared" si="18"/>
        <v>0.12</v>
      </c>
      <c r="N46" s="440">
        <v>0</v>
      </c>
    </row>
    <row r="47" spans="1:14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5"/>
        <v>0.5</v>
      </c>
      <c r="F47" s="441">
        <f t="shared" si="16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7"/>
        <v>1.47</v>
      </c>
      <c r="K47" s="441">
        <v>0.12</v>
      </c>
      <c r="L47" s="441">
        <f t="shared" si="18"/>
        <v>0.5</v>
      </c>
      <c r="M47" s="441">
        <f t="shared" si="18"/>
        <v>0.5</v>
      </c>
      <c r="N47" s="441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  <c r="N50" s="433">
        <v>3</v>
      </c>
    </row>
    <row r="51" spans="1:14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  <c r="N51" s="463" t="s">
        <v>67</v>
      </c>
    </row>
    <row r="52" spans="1:14" ht="33.75" x14ac:dyDescent="0.25">
      <c r="A52" s="8" t="s">
        <v>68</v>
      </c>
      <c r="B52" s="684" t="s">
        <v>855</v>
      </c>
      <c r="C52" s="684" t="s">
        <v>965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  <c r="N52" s="684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  <c r="N55" s="442">
        <v>4</v>
      </c>
    </row>
    <row r="56" spans="1:14" x14ac:dyDescent="0.25">
      <c r="A56" s="7" t="s">
        <v>78</v>
      </c>
      <c r="B56" s="685" t="s">
        <v>79</v>
      </c>
      <c r="C56" s="685" t="s">
        <v>870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  <c r="N56" s="685" t="s">
        <v>870</v>
      </c>
    </row>
    <row r="57" spans="1:14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  <c r="N57" s="442" t="s">
        <v>75</v>
      </c>
    </row>
    <row r="58" spans="1:14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  <c r="N58" s="433">
        <v>100</v>
      </c>
    </row>
    <row r="59" spans="1:14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  <c r="N59" s="442">
        <v>75</v>
      </c>
    </row>
    <row r="60" spans="1:14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  <c r="N60" s="433" t="s">
        <v>87</v>
      </c>
    </row>
    <row r="61" spans="1:14" x14ac:dyDescent="0.25">
      <c r="A61" s="26" t="s">
        <v>88</v>
      </c>
      <c r="B61" s="443">
        <v>7500</v>
      </c>
      <c r="C61" s="443">
        <v>10000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  <c r="N61" s="443">
        <v>10000</v>
      </c>
    </row>
    <row r="62" spans="1:14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  <c r="N62" s="433" t="s">
        <v>90</v>
      </c>
    </row>
    <row r="63" spans="1:14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  <c r="N63" s="442" t="s">
        <v>92</v>
      </c>
    </row>
    <row r="64" spans="1:14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  <c r="N64" s="433">
        <v>0</v>
      </c>
    </row>
    <row r="65" spans="1:14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  <c r="N65" s="442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9">+I69+I70</f>
        <v>0</v>
      </c>
      <c r="J67" s="444">
        <f t="shared" si="19"/>
        <v>0</v>
      </c>
      <c r="K67" s="444">
        <f t="shared" si="19"/>
        <v>244700</v>
      </c>
      <c r="L67" s="444">
        <f t="shared" ref="L67:M67" si="20">+L69+L70</f>
        <v>0</v>
      </c>
      <c r="M67" s="444">
        <f t="shared" si="20"/>
        <v>0</v>
      </c>
      <c r="N67" s="444">
        <v>0</v>
      </c>
    </row>
    <row r="68" spans="1:14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  <c r="N69" s="446">
        <v>0</v>
      </c>
    </row>
    <row r="70" spans="1:14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  <c r="N70" s="448">
        <v>0</v>
      </c>
    </row>
    <row r="71" spans="1:14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  <c r="N71" s="446">
        <v>0</v>
      </c>
    </row>
    <row r="72" spans="1:14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  <c r="N72" s="448">
        <v>0</v>
      </c>
    </row>
    <row r="73" spans="1:14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  <c r="N73" s="446">
        <v>0</v>
      </c>
    </row>
    <row r="74" spans="1:14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  <c r="N74" s="448">
        <v>0</v>
      </c>
    </row>
    <row r="75" spans="1:14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  <c r="N75" s="434">
        <v>4.7500000000000001E-2</v>
      </c>
    </row>
    <row r="76" spans="1:14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  <c r="N76" s="450">
        <v>5.0000000000000001E-3</v>
      </c>
    </row>
    <row r="77" spans="1:14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  <c r="N77" s="434">
        <v>8.4999999999999992E-2</v>
      </c>
    </row>
    <row r="78" spans="1:14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  <c r="N78" s="451">
        <v>45443</v>
      </c>
    </row>
    <row r="79" spans="1:14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  <c r="N79" s="434">
        <v>1</v>
      </c>
    </row>
    <row r="80" spans="1:14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  <c r="N80" s="450">
        <v>0.12</v>
      </c>
    </row>
    <row r="81" spans="1:14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  <c r="N81" s="434">
        <v>0.12</v>
      </c>
    </row>
    <row r="82" spans="1:14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  <c r="N82" s="451">
        <v>44196</v>
      </c>
    </row>
    <row r="83" spans="1:14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  <c r="N84" s="452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  <c r="N87" s="454" t="s">
        <v>14</v>
      </c>
    </row>
    <row r="88" spans="1:14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  <c r="N88" s="455">
        <v>1</v>
      </c>
    </row>
    <row r="89" spans="1:14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  <c r="N89" s="437">
        <v>8</v>
      </c>
    </row>
    <row r="90" spans="1:14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  <c r="N90" s="446">
        <v>23646.144</v>
      </c>
    </row>
    <row r="91" spans="1:14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  <c r="N91" s="456">
        <v>0</v>
      </c>
    </row>
    <row r="92" spans="1:14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  <c r="N92" s="457">
        <v>0.14000000000000001</v>
      </c>
    </row>
    <row r="93" spans="1:14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  <c r="N93" s="458">
        <v>1.1499999999999999</v>
      </c>
    </row>
    <row r="94" spans="1:14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  <c r="N94" s="459">
        <v>0.8</v>
      </c>
    </row>
    <row r="95" spans="1:14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  <c r="N95" s="460">
        <v>0.8</v>
      </c>
    </row>
    <row r="96" spans="1:14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  <c r="N96" s="459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16" priority="33" operator="equal">
      <formula>"Yes"</formula>
    </cfRule>
  </conditionalFormatting>
  <conditionalFormatting sqref="C87:F87">
    <cfRule type="cellIs" dxfId="215" priority="32" operator="equal">
      <formula>"Yes"</formula>
    </cfRule>
  </conditionalFormatting>
  <conditionalFormatting sqref="I4:I5">
    <cfRule type="cellIs" dxfId="214" priority="25" operator="equal">
      <formula>"Yes"</formula>
    </cfRule>
  </conditionalFormatting>
  <conditionalFormatting sqref="I87">
    <cfRule type="cellIs" dxfId="213" priority="24" operator="equal">
      <formula>"Yes"</formula>
    </cfRule>
  </conditionalFormatting>
  <conditionalFormatting sqref="J4:K5">
    <cfRule type="cellIs" dxfId="212" priority="23" operator="equal">
      <formula>"Yes"</formula>
    </cfRule>
  </conditionalFormatting>
  <conditionalFormatting sqref="J87:K87">
    <cfRule type="cellIs" dxfId="211" priority="22" operator="equal">
      <formula>"Yes"</formula>
    </cfRule>
  </conditionalFormatting>
  <conditionalFormatting sqref="G4:G5">
    <cfRule type="cellIs" dxfId="210" priority="31" operator="equal">
      <formula>"Yes"</formula>
    </cfRule>
  </conditionalFormatting>
  <conditionalFormatting sqref="G87">
    <cfRule type="cellIs" dxfId="209" priority="30" operator="equal">
      <formula>"Yes"</formula>
    </cfRule>
  </conditionalFormatting>
  <conditionalFormatting sqref="H4:H5">
    <cfRule type="cellIs" dxfId="208" priority="29" operator="equal">
      <formula>"Yes"</formula>
    </cfRule>
  </conditionalFormatting>
  <conditionalFormatting sqref="H87">
    <cfRule type="cellIs" dxfId="207" priority="28" operator="equal">
      <formula>"Yes"</formula>
    </cfRule>
  </conditionalFormatting>
  <conditionalFormatting sqref="C87">
    <cfRule type="cellIs" dxfId="206" priority="18" operator="equal">
      <formula>"Yes"</formula>
    </cfRule>
  </conditionalFormatting>
  <conditionalFormatting sqref="B4:M5">
    <cfRule type="cellIs" dxfId="205" priority="21" operator="equal">
      <formula>"Yes"</formula>
    </cfRule>
  </conditionalFormatting>
  <conditionalFormatting sqref="B87:M87">
    <cfRule type="cellIs" dxfId="204" priority="20" operator="equal">
      <formula>"Yes"</formula>
    </cfRule>
  </conditionalFormatting>
  <conditionalFormatting sqref="C4:C5">
    <cfRule type="cellIs" dxfId="203" priority="19" operator="equal">
      <formula>"Yes"</formula>
    </cfRule>
  </conditionalFormatting>
  <conditionalFormatting sqref="L4:L5">
    <cfRule type="cellIs" dxfId="202" priority="17" operator="equal">
      <formula>"Yes"</formula>
    </cfRule>
  </conditionalFormatting>
  <conditionalFormatting sqref="L87">
    <cfRule type="cellIs" dxfId="201" priority="16" operator="equal">
      <formula>"Yes"</formula>
    </cfRule>
  </conditionalFormatting>
  <conditionalFormatting sqref="M4:M5">
    <cfRule type="cellIs" dxfId="200" priority="15" operator="equal">
      <formula>"Yes"</formula>
    </cfRule>
  </conditionalFormatting>
  <conditionalFormatting sqref="M87">
    <cfRule type="cellIs" dxfId="199" priority="14" operator="equal">
      <formula>"Yes"</formula>
    </cfRule>
  </conditionalFormatting>
  <conditionalFormatting sqref="B4">
    <cfRule type="cellIs" dxfId="198" priority="10" operator="equal">
      <formula>"Yes"</formula>
    </cfRule>
  </conditionalFormatting>
  <conditionalFormatting sqref="C4">
    <cfRule type="cellIs" dxfId="197" priority="9" operator="equal">
      <formula>"Yes"</formula>
    </cfRule>
  </conditionalFormatting>
  <conditionalFormatting sqref="B5">
    <cfRule type="cellIs" dxfId="196" priority="8" operator="equal">
      <formula>"Yes"</formula>
    </cfRule>
  </conditionalFormatting>
  <conditionalFormatting sqref="N4:N5">
    <cfRule type="cellIs" dxfId="195" priority="7" operator="equal">
      <formula>"Yes"</formula>
    </cfRule>
  </conditionalFormatting>
  <conditionalFormatting sqref="N87">
    <cfRule type="cellIs" dxfId="194" priority="6" operator="equal">
      <formula>"Yes"</formula>
    </cfRule>
  </conditionalFormatting>
  <conditionalFormatting sqref="N87">
    <cfRule type="cellIs" dxfId="193" priority="2" operator="equal">
      <formula>"Yes"</formula>
    </cfRule>
  </conditionalFormatting>
  <conditionalFormatting sqref="N4:N5">
    <cfRule type="cellIs" dxfId="192" priority="5" operator="equal">
      <formula>"Yes"</formula>
    </cfRule>
  </conditionalFormatting>
  <conditionalFormatting sqref="N87">
    <cfRule type="cellIs" dxfId="191" priority="4" operator="equal">
      <formula>"Yes"</formula>
    </cfRule>
  </conditionalFormatting>
  <conditionalFormatting sqref="N4:N5">
    <cfRule type="cellIs" dxfId="190" priority="3" operator="equal">
      <formula>"Yes"</formula>
    </cfRule>
  </conditionalFormatting>
  <conditionalFormatting sqref="N4">
    <cfRule type="cellIs" dxfId="189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H101" activePane="bottomRight" state="frozen"/>
      <selection pane="topRight" activeCell="H1" sqref="H1"/>
      <selection pane="bottomLeft" activeCell="A101" sqref="A101"/>
      <selection pane="bottomRight" activeCell="H101" sqref="H101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 t="shared" ref="AF123:AJ126" si="9">+AF119-AE119+AE123</f>
        <v>44368</v>
      </c>
      <c r="AG123" s="597">
        <f t="shared" si="9"/>
        <v>44369</v>
      </c>
      <c r="AH123" s="598">
        <f t="shared" si="9"/>
        <v>44381</v>
      </c>
      <c r="AI123" s="599">
        <f t="shared" si="9"/>
        <v>44382</v>
      </c>
      <c r="AJ123" s="600">
        <f t="shared" si="9"/>
        <v>44412</v>
      </c>
      <c r="AK123" s="597">
        <f t="shared" ref="AK123:AK129" si="10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 t="shared" si="9"/>
        <v>44368</v>
      </c>
      <c r="AG124" s="537">
        <f t="shared" si="9"/>
        <v>44369</v>
      </c>
      <c r="AH124" s="538">
        <f t="shared" si="9"/>
        <v>44381</v>
      </c>
      <c r="AI124" s="503">
        <f t="shared" si="9"/>
        <v>44382</v>
      </c>
      <c r="AJ124" s="539">
        <f t="shared" si="9"/>
        <v>44412</v>
      </c>
      <c r="AK124" s="537">
        <f t="shared" si="10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 t="shared" si="9"/>
        <v>44368</v>
      </c>
      <c r="AG125" s="537">
        <f t="shared" si="9"/>
        <v>44369</v>
      </c>
      <c r="AH125" s="538">
        <f t="shared" si="9"/>
        <v>44381</v>
      </c>
      <c r="AI125" s="547">
        <f t="shared" si="9"/>
        <v>44382</v>
      </c>
      <c r="AJ125" s="548">
        <f t="shared" si="9"/>
        <v>44412</v>
      </c>
      <c r="AK125" s="537">
        <f t="shared" si="10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 t="shared" si="9"/>
        <v>44368</v>
      </c>
      <c r="AG126" s="537">
        <f t="shared" si="9"/>
        <v>44369</v>
      </c>
      <c r="AH126" s="538">
        <f t="shared" si="9"/>
        <v>44381</v>
      </c>
      <c r="AI126" s="503">
        <f t="shared" si="9"/>
        <v>44382</v>
      </c>
      <c r="AJ126" s="539">
        <f t="shared" si="9"/>
        <v>44412</v>
      </c>
      <c r="AK126" s="537">
        <f t="shared" si="10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1">+AF123-AE123+AE127</f>
        <v>44490</v>
      </c>
      <c r="AG127" s="597">
        <f t="shared" si="11"/>
        <v>44491</v>
      </c>
      <c r="AH127" s="598">
        <f t="shared" si="11"/>
        <v>44503</v>
      </c>
      <c r="AI127" s="599">
        <f t="shared" si="11"/>
        <v>44504</v>
      </c>
      <c r="AJ127" s="600">
        <f t="shared" si="11"/>
        <v>44534</v>
      </c>
      <c r="AK127" s="597">
        <f t="shared" si="10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2">+AE124-AE123+AE127</f>
        <v>44470</v>
      </c>
      <c r="AF128" s="537">
        <f t="shared" si="11"/>
        <v>44490</v>
      </c>
      <c r="AG128" s="537">
        <f t="shared" si="11"/>
        <v>44491</v>
      </c>
      <c r="AH128" s="538">
        <f t="shared" si="11"/>
        <v>44503</v>
      </c>
      <c r="AI128" s="503">
        <f t="shared" si="11"/>
        <v>44504</v>
      </c>
      <c r="AJ128" s="539">
        <f t="shared" si="11"/>
        <v>44534</v>
      </c>
      <c r="AK128" s="537">
        <f t="shared" si="10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2"/>
        <v>44470</v>
      </c>
      <c r="AF129" s="537">
        <f t="shared" si="11"/>
        <v>44490</v>
      </c>
      <c r="AG129" s="537">
        <f t="shared" si="11"/>
        <v>44491</v>
      </c>
      <c r="AH129" s="538">
        <f t="shared" si="11"/>
        <v>44503</v>
      </c>
      <c r="AI129" s="547">
        <f t="shared" si="11"/>
        <v>44504</v>
      </c>
      <c r="AJ129" s="548">
        <f t="shared" si="11"/>
        <v>44534</v>
      </c>
      <c r="AK129" s="537">
        <f t="shared" si="10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3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3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3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3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3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3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3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3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88" priority="49">
      <formula>AND(E2="GENERIC",D2&lt;&gt;"GENERIC")</formula>
    </cfRule>
  </conditionalFormatting>
  <conditionalFormatting sqref="E2:E98">
    <cfRule type="expression" dxfId="187" priority="48">
      <formula>AND(D2="GENERIC",E2&lt;&gt;"GENERIC")</formula>
    </cfRule>
  </conditionalFormatting>
  <conditionalFormatting sqref="E101:E111 E115:E121">
    <cfRule type="expression" dxfId="186" priority="45">
      <formula>AND(D101="GENERIC",E101&lt;&gt;"GENERIC")</formula>
    </cfRule>
  </conditionalFormatting>
  <conditionalFormatting sqref="E115:E118">
    <cfRule type="expression" dxfId="185" priority="43">
      <formula>AND(D115="GENERIC",E115&lt;&gt;"GENERIC")</formula>
    </cfRule>
  </conditionalFormatting>
  <conditionalFormatting sqref="W123:AD125">
    <cfRule type="cellIs" dxfId="184" priority="32" operator="greaterThanOrEqual">
      <formula>TODAY()</formula>
    </cfRule>
  </conditionalFormatting>
  <conditionalFormatting sqref="AE121:AK121">
    <cfRule type="cellIs" dxfId="183" priority="39" operator="greaterThanOrEqual">
      <formula>TODAY()</formula>
    </cfRule>
  </conditionalFormatting>
  <conditionalFormatting sqref="W122:AD122">
    <cfRule type="cellIs" dxfId="182" priority="36" operator="greaterThanOrEqual">
      <formula>TODAY()</formula>
    </cfRule>
  </conditionalFormatting>
  <conditionalFormatting sqref="E123:E125">
    <cfRule type="expression" dxfId="181" priority="34">
      <formula>AND(D123="GENERIC",E123&lt;&gt;"GENERIC")</formula>
    </cfRule>
  </conditionalFormatting>
  <conditionalFormatting sqref="W127:AD129">
    <cfRule type="cellIs" dxfId="180" priority="23" operator="greaterThanOrEqual">
      <formula>TODAY()</formula>
    </cfRule>
  </conditionalFormatting>
  <conditionalFormatting sqref="W126:AD126">
    <cfRule type="cellIs" dxfId="179" priority="27" operator="greaterThanOrEqual">
      <formula>TODAY()</formula>
    </cfRule>
  </conditionalFormatting>
  <conditionalFormatting sqref="E127:E129">
    <cfRule type="expression" dxfId="178" priority="25">
      <formula>AND(D127="GENERIC",E127&lt;&gt;"GENERIC")</formula>
    </cfRule>
  </conditionalFormatting>
  <conditionalFormatting sqref="W130:AD132">
    <cfRule type="cellIs" dxfId="177" priority="18" operator="greaterThanOrEqual">
      <formula>TODAY()</formula>
    </cfRule>
  </conditionalFormatting>
  <conditionalFormatting sqref="W112:AL114">
    <cfRule type="cellIs" dxfId="176" priority="10" operator="greaterThanOrEqual">
      <formula>TODAY()</formula>
    </cfRule>
  </conditionalFormatting>
  <conditionalFormatting sqref="W133:AD133">
    <cfRule type="cellIs" dxfId="175" priority="13" operator="greaterThanOrEqual">
      <formula>TODAY()</formula>
    </cfRule>
  </conditionalFormatting>
  <conditionalFormatting sqref="E112:E114">
    <cfRule type="expression" dxfId="174" priority="11">
      <formula>AND(D112="GENERIC",E112&lt;&gt;"GENERIC")</formula>
    </cfRule>
  </conditionalFormatting>
  <conditionalFormatting sqref="E134:E136">
    <cfRule type="expression" dxfId="173" priority="8">
      <formula>AND(D134="GENERIC",E134&lt;&gt;"GENERIC")</formula>
    </cfRule>
  </conditionalFormatting>
  <conditionalFormatting sqref="W137:AD137">
    <cfRule type="cellIs" dxfId="172" priority="2" operator="greaterThanOrEqual">
      <formula>TODAY()</formula>
    </cfRule>
  </conditionalFormatting>
  <conditionalFormatting sqref="AE137:AK137">
    <cfRule type="cellIs" dxfId="171" priority="1" operator="greaterThanOrEqual">
      <formula>TODAY()</formula>
    </cfRule>
  </conditionalFormatting>
  <conditionalFormatting sqref="AE134:AK135">
    <cfRule type="cellIs" dxfId="170" priority="6" operator="greaterThanOrEqual">
      <formula>TODAY()</formula>
    </cfRule>
  </conditionalFormatting>
  <conditionalFormatting sqref="AE136:AK136">
    <cfRule type="cellIs" dxfId="169" priority="5" operator="greaterThanOrEqual">
      <formula>TODAY()</formula>
    </cfRule>
  </conditionalFormatting>
  <conditionalFormatting sqref="E137">
    <cfRule type="expression" dxfId="168" priority="4">
      <formula>AND(D137="GENERIC",E137&lt;&gt;"GENERIC")</formula>
    </cfRule>
  </conditionalFormatting>
  <conditionalFormatting sqref="E137">
    <cfRule type="expression" dxfId="167" priority="3">
      <formula>AND(D137="GENERIC",E137&lt;&gt;"GENERIC")</formula>
    </cfRule>
  </conditionalFormatting>
  <conditionalFormatting sqref="E119:E121">
    <cfRule type="expression" dxfId="166" priority="50">
      <formula>AND(D119="GENERIC",E119&lt;&gt;"GENERIC")</formula>
    </cfRule>
  </conditionalFormatting>
  <conditionalFormatting sqref="D99:D100">
    <cfRule type="expression" dxfId="165" priority="47">
      <formula>AND(E99="GENERIC",D99&lt;&gt;"GENERIC")</formula>
    </cfRule>
  </conditionalFormatting>
  <conditionalFormatting sqref="E99:E100">
    <cfRule type="expression" dxfId="164" priority="46">
      <formula>AND(D99="GENERIC",E99&lt;&gt;"GENERIC")</formula>
    </cfRule>
  </conditionalFormatting>
  <conditionalFormatting sqref="E111">
    <cfRule type="expression" dxfId="163" priority="44">
      <formula>AND(D111="GENERIC",E111&lt;&gt;"GENERIC")</formula>
    </cfRule>
  </conditionalFormatting>
  <conditionalFormatting sqref="AE122:AK122">
    <cfRule type="cellIs" dxfId="162" priority="35" operator="greaterThanOrEqual">
      <formula>TODAY()</formula>
    </cfRule>
  </conditionalFormatting>
  <conditionalFormatting sqref="W101:AL111 AL115:AL118 W115:AD121 AO111">
    <cfRule type="cellIs" dxfId="161" priority="42" operator="greaterThanOrEqual">
      <formula>TODAY()</formula>
    </cfRule>
  </conditionalFormatting>
  <conditionalFormatting sqref="AE115:AK118">
    <cfRule type="cellIs" dxfId="160" priority="41" operator="greaterThanOrEqual">
      <formula>TODAY()</formula>
    </cfRule>
  </conditionalFormatting>
  <conditionalFormatting sqref="AE119:AK120">
    <cfRule type="cellIs" dxfId="159" priority="40" operator="greaterThanOrEqual">
      <formula>TODAY()</formula>
    </cfRule>
  </conditionalFormatting>
  <conditionalFormatting sqref="E122">
    <cfRule type="expression" dxfId="158" priority="38">
      <formula>AND(D122="GENERIC",E122&lt;&gt;"GENERIC")</formula>
    </cfRule>
  </conditionalFormatting>
  <conditionalFormatting sqref="E122">
    <cfRule type="expression" dxfId="157" priority="37">
      <formula>AND(D122="GENERIC",E122&lt;&gt;"GENERIC")</formula>
    </cfRule>
  </conditionalFormatting>
  <conditionalFormatting sqref="E123:E125">
    <cfRule type="expression" dxfId="156" priority="33">
      <formula>AND(D123="GENERIC",E123&lt;&gt;"GENERIC")</formula>
    </cfRule>
  </conditionalFormatting>
  <conditionalFormatting sqref="AE126:AK126">
    <cfRule type="cellIs" dxfId="155" priority="26" operator="greaterThanOrEqual">
      <formula>TODAY()</formula>
    </cfRule>
  </conditionalFormatting>
  <conditionalFormatting sqref="AE123:AK124">
    <cfRule type="cellIs" dxfId="154" priority="31" operator="greaterThanOrEqual">
      <formula>TODAY()</formula>
    </cfRule>
  </conditionalFormatting>
  <conditionalFormatting sqref="AE125:AK125">
    <cfRule type="cellIs" dxfId="153" priority="30" operator="greaterThanOrEqual">
      <formula>TODAY()</formula>
    </cfRule>
  </conditionalFormatting>
  <conditionalFormatting sqref="E126">
    <cfRule type="expression" dxfId="152" priority="29">
      <formula>AND(D126="GENERIC",E126&lt;&gt;"GENERIC")</formula>
    </cfRule>
  </conditionalFormatting>
  <conditionalFormatting sqref="E126">
    <cfRule type="expression" dxfId="151" priority="28">
      <formula>AND(D126="GENERIC",E126&lt;&gt;"GENERIC")</formula>
    </cfRule>
  </conditionalFormatting>
  <conditionalFormatting sqref="E127:E129">
    <cfRule type="expression" dxfId="150" priority="24">
      <formula>AND(D127="GENERIC",E127&lt;&gt;"GENERIC")</formula>
    </cfRule>
  </conditionalFormatting>
  <conditionalFormatting sqref="AE127:AK128">
    <cfRule type="cellIs" dxfId="149" priority="22" operator="greaterThanOrEqual">
      <formula>TODAY()</formula>
    </cfRule>
  </conditionalFormatting>
  <conditionalFormatting sqref="AE129:AK129">
    <cfRule type="cellIs" dxfId="148" priority="21" operator="greaterThanOrEqual">
      <formula>TODAY()</formula>
    </cfRule>
  </conditionalFormatting>
  <conditionalFormatting sqref="E130:E132">
    <cfRule type="expression" dxfId="147" priority="20">
      <formula>AND(D130="GENERIC",E130&lt;&gt;"GENERIC")</formula>
    </cfRule>
  </conditionalFormatting>
  <conditionalFormatting sqref="E130:E132">
    <cfRule type="expression" dxfId="146" priority="19">
      <formula>AND(D130="GENERIC",E130&lt;&gt;"GENERIC")</formula>
    </cfRule>
  </conditionalFormatting>
  <conditionalFormatting sqref="AE133:AK133">
    <cfRule type="cellIs" dxfId="145" priority="12" operator="greaterThanOrEqual">
      <formula>TODAY()</formula>
    </cfRule>
  </conditionalFormatting>
  <conditionalFormatting sqref="AE130:AK131">
    <cfRule type="cellIs" dxfId="144" priority="17" operator="greaterThanOrEqual">
      <formula>TODAY()</formula>
    </cfRule>
  </conditionalFormatting>
  <conditionalFormatting sqref="AE132:AK132">
    <cfRule type="cellIs" dxfId="143" priority="16" operator="greaterThanOrEqual">
      <formula>TODAY()</formula>
    </cfRule>
  </conditionalFormatting>
  <conditionalFormatting sqref="E133">
    <cfRule type="expression" dxfId="142" priority="15">
      <formula>AND(D133="GENERIC",E133&lt;&gt;"GENERIC")</formula>
    </cfRule>
  </conditionalFormatting>
  <conditionalFormatting sqref="E133">
    <cfRule type="expression" dxfId="141" priority="14">
      <formula>AND(D133="GENERIC",E133&lt;&gt;"GENERIC")</formula>
    </cfRule>
  </conditionalFormatting>
  <conditionalFormatting sqref="E134:E136">
    <cfRule type="expression" dxfId="140" priority="9">
      <formula>AND(D134="GENERIC",E134&lt;&gt;"GENERIC")</formula>
    </cfRule>
  </conditionalFormatting>
  <conditionalFormatting sqref="W134:AD136">
    <cfRule type="cellIs" dxfId="139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50"/>
  <sheetViews>
    <sheetView workbookViewId="0">
      <pane xSplit="9" ySplit="100" topLeftCell="Z124" activePane="bottomRight" state="frozen"/>
      <selection pane="topRight" activeCell="J1" sqref="J1"/>
      <selection pane="bottomLeft" activeCell="A101" sqref="A101"/>
      <selection pane="bottomRight" activeCell="AF151" sqref="AF151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22.425781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0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44347</v>
      </c>
      <c r="AF124" s="597">
        <f t="shared" ref="AF124:AJ126" si="12">+AF119-AE119+AE124</f>
        <v>44373</v>
      </c>
      <c r="AG124" s="597">
        <f t="shared" si="12"/>
        <v>44374</v>
      </c>
      <c r="AH124" s="598">
        <f t="shared" si="12"/>
        <v>44391</v>
      </c>
      <c r="AI124" s="599">
        <f t="shared" si="12"/>
        <v>44393</v>
      </c>
      <c r="AJ124" s="600">
        <f t="shared" si="12"/>
        <v>44423</v>
      </c>
      <c r="AK124" s="597">
        <f t="shared" ref="AK124:AK127" si="13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44347</v>
      </c>
      <c r="AF125" s="537">
        <f t="shared" si="12"/>
        <v>44373</v>
      </c>
      <c r="AG125" s="537">
        <f t="shared" si="12"/>
        <v>44374</v>
      </c>
      <c r="AH125" s="538">
        <f t="shared" si="12"/>
        <v>44391</v>
      </c>
      <c r="AI125" s="503">
        <f t="shared" si="12"/>
        <v>44393</v>
      </c>
      <c r="AJ125" s="539">
        <f t="shared" si="12"/>
        <v>44423</v>
      </c>
      <c r="AK125" s="537">
        <f t="shared" si="13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44347</v>
      </c>
      <c r="AF126" s="537">
        <f t="shared" si="12"/>
        <v>44373</v>
      </c>
      <c r="AG126" s="537">
        <f t="shared" si="12"/>
        <v>44374</v>
      </c>
      <c r="AH126" s="538">
        <f t="shared" si="12"/>
        <v>44391</v>
      </c>
      <c r="AI126" s="547">
        <f t="shared" si="12"/>
        <v>44393</v>
      </c>
      <c r="AJ126" s="548">
        <f t="shared" si="12"/>
        <v>44423</v>
      </c>
      <c r="AK126" s="537">
        <f t="shared" si="13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44347</v>
      </c>
      <c r="AF127" s="537">
        <f>+AF123-AE123+AE127</f>
        <v>44373</v>
      </c>
      <c r="AG127" s="537">
        <f>+AG123-AF123+AF127</f>
        <v>44374</v>
      </c>
      <c r="AH127" s="538">
        <f>+AH123-AG123+AG127</f>
        <v>44391</v>
      </c>
      <c r="AI127" s="503">
        <f>+AI123-AH123+AH127</f>
        <v>44393</v>
      </c>
      <c r="AJ127" s="539">
        <f>+AJ123-AI123+AI127</f>
        <v>44423</v>
      </c>
      <c r="AK127" s="537">
        <f t="shared" si="13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4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44455</v>
      </c>
      <c r="AF128" s="597">
        <f t="shared" ref="AF128:AF130" si="15">+AF124-AE124+AE128</f>
        <v>44481</v>
      </c>
      <c r="AG128" s="597">
        <f t="shared" ref="AG128:AG130" si="16">+AG124-AF124+AF128</f>
        <v>44482</v>
      </c>
      <c r="AH128" s="598">
        <f t="shared" ref="AH128:AH130" si="17">+AH124-AG124+AG128</f>
        <v>44499</v>
      </c>
      <c r="AI128" s="599">
        <f t="shared" ref="AI128:AI130" si="18">+AI124-AH124+AH128</f>
        <v>44501</v>
      </c>
      <c r="AJ128" s="600">
        <f t="shared" ref="AJ128:AJ130" si="19">+AJ124-AI124+AI128</f>
        <v>44531</v>
      </c>
      <c r="AK128" s="597">
        <f t="shared" ref="AK128:AK130" si="20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4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1">+AE125-AE124+AE128</f>
        <v>44455</v>
      </c>
      <c r="AF129" s="537">
        <f t="shared" si="15"/>
        <v>44481</v>
      </c>
      <c r="AG129" s="537">
        <f t="shared" si="16"/>
        <v>44482</v>
      </c>
      <c r="AH129" s="538">
        <f t="shared" si="17"/>
        <v>44499</v>
      </c>
      <c r="AI129" s="503">
        <f t="shared" si="18"/>
        <v>44501</v>
      </c>
      <c r="AJ129" s="539">
        <f t="shared" si="19"/>
        <v>44531</v>
      </c>
      <c r="AK129" s="537">
        <f t="shared" si="20"/>
        <v>42095</v>
      </c>
      <c r="AL129" s="377"/>
      <c r="AM129" s="357">
        <v>0</v>
      </c>
    </row>
    <row r="130" spans="1:39" x14ac:dyDescent="0.25">
      <c r="A130" s="340">
        <f t="shared" ref="A130:A150" si="22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4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1"/>
        <v>44455</v>
      </c>
      <c r="AF130" s="537">
        <f t="shared" si="15"/>
        <v>44481</v>
      </c>
      <c r="AG130" s="537">
        <f t="shared" si="16"/>
        <v>44482</v>
      </c>
      <c r="AH130" s="538">
        <f t="shared" si="17"/>
        <v>44499</v>
      </c>
      <c r="AI130" s="547">
        <f t="shared" si="18"/>
        <v>44501</v>
      </c>
      <c r="AJ130" s="548">
        <f t="shared" si="19"/>
        <v>44531</v>
      </c>
      <c r="AK130" s="537">
        <f t="shared" si="20"/>
        <v>42095</v>
      </c>
      <c r="AL130" s="373"/>
      <c r="AM130" s="361">
        <v>0</v>
      </c>
    </row>
    <row r="131" spans="1:39" x14ac:dyDescent="0.25">
      <c r="A131" s="603">
        <f t="shared" si="22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3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>
        <v>0</v>
      </c>
    </row>
    <row r="132" spans="1:39" x14ac:dyDescent="0.25">
      <c r="A132" s="301">
        <f t="shared" si="22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3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>
        <v>0</v>
      </c>
    </row>
    <row r="133" spans="1:39" x14ac:dyDescent="0.25">
      <c r="A133" s="340">
        <f t="shared" si="22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3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>
        <v>0</v>
      </c>
    </row>
    <row r="134" spans="1:39" x14ac:dyDescent="0.25">
      <c r="A134" s="301">
        <f t="shared" si="22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3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>
        <v>0</v>
      </c>
    </row>
    <row r="135" spans="1:39" x14ac:dyDescent="0.25">
      <c r="A135" s="603">
        <f t="shared" si="22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4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>
        <v>0</v>
      </c>
    </row>
    <row r="136" spans="1:39" x14ac:dyDescent="0.25">
      <c r="A136" s="301">
        <f t="shared" si="22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4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>
        <v>0</v>
      </c>
    </row>
    <row r="137" spans="1:39" x14ac:dyDescent="0.25">
      <c r="A137" s="340">
        <f t="shared" si="22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4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>
        <v>0</v>
      </c>
    </row>
    <row r="138" spans="1:39" x14ac:dyDescent="0.25">
      <c r="A138" s="301">
        <f t="shared" si="22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4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>
        <v>0</v>
      </c>
    </row>
    <row r="139" spans="1:39" x14ac:dyDescent="0.25">
      <c r="A139" s="603">
        <f t="shared" si="22"/>
        <v>143</v>
      </c>
      <c r="B139" s="662" t="s">
        <v>940</v>
      </c>
      <c r="C139" s="604" t="s">
        <v>67</v>
      </c>
      <c r="D139" s="656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604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604">
        <v>2050</v>
      </c>
      <c r="G139" s="605">
        <f>+INDEX(dnc_capex_drivers!$C$2:$C$1048576,MATCH(live_ds!$D139,dnc_capex_drivers!$B$2:$B$1048576,0),1)</f>
        <v>10000</v>
      </c>
      <c r="H139" s="732" t="s">
        <v>945</v>
      </c>
      <c r="I139" s="733" t="s">
        <v>941</v>
      </c>
      <c r="J139" s="734">
        <v>2</v>
      </c>
      <c r="K139" s="735" t="s">
        <v>929</v>
      </c>
      <c r="L139" s="736">
        <v>4</v>
      </c>
      <c r="M139" s="737">
        <v>1</v>
      </c>
      <c r="N139" s="738" t="s">
        <v>870</v>
      </c>
      <c r="O139" s="739" t="s">
        <v>823</v>
      </c>
      <c r="P139" s="738">
        <v>100</v>
      </c>
      <c r="Q139" s="738">
        <v>75</v>
      </c>
      <c r="R139" s="740" t="s">
        <v>830</v>
      </c>
      <c r="S139" s="741">
        <v>10000</v>
      </c>
      <c r="T139" s="734" t="s">
        <v>793</v>
      </c>
      <c r="U139" s="740" t="s">
        <v>92</v>
      </c>
      <c r="V139" s="590"/>
      <c r="W139" s="591">
        <v>44423.8</v>
      </c>
      <c r="X139" s="591">
        <v>44393.4</v>
      </c>
      <c r="Y139" s="591">
        <v>44423.8</v>
      </c>
      <c r="Z139" s="592">
        <v>44484.6</v>
      </c>
      <c r="AA139" s="593">
        <v>44515</v>
      </c>
      <c r="AB139" s="593">
        <v>44515</v>
      </c>
      <c r="AC139" s="594">
        <v>44527</v>
      </c>
      <c r="AD139" s="595">
        <v>44563</v>
      </c>
      <c r="AE139" s="596">
        <v>44568</v>
      </c>
      <c r="AF139" s="597">
        <v>44592</v>
      </c>
      <c r="AG139" s="597">
        <v>44593</v>
      </c>
      <c r="AH139" s="598">
        <v>44605</v>
      </c>
      <c r="AI139" s="599">
        <v>44606</v>
      </c>
      <c r="AJ139" s="600">
        <v>44636</v>
      </c>
      <c r="AK139" s="597">
        <v>44695</v>
      </c>
      <c r="AL139" s="373"/>
      <c r="AM139" s="361">
        <v>0</v>
      </c>
    </row>
    <row r="140" spans="1:39" x14ac:dyDescent="0.25">
      <c r="A140" s="301">
        <f t="shared" si="22"/>
        <v>144</v>
      </c>
      <c r="B140" s="659" t="s">
        <v>940</v>
      </c>
      <c r="C140" s="301" t="s">
        <v>67</v>
      </c>
      <c r="D140" s="655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301" t="str">
        <f t="shared" si="25"/>
        <v>GENERIC</v>
      </c>
      <c r="F140" s="301">
        <v>2050</v>
      </c>
      <c r="G140" s="412">
        <f>+INDEX(dnc_capex_drivers!$C$2:$C$1048576,MATCH(live_ds!$D140,dnc_capex_drivers!$B$2:$B$1048576,0),1)</f>
        <v>10000</v>
      </c>
      <c r="H140" s="742" t="s">
        <v>946</v>
      </c>
      <c r="I140" s="743" t="s">
        <v>942</v>
      </c>
      <c r="J140" s="744">
        <v>2</v>
      </c>
      <c r="K140" s="745" t="s">
        <v>929</v>
      </c>
      <c r="L140" s="746">
        <v>4</v>
      </c>
      <c r="M140" s="747">
        <v>2</v>
      </c>
      <c r="N140" s="748" t="s">
        <v>870</v>
      </c>
      <c r="O140" s="749" t="s">
        <v>823</v>
      </c>
      <c r="P140" s="748">
        <v>100</v>
      </c>
      <c r="Q140" s="748">
        <v>75</v>
      </c>
      <c r="R140" s="750" t="s">
        <v>830</v>
      </c>
      <c r="S140" s="751">
        <v>10000</v>
      </c>
      <c r="T140" s="744" t="s">
        <v>793</v>
      </c>
      <c r="U140" s="750" t="s">
        <v>92</v>
      </c>
      <c r="V140" s="500"/>
      <c r="W140" s="426">
        <v>44423.8</v>
      </c>
      <c r="X140" s="426">
        <v>44393.4</v>
      </c>
      <c r="Y140" s="501">
        <v>44423.8</v>
      </c>
      <c r="Z140" s="427">
        <v>44484.6</v>
      </c>
      <c r="AA140" s="501">
        <v>44527</v>
      </c>
      <c r="AB140" s="501">
        <v>44515</v>
      </c>
      <c r="AC140" s="502">
        <v>44539</v>
      </c>
      <c r="AD140" s="502">
        <v>44563</v>
      </c>
      <c r="AE140" s="540">
        <v>44568</v>
      </c>
      <c r="AF140" s="537">
        <v>44592</v>
      </c>
      <c r="AG140" s="537">
        <v>44593</v>
      </c>
      <c r="AH140" s="538">
        <v>44605</v>
      </c>
      <c r="AI140" s="503">
        <v>44606</v>
      </c>
      <c r="AJ140" s="539">
        <v>44636</v>
      </c>
      <c r="AK140" s="537">
        <v>44695</v>
      </c>
      <c r="AL140" s="377"/>
      <c r="AM140" s="357">
        <v>0</v>
      </c>
    </row>
    <row r="141" spans="1:39" x14ac:dyDescent="0.25">
      <c r="A141" s="340">
        <f t="shared" si="22"/>
        <v>145</v>
      </c>
      <c r="B141" s="660" t="s">
        <v>940</v>
      </c>
      <c r="C141" s="320" t="s">
        <v>67</v>
      </c>
      <c r="D141" s="654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20" t="str">
        <f t="shared" si="25"/>
        <v>GENERIC</v>
      </c>
      <c r="F141" s="320">
        <v>2050</v>
      </c>
      <c r="G141" s="403">
        <f>+INDEX(dnc_capex_drivers!$C$2:$C$1048576,MATCH(live_ds!$D141,dnc_capex_drivers!$B$2:$B$1048576,0),1)</f>
        <v>10000</v>
      </c>
      <c r="H141" s="752" t="s">
        <v>947</v>
      </c>
      <c r="I141" s="753" t="s">
        <v>943</v>
      </c>
      <c r="J141" s="754">
        <v>2</v>
      </c>
      <c r="K141" s="755" t="s">
        <v>929</v>
      </c>
      <c r="L141" s="756">
        <v>4</v>
      </c>
      <c r="M141" s="757">
        <v>3</v>
      </c>
      <c r="N141" s="758" t="s">
        <v>870</v>
      </c>
      <c r="O141" s="759" t="s">
        <v>823</v>
      </c>
      <c r="P141" s="758">
        <v>100</v>
      </c>
      <c r="Q141" s="758">
        <v>75</v>
      </c>
      <c r="R141" s="760" t="s">
        <v>830</v>
      </c>
      <c r="S141" s="761">
        <v>10000</v>
      </c>
      <c r="T141" s="754" t="s">
        <v>793</v>
      </c>
      <c r="U141" s="760" t="s">
        <v>92</v>
      </c>
      <c r="V141" s="513"/>
      <c r="W141" s="421">
        <v>44423.8</v>
      </c>
      <c r="X141" s="421">
        <v>44393.4</v>
      </c>
      <c r="Y141" s="421">
        <v>44423.8</v>
      </c>
      <c r="Z141" s="422">
        <v>44484.6</v>
      </c>
      <c r="AA141" s="546">
        <v>44539</v>
      </c>
      <c r="AB141" s="546">
        <v>44515</v>
      </c>
      <c r="AC141" s="424">
        <v>44551</v>
      </c>
      <c r="AD141" s="425">
        <v>44563</v>
      </c>
      <c r="AE141" s="540">
        <v>44568</v>
      </c>
      <c r="AF141" s="537">
        <v>44592</v>
      </c>
      <c r="AG141" s="537">
        <v>44593</v>
      </c>
      <c r="AH141" s="538">
        <v>44605</v>
      </c>
      <c r="AI141" s="547">
        <v>44606</v>
      </c>
      <c r="AJ141" s="548">
        <v>44636</v>
      </c>
      <c r="AK141" s="537">
        <v>44695</v>
      </c>
      <c r="AL141" s="373"/>
      <c r="AM141" s="361">
        <v>0</v>
      </c>
    </row>
    <row r="142" spans="1:39" x14ac:dyDescent="0.25">
      <c r="A142" s="601">
        <f t="shared" si="22"/>
        <v>146</v>
      </c>
      <c r="B142" s="663" t="s">
        <v>940</v>
      </c>
      <c r="C142" s="601" t="s">
        <v>67</v>
      </c>
      <c r="D142" s="657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601" t="str">
        <f t="shared" si="25"/>
        <v>GENERIC</v>
      </c>
      <c r="F142" s="601">
        <v>2050</v>
      </c>
      <c r="G142" s="602">
        <f>+INDEX(dnc_capex_drivers!$C$2:$C$1048576,MATCH(live_ds!$D142,dnc_capex_drivers!$B$2:$B$1048576,0),1)</f>
        <v>10000</v>
      </c>
      <c r="H142" s="776" t="s">
        <v>948</v>
      </c>
      <c r="I142" s="777" t="s">
        <v>944</v>
      </c>
      <c r="J142" s="778">
        <v>2</v>
      </c>
      <c r="K142" s="779" t="s">
        <v>929</v>
      </c>
      <c r="L142" s="780">
        <v>4</v>
      </c>
      <c r="M142" s="781">
        <v>4</v>
      </c>
      <c r="N142" s="782" t="s">
        <v>870</v>
      </c>
      <c r="O142" s="783" t="s">
        <v>823</v>
      </c>
      <c r="P142" s="782">
        <v>100</v>
      </c>
      <c r="Q142" s="782">
        <v>75</v>
      </c>
      <c r="R142" s="784" t="s">
        <v>830</v>
      </c>
      <c r="S142" s="785">
        <v>10000</v>
      </c>
      <c r="T142" s="778" t="s">
        <v>793</v>
      </c>
      <c r="U142" s="784" t="s">
        <v>92</v>
      </c>
      <c r="V142" s="786"/>
      <c r="W142" s="787">
        <v>44423.8</v>
      </c>
      <c r="X142" s="787">
        <v>44393.4</v>
      </c>
      <c r="Y142" s="788">
        <v>44423.8</v>
      </c>
      <c r="Z142" s="789">
        <v>44484.6</v>
      </c>
      <c r="AA142" s="788">
        <v>44551</v>
      </c>
      <c r="AB142" s="788">
        <v>44515</v>
      </c>
      <c r="AC142" s="790">
        <v>44563</v>
      </c>
      <c r="AD142" s="790">
        <v>44563</v>
      </c>
      <c r="AE142" s="791">
        <v>44568</v>
      </c>
      <c r="AF142" s="792">
        <v>44592</v>
      </c>
      <c r="AG142" s="792">
        <v>44593</v>
      </c>
      <c r="AH142" s="793">
        <v>44605</v>
      </c>
      <c r="AI142" s="794">
        <v>44606</v>
      </c>
      <c r="AJ142" s="795">
        <v>44636</v>
      </c>
      <c r="AK142" s="792">
        <v>44695</v>
      </c>
      <c r="AL142" s="377"/>
      <c r="AM142" s="357">
        <v>0</v>
      </c>
    </row>
    <row r="143" spans="1:39" x14ac:dyDescent="0.25">
      <c r="A143" s="340">
        <f t="shared" si="22"/>
        <v>147</v>
      </c>
      <c r="B143" s="660" t="s">
        <v>879</v>
      </c>
      <c r="C143" s="320" t="s">
        <v>67</v>
      </c>
      <c r="D143" s="654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20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20">
        <v>2050</v>
      </c>
      <c r="G143" s="403">
        <f>+INDEX(dnc_capex_drivers!$C$2:$C$1048576,MATCH(live_ds!$D143,dnc_capex_drivers!$B$2:$B$1048576,0),1)</f>
        <v>10000</v>
      </c>
      <c r="H143" s="752" t="s">
        <v>841</v>
      </c>
      <c r="I143" s="753" t="s">
        <v>949</v>
      </c>
      <c r="J143" s="754">
        <v>2</v>
      </c>
      <c r="K143" s="755" t="s">
        <v>950</v>
      </c>
      <c r="L143" s="756">
        <v>8</v>
      </c>
      <c r="M143" s="757">
        <v>1</v>
      </c>
      <c r="N143" s="758" t="s">
        <v>870</v>
      </c>
      <c r="O143" s="759" t="s">
        <v>823</v>
      </c>
      <c r="P143" s="758">
        <v>100</v>
      </c>
      <c r="Q143" s="758">
        <v>75</v>
      </c>
      <c r="R143" s="760" t="s">
        <v>830</v>
      </c>
      <c r="S143" s="761">
        <v>10000</v>
      </c>
      <c r="T143" s="754" t="s">
        <v>793</v>
      </c>
      <c r="U143" s="760" t="s">
        <v>92</v>
      </c>
      <c r="V143" s="513" t="s">
        <v>951</v>
      </c>
      <c r="W143" s="421">
        <v>44409.8</v>
      </c>
      <c r="X143" s="421">
        <v>44379.4</v>
      </c>
      <c r="Y143" s="421">
        <v>44409.8</v>
      </c>
      <c r="Z143" s="422">
        <v>44470.6</v>
      </c>
      <c r="AA143" s="546">
        <v>44501</v>
      </c>
      <c r="AB143" s="546">
        <v>44501</v>
      </c>
      <c r="AC143" s="424">
        <v>44510</v>
      </c>
      <c r="AD143" s="425">
        <v>44573</v>
      </c>
      <c r="AE143" s="540">
        <v>44578</v>
      </c>
      <c r="AF143" s="537">
        <v>44626</v>
      </c>
      <c r="AG143" s="537">
        <v>44627</v>
      </c>
      <c r="AH143" s="538">
        <v>44651</v>
      </c>
      <c r="AI143" s="547">
        <v>44652</v>
      </c>
      <c r="AJ143" s="548">
        <v>44682</v>
      </c>
      <c r="AK143" s="537">
        <v>44591</v>
      </c>
      <c r="AL143" s="373"/>
      <c r="AM143" s="361">
        <v>1</v>
      </c>
    </row>
    <row r="144" spans="1:39" x14ac:dyDescent="0.25">
      <c r="A144" s="301">
        <f t="shared" si="22"/>
        <v>148</v>
      </c>
      <c r="B144" s="659" t="s">
        <v>879</v>
      </c>
      <c r="C144" s="301" t="s">
        <v>67</v>
      </c>
      <c r="D144" s="655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301" t="str">
        <f t="shared" si="26"/>
        <v>GENERIC</v>
      </c>
      <c r="F144" s="301">
        <v>2050</v>
      </c>
      <c r="G144" s="412">
        <f>+INDEX(dnc_capex_drivers!$C$2:$C$1048576,MATCH(live_ds!$D144,dnc_capex_drivers!$B$2:$B$1048576,0),1)</f>
        <v>10000</v>
      </c>
      <c r="H144" s="742" t="s">
        <v>844</v>
      </c>
      <c r="I144" s="743" t="s">
        <v>952</v>
      </c>
      <c r="J144" s="744">
        <v>2</v>
      </c>
      <c r="K144" s="745" t="s">
        <v>950</v>
      </c>
      <c r="L144" s="746">
        <v>8</v>
      </c>
      <c r="M144" s="747">
        <v>2</v>
      </c>
      <c r="N144" s="748" t="s">
        <v>870</v>
      </c>
      <c r="O144" s="749" t="s">
        <v>823</v>
      </c>
      <c r="P144" s="748">
        <v>100</v>
      </c>
      <c r="Q144" s="748">
        <v>75</v>
      </c>
      <c r="R144" s="750" t="s">
        <v>830</v>
      </c>
      <c r="S144" s="751">
        <v>10000</v>
      </c>
      <c r="T144" s="744" t="s">
        <v>793</v>
      </c>
      <c r="U144" s="750" t="s">
        <v>92</v>
      </c>
      <c r="V144" s="500" t="s">
        <v>951</v>
      </c>
      <c r="W144" s="426">
        <v>44409.8</v>
      </c>
      <c r="X144" s="426">
        <v>44379.4</v>
      </c>
      <c r="Y144" s="501">
        <v>44409.8</v>
      </c>
      <c r="Z144" s="427">
        <v>44470.6</v>
      </c>
      <c r="AA144" s="501">
        <v>44510</v>
      </c>
      <c r="AB144" s="501">
        <v>44501</v>
      </c>
      <c r="AC144" s="502">
        <v>44519</v>
      </c>
      <c r="AD144" s="502">
        <v>44573</v>
      </c>
      <c r="AE144" s="540">
        <v>44578</v>
      </c>
      <c r="AF144" s="537">
        <v>44626</v>
      </c>
      <c r="AG144" s="537">
        <v>44627</v>
      </c>
      <c r="AH144" s="538">
        <v>44651</v>
      </c>
      <c r="AI144" s="503">
        <v>44652</v>
      </c>
      <c r="AJ144" s="539">
        <v>44682</v>
      </c>
      <c r="AK144" s="537">
        <v>44690</v>
      </c>
      <c r="AL144" s="377"/>
      <c r="AM144" s="357">
        <v>1</v>
      </c>
    </row>
    <row r="145" spans="1:39" x14ac:dyDescent="0.25">
      <c r="A145" s="340">
        <f t="shared" si="22"/>
        <v>149</v>
      </c>
      <c r="B145" s="660" t="s">
        <v>879</v>
      </c>
      <c r="C145" s="320" t="s">
        <v>67</v>
      </c>
      <c r="D145" s="654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20" t="str">
        <f t="shared" si="26"/>
        <v>GENERIC</v>
      </c>
      <c r="F145" s="320">
        <v>2050</v>
      </c>
      <c r="G145" s="403">
        <f>+INDEX(dnc_capex_drivers!$C$2:$C$1048576,MATCH(live_ds!$D145,dnc_capex_drivers!$B$2:$B$1048576,0),1)</f>
        <v>10000</v>
      </c>
      <c r="H145" s="752" t="s">
        <v>953</v>
      </c>
      <c r="I145" s="753" t="s">
        <v>954</v>
      </c>
      <c r="J145" s="754">
        <v>2</v>
      </c>
      <c r="K145" s="755" t="s">
        <v>950</v>
      </c>
      <c r="L145" s="756">
        <v>8</v>
      </c>
      <c r="M145" s="757">
        <v>3</v>
      </c>
      <c r="N145" s="758" t="s">
        <v>870</v>
      </c>
      <c r="O145" s="759" t="s">
        <v>823</v>
      </c>
      <c r="P145" s="758">
        <v>100</v>
      </c>
      <c r="Q145" s="758">
        <v>75</v>
      </c>
      <c r="R145" s="760" t="s">
        <v>830</v>
      </c>
      <c r="S145" s="761">
        <v>10000</v>
      </c>
      <c r="T145" s="754" t="s">
        <v>793</v>
      </c>
      <c r="U145" s="760" t="s">
        <v>92</v>
      </c>
      <c r="V145" s="513" t="s">
        <v>951</v>
      </c>
      <c r="W145" s="421">
        <v>44409.8</v>
      </c>
      <c r="X145" s="421">
        <v>44379.4</v>
      </c>
      <c r="Y145" s="421">
        <v>44409.8</v>
      </c>
      <c r="Z145" s="422">
        <v>44470.6</v>
      </c>
      <c r="AA145" s="546">
        <v>44519</v>
      </c>
      <c r="AB145" s="546">
        <v>44501</v>
      </c>
      <c r="AC145" s="424">
        <v>44528</v>
      </c>
      <c r="AD145" s="425">
        <v>44573</v>
      </c>
      <c r="AE145" s="540">
        <v>44578</v>
      </c>
      <c r="AF145" s="537">
        <v>44626</v>
      </c>
      <c r="AG145" s="537">
        <v>44627</v>
      </c>
      <c r="AH145" s="538">
        <v>44651</v>
      </c>
      <c r="AI145" s="547">
        <v>44652</v>
      </c>
      <c r="AJ145" s="548">
        <v>44682</v>
      </c>
      <c r="AK145" s="537">
        <v>44687</v>
      </c>
      <c r="AL145" s="373"/>
      <c r="AM145" s="361">
        <v>1</v>
      </c>
    </row>
    <row r="146" spans="1:39" x14ac:dyDescent="0.25">
      <c r="A146" s="301">
        <f t="shared" si="22"/>
        <v>150</v>
      </c>
      <c r="B146" s="659" t="s">
        <v>879</v>
      </c>
      <c r="C146" s="301" t="s">
        <v>67</v>
      </c>
      <c r="D146" s="655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301" t="str">
        <f t="shared" si="26"/>
        <v>GENERIC</v>
      </c>
      <c r="F146" s="301">
        <v>2050</v>
      </c>
      <c r="G146" s="412">
        <f>+INDEX(dnc_capex_drivers!$C$2:$C$1048576,MATCH(live_ds!$D146,dnc_capex_drivers!$B$2:$B$1048576,0),1)</f>
        <v>10000</v>
      </c>
      <c r="H146" s="742" t="s">
        <v>955</v>
      </c>
      <c r="I146" s="743" t="s">
        <v>956</v>
      </c>
      <c r="J146" s="744">
        <v>2</v>
      </c>
      <c r="K146" s="745" t="s">
        <v>950</v>
      </c>
      <c r="L146" s="746">
        <v>8</v>
      </c>
      <c r="M146" s="747">
        <v>4</v>
      </c>
      <c r="N146" s="748" t="s">
        <v>870</v>
      </c>
      <c r="O146" s="749" t="s">
        <v>823</v>
      </c>
      <c r="P146" s="748">
        <v>100</v>
      </c>
      <c r="Q146" s="748">
        <v>75</v>
      </c>
      <c r="R146" s="750" t="s">
        <v>830</v>
      </c>
      <c r="S146" s="751">
        <v>10000</v>
      </c>
      <c r="T146" s="744" t="s">
        <v>793</v>
      </c>
      <c r="U146" s="750" t="s">
        <v>92</v>
      </c>
      <c r="V146" s="500" t="s">
        <v>951</v>
      </c>
      <c r="W146" s="426">
        <v>44409.8</v>
      </c>
      <c r="X146" s="426">
        <v>44379.4</v>
      </c>
      <c r="Y146" s="501">
        <v>44409.8</v>
      </c>
      <c r="Z146" s="427">
        <v>44470.6</v>
      </c>
      <c r="AA146" s="501">
        <v>44528</v>
      </c>
      <c r="AB146" s="501">
        <v>44501</v>
      </c>
      <c r="AC146" s="502">
        <v>44537</v>
      </c>
      <c r="AD146" s="502">
        <v>44573</v>
      </c>
      <c r="AE146" s="540">
        <v>44578</v>
      </c>
      <c r="AF146" s="537">
        <v>44626</v>
      </c>
      <c r="AG146" s="537">
        <v>44627</v>
      </c>
      <c r="AH146" s="538">
        <v>44651</v>
      </c>
      <c r="AI146" s="503">
        <v>44652</v>
      </c>
      <c r="AJ146" s="539">
        <v>44682</v>
      </c>
      <c r="AK146" s="537">
        <v>44684</v>
      </c>
      <c r="AL146" s="377"/>
      <c r="AM146" s="357">
        <v>1</v>
      </c>
    </row>
    <row r="147" spans="1:39" x14ac:dyDescent="0.25">
      <c r="A147" s="340">
        <f t="shared" si="22"/>
        <v>151</v>
      </c>
      <c r="B147" s="660" t="s">
        <v>879</v>
      </c>
      <c r="C147" s="320" t="s">
        <v>67</v>
      </c>
      <c r="D147" s="654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20" t="str">
        <f t="shared" si="26"/>
        <v>GENERIC</v>
      </c>
      <c r="F147" s="320">
        <v>2050</v>
      </c>
      <c r="G147" s="403">
        <f>+INDEX(dnc_capex_drivers!$C$2:$C$1048576,MATCH(live_ds!$D147,dnc_capex_drivers!$B$2:$B$1048576,0),1)</f>
        <v>10000</v>
      </c>
      <c r="H147" s="752" t="s">
        <v>957</v>
      </c>
      <c r="I147" s="753" t="s">
        <v>958</v>
      </c>
      <c r="J147" s="754">
        <v>2</v>
      </c>
      <c r="K147" s="755" t="s">
        <v>950</v>
      </c>
      <c r="L147" s="756">
        <v>8</v>
      </c>
      <c r="M147" s="757">
        <v>5</v>
      </c>
      <c r="N147" s="758" t="s">
        <v>870</v>
      </c>
      <c r="O147" s="759" t="s">
        <v>823</v>
      </c>
      <c r="P147" s="758">
        <v>100</v>
      </c>
      <c r="Q147" s="758">
        <v>75</v>
      </c>
      <c r="R147" s="760" t="s">
        <v>830</v>
      </c>
      <c r="S147" s="761">
        <v>10000</v>
      </c>
      <c r="T147" s="754" t="s">
        <v>793</v>
      </c>
      <c r="U147" s="760" t="s">
        <v>92</v>
      </c>
      <c r="V147" s="513" t="s">
        <v>951</v>
      </c>
      <c r="W147" s="421">
        <v>44409.8</v>
      </c>
      <c r="X147" s="421">
        <v>44379.4</v>
      </c>
      <c r="Y147" s="421">
        <v>44409.8</v>
      </c>
      <c r="Z147" s="422">
        <v>44470.6</v>
      </c>
      <c r="AA147" s="546">
        <v>44537</v>
      </c>
      <c r="AB147" s="546">
        <v>44501</v>
      </c>
      <c r="AC147" s="424">
        <v>44546</v>
      </c>
      <c r="AD147" s="425">
        <v>44573</v>
      </c>
      <c r="AE147" s="540">
        <v>44578</v>
      </c>
      <c r="AF147" s="537">
        <v>44626</v>
      </c>
      <c r="AG147" s="537">
        <v>44627</v>
      </c>
      <c r="AH147" s="538">
        <v>44651</v>
      </c>
      <c r="AI147" s="547">
        <v>44652</v>
      </c>
      <c r="AJ147" s="548">
        <v>44682</v>
      </c>
      <c r="AK147" s="537">
        <v>44681</v>
      </c>
      <c r="AL147" s="373"/>
      <c r="AM147" s="361">
        <v>1</v>
      </c>
    </row>
    <row r="148" spans="1:39" x14ac:dyDescent="0.25">
      <c r="A148" s="301">
        <f t="shared" si="22"/>
        <v>152</v>
      </c>
      <c r="B148" s="659" t="s">
        <v>879</v>
      </c>
      <c r="C148" s="301" t="s">
        <v>67</v>
      </c>
      <c r="D148" s="655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301" t="str">
        <f t="shared" si="26"/>
        <v>GENERIC</v>
      </c>
      <c r="F148" s="301">
        <v>2050</v>
      </c>
      <c r="G148" s="412">
        <f>+INDEX(dnc_capex_drivers!$C$2:$C$1048576,MATCH(live_ds!$D148,dnc_capex_drivers!$B$2:$B$1048576,0),1)</f>
        <v>10000</v>
      </c>
      <c r="H148" s="742" t="s">
        <v>959</v>
      </c>
      <c r="I148" s="743" t="s">
        <v>960</v>
      </c>
      <c r="J148" s="744">
        <v>2</v>
      </c>
      <c r="K148" s="745" t="s">
        <v>950</v>
      </c>
      <c r="L148" s="746">
        <v>8</v>
      </c>
      <c r="M148" s="747">
        <v>6</v>
      </c>
      <c r="N148" s="748" t="s">
        <v>870</v>
      </c>
      <c r="O148" s="749" t="s">
        <v>823</v>
      </c>
      <c r="P148" s="748">
        <v>100</v>
      </c>
      <c r="Q148" s="748">
        <v>75</v>
      </c>
      <c r="R148" s="750" t="s">
        <v>830</v>
      </c>
      <c r="S148" s="751">
        <v>10000</v>
      </c>
      <c r="T148" s="744" t="s">
        <v>793</v>
      </c>
      <c r="U148" s="750" t="s">
        <v>92</v>
      </c>
      <c r="V148" s="500" t="s">
        <v>951</v>
      </c>
      <c r="W148" s="426">
        <v>44409.8</v>
      </c>
      <c r="X148" s="426">
        <v>44379.4</v>
      </c>
      <c r="Y148" s="501">
        <v>44409.8</v>
      </c>
      <c r="Z148" s="427">
        <v>44470.6</v>
      </c>
      <c r="AA148" s="501">
        <v>44546</v>
      </c>
      <c r="AB148" s="501">
        <v>44501</v>
      </c>
      <c r="AC148" s="502">
        <v>44555</v>
      </c>
      <c r="AD148" s="502">
        <v>44573</v>
      </c>
      <c r="AE148" s="540">
        <v>44578</v>
      </c>
      <c r="AF148" s="537">
        <v>44626</v>
      </c>
      <c r="AG148" s="537">
        <v>44627</v>
      </c>
      <c r="AH148" s="538">
        <v>44651</v>
      </c>
      <c r="AI148" s="503">
        <v>44652</v>
      </c>
      <c r="AJ148" s="539">
        <v>44682</v>
      </c>
      <c r="AK148" s="537">
        <v>44726</v>
      </c>
      <c r="AL148" s="377"/>
      <c r="AM148" s="357">
        <v>1</v>
      </c>
    </row>
    <row r="149" spans="1:39" x14ac:dyDescent="0.25">
      <c r="A149" s="340">
        <f t="shared" si="22"/>
        <v>153</v>
      </c>
      <c r="B149" s="660" t="s">
        <v>879</v>
      </c>
      <c r="C149" s="320" t="s">
        <v>67</v>
      </c>
      <c r="D149" s="654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20" t="str">
        <f t="shared" si="26"/>
        <v>GENERIC</v>
      </c>
      <c r="F149" s="320">
        <v>2050</v>
      </c>
      <c r="G149" s="403">
        <f>+INDEX(dnc_capex_drivers!$C$2:$C$1048576,MATCH(live_ds!$D149,dnc_capex_drivers!$B$2:$B$1048576,0),1)</f>
        <v>10000</v>
      </c>
      <c r="H149" s="752" t="s">
        <v>961</v>
      </c>
      <c r="I149" s="753" t="s">
        <v>962</v>
      </c>
      <c r="J149" s="754">
        <v>2</v>
      </c>
      <c r="K149" s="755" t="s">
        <v>950</v>
      </c>
      <c r="L149" s="756">
        <v>8</v>
      </c>
      <c r="M149" s="757">
        <v>7</v>
      </c>
      <c r="N149" s="758" t="s">
        <v>870</v>
      </c>
      <c r="O149" s="759" t="s">
        <v>823</v>
      </c>
      <c r="P149" s="758">
        <v>100</v>
      </c>
      <c r="Q149" s="758">
        <v>75</v>
      </c>
      <c r="R149" s="760" t="s">
        <v>830</v>
      </c>
      <c r="S149" s="761">
        <v>10000</v>
      </c>
      <c r="T149" s="754" t="s">
        <v>793</v>
      </c>
      <c r="U149" s="760" t="s">
        <v>92</v>
      </c>
      <c r="V149" s="513" t="s">
        <v>951</v>
      </c>
      <c r="W149" s="421">
        <v>44409.8</v>
      </c>
      <c r="X149" s="421">
        <v>44379.4</v>
      </c>
      <c r="Y149" s="421">
        <v>44409.8</v>
      </c>
      <c r="Z149" s="422">
        <v>44470.6</v>
      </c>
      <c r="AA149" s="546">
        <v>44555</v>
      </c>
      <c r="AB149" s="546">
        <v>44501</v>
      </c>
      <c r="AC149" s="424">
        <v>44564</v>
      </c>
      <c r="AD149" s="425">
        <v>44573</v>
      </c>
      <c r="AE149" s="540">
        <v>44578</v>
      </c>
      <c r="AF149" s="537">
        <v>44626</v>
      </c>
      <c r="AG149" s="537">
        <v>44627</v>
      </c>
      <c r="AH149" s="538">
        <v>44651</v>
      </c>
      <c r="AI149" s="547">
        <v>44652</v>
      </c>
      <c r="AJ149" s="548">
        <v>44682</v>
      </c>
      <c r="AK149" s="537">
        <v>44723</v>
      </c>
      <c r="AL149" s="373"/>
      <c r="AM149" s="361">
        <v>1</v>
      </c>
    </row>
    <row r="150" spans="1:39" x14ac:dyDescent="0.25">
      <c r="A150" s="301">
        <f t="shared" si="22"/>
        <v>154</v>
      </c>
      <c r="B150" s="659" t="s">
        <v>879</v>
      </c>
      <c r="C150" s="301" t="s">
        <v>67</v>
      </c>
      <c r="D150" s="655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301" t="str">
        <f t="shared" si="26"/>
        <v>GENERIC</v>
      </c>
      <c r="F150" s="301">
        <v>2050</v>
      </c>
      <c r="G150" s="412">
        <f>+INDEX(dnc_capex_drivers!$C$2:$C$1048576,MATCH(live_ds!$D150,dnc_capex_drivers!$B$2:$B$1048576,0),1)</f>
        <v>10000</v>
      </c>
      <c r="H150" s="742" t="s">
        <v>963</v>
      </c>
      <c r="I150" s="743" t="s">
        <v>964</v>
      </c>
      <c r="J150" s="744">
        <v>2</v>
      </c>
      <c r="K150" s="745" t="s">
        <v>950</v>
      </c>
      <c r="L150" s="746">
        <v>8</v>
      </c>
      <c r="M150" s="747">
        <v>8</v>
      </c>
      <c r="N150" s="748" t="s">
        <v>870</v>
      </c>
      <c r="O150" s="749" t="s">
        <v>823</v>
      </c>
      <c r="P150" s="748">
        <v>100</v>
      </c>
      <c r="Q150" s="748">
        <v>75</v>
      </c>
      <c r="R150" s="750" t="s">
        <v>830</v>
      </c>
      <c r="S150" s="751">
        <v>10000</v>
      </c>
      <c r="T150" s="744" t="s">
        <v>793</v>
      </c>
      <c r="U150" s="750" t="s">
        <v>92</v>
      </c>
      <c r="V150" s="500" t="s">
        <v>951</v>
      </c>
      <c r="W150" s="426">
        <v>44409.8</v>
      </c>
      <c r="X150" s="426">
        <v>44379.4</v>
      </c>
      <c r="Y150" s="501">
        <v>44409.8</v>
      </c>
      <c r="Z150" s="427">
        <v>44470.6</v>
      </c>
      <c r="AA150" s="501">
        <v>44564</v>
      </c>
      <c r="AB150" s="501">
        <v>44501</v>
      </c>
      <c r="AC150" s="502">
        <v>44573</v>
      </c>
      <c r="AD150" s="502">
        <v>44573</v>
      </c>
      <c r="AE150" s="540">
        <v>44578</v>
      </c>
      <c r="AF150" s="537">
        <v>44626</v>
      </c>
      <c r="AG150" s="537">
        <v>44627</v>
      </c>
      <c r="AH150" s="538">
        <v>44651</v>
      </c>
      <c r="AI150" s="503">
        <v>44652</v>
      </c>
      <c r="AJ150" s="539">
        <v>44682</v>
      </c>
      <c r="AK150" s="537">
        <v>44720</v>
      </c>
      <c r="AL150" s="377"/>
      <c r="AM150" s="357">
        <v>1</v>
      </c>
    </row>
  </sheetData>
  <phoneticPr fontId="10" type="noConversion"/>
  <conditionalFormatting sqref="E119:E123">
    <cfRule type="expression" dxfId="138" priority="77">
      <formula>AND(D119="GENERIC",E119&lt;&gt;"GENERIC")</formula>
    </cfRule>
  </conditionalFormatting>
  <conditionalFormatting sqref="D2:D98">
    <cfRule type="expression" dxfId="137" priority="76">
      <formula>AND(E2="GENERIC",D2&lt;&gt;"GENERIC")</formula>
    </cfRule>
  </conditionalFormatting>
  <conditionalFormatting sqref="E2:E98">
    <cfRule type="expression" dxfId="136" priority="75">
      <formula>AND(D2="GENERIC",E2&lt;&gt;"GENERIC")</formula>
    </cfRule>
  </conditionalFormatting>
  <conditionalFormatting sqref="D99:D100">
    <cfRule type="expression" dxfId="135" priority="74">
      <formula>AND(E99="GENERIC",D99&lt;&gt;"GENERIC")</formula>
    </cfRule>
  </conditionalFormatting>
  <conditionalFormatting sqref="E99:E100">
    <cfRule type="expression" dxfId="134" priority="73">
      <formula>AND(D99="GENERIC",E99&lt;&gt;"GENERIC")</formula>
    </cfRule>
  </conditionalFormatting>
  <conditionalFormatting sqref="E101:E111 E115:E123">
    <cfRule type="expression" dxfId="133" priority="72">
      <formula>AND(D101="GENERIC",E101&lt;&gt;"GENERIC")</formula>
    </cfRule>
  </conditionalFormatting>
  <conditionalFormatting sqref="E111">
    <cfRule type="expression" dxfId="132" priority="70">
      <formula>AND(D111="GENERIC",E111&lt;&gt;"GENERIC")</formula>
    </cfRule>
  </conditionalFormatting>
  <conditionalFormatting sqref="E115:E118">
    <cfRule type="expression" dxfId="131" priority="69">
      <formula>AND(D115="GENERIC",E115&lt;&gt;"GENERIC")</formula>
    </cfRule>
  </conditionalFormatting>
  <conditionalFormatting sqref="W123:AD123">
    <cfRule type="cellIs" dxfId="130" priority="57" operator="greaterThanOrEqual">
      <formula>TODAY()</formula>
    </cfRule>
  </conditionalFormatting>
  <conditionalFormatting sqref="AE123:AK123">
    <cfRule type="cellIs" dxfId="129" priority="56" operator="greaterThanOrEqual">
      <formula>TODAY()</formula>
    </cfRule>
  </conditionalFormatting>
  <conditionalFormatting sqref="W101:AL111 AL115:AL118 AO111 W115:AD123">
    <cfRule type="cellIs" dxfId="128" priority="63" operator="greaterThanOrEqual">
      <formula>TODAY()</formula>
    </cfRule>
  </conditionalFormatting>
  <conditionalFormatting sqref="AE115:AK118">
    <cfRule type="cellIs" dxfId="127" priority="62" operator="greaterThanOrEqual">
      <formula>TODAY()</formula>
    </cfRule>
  </conditionalFormatting>
  <conditionalFormatting sqref="AE119:AK120 AE122:AK122">
    <cfRule type="cellIs" dxfId="126" priority="61" operator="greaterThanOrEqual">
      <formula>TODAY()</formula>
    </cfRule>
  </conditionalFormatting>
  <conditionalFormatting sqref="AE121:AK123">
    <cfRule type="cellIs" dxfId="125" priority="60" operator="greaterThanOrEqual">
      <formula>TODAY()</formula>
    </cfRule>
  </conditionalFormatting>
  <conditionalFormatting sqref="E123">
    <cfRule type="expression" dxfId="124" priority="59">
      <formula>AND(D123="GENERIC",E123&lt;&gt;"GENERIC")</formula>
    </cfRule>
  </conditionalFormatting>
  <conditionalFormatting sqref="E123">
    <cfRule type="expression" dxfId="123" priority="58">
      <formula>AND(D123="GENERIC",E123&lt;&gt;"GENERIC")</formula>
    </cfRule>
  </conditionalFormatting>
  <conditionalFormatting sqref="E124:E126">
    <cfRule type="expression" dxfId="122" priority="55">
      <formula>AND(D124="GENERIC",E124&lt;&gt;"GENERIC")</formula>
    </cfRule>
  </conditionalFormatting>
  <conditionalFormatting sqref="E124:E126">
    <cfRule type="expression" dxfId="121" priority="54">
      <formula>AND(D124="GENERIC",E124&lt;&gt;"GENERIC")</formula>
    </cfRule>
  </conditionalFormatting>
  <conditionalFormatting sqref="W127:AD127">
    <cfRule type="cellIs" dxfId="120" priority="48" operator="greaterThanOrEqual">
      <formula>TODAY()</formula>
    </cfRule>
  </conditionalFormatting>
  <conditionalFormatting sqref="AE127:AK127">
    <cfRule type="cellIs" dxfId="119" priority="47" operator="greaterThanOrEqual">
      <formula>TODAY()</formula>
    </cfRule>
  </conditionalFormatting>
  <conditionalFormatting sqref="W124:AD126">
    <cfRule type="cellIs" dxfId="118" priority="53" operator="greaterThanOrEqual">
      <formula>TODAY()</formula>
    </cfRule>
  </conditionalFormatting>
  <conditionalFormatting sqref="AE124:AK125">
    <cfRule type="cellIs" dxfId="117" priority="52" operator="greaterThanOrEqual">
      <formula>TODAY()</formula>
    </cfRule>
  </conditionalFormatting>
  <conditionalFormatting sqref="AE126:AK126">
    <cfRule type="cellIs" dxfId="116" priority="51" operator="greaterThanOrEqual">
      <formula>TODAY()</formula>
    </cfRule>
  </conditionalFormatting>
  <conditionalFormatting sqref="E127">
    <cfRule type="expression" dxfId="115" priority="50">
      <formula>AND(D127="GENERIC",E127&lt;&gt;"GENERIC")</formula>
    </cfRule>
  </conditionalFormatting>
  <conditionalFormatting sqref="E127">
    <cfRule type="expression" dxfId="114" priority="49">
      <formula>AND(D127="GENERIC",E127&lt;&gt;"GENERIC")</formula>
    </cfRule>
  </conditionalFormatting>
  <conditionalFormatting sqref="E128:E130">
    <cfRule type="expression" dxfId="113" priority="46">
      <formula>AND(D128="GENERIC",E128&lt;&gt;"GENERIC")</formula>
    </cfRule>
  </conditionalFormatting>
  <conditionalFormatting sqref="E128:E130">
    <cfRule type="expression" dxfId="112" priority="45">
      <formula>AND(D128="GENERIC",E128&lt;&gt;"GENERIC")</formula>
    </cfRule>
  </conditionalFormatting>
  <conditionalFormatting sqref="W128:AD130">
    <cfRule type="cellIs" dxfId="111" priority="44" operator="greaterThanOrEqual">
      <formula>TODAY()</formula>
    </cfRule>
  </conditionalFormatting>
  <conditionalFormatting sqref="AE128:AK129">
    <cfRule type="cellIs" dxfId="110" priority="43" operator="greaterThanOrEqual">
      <formula>TODAY()</formula>
    </cfRule>
  </conditionalFormatting>
  <conditionalFormatting sqref="AE130:AK130">
    <cfRule type="cellIs" dxfId="109" priority="42" operator="greaterThanOrEqual">
      <formula>TODAY()</formula>
    </cfRule>
  </conditionalFormatting>
  <conditionalFormatting sqref="E131:E133">
    <cfRule type="expression" dxfId="108" priority="37">
      <formula>AND(D131="GENERIC",E131&lt;&gt;"GENERIC")</formula>
    </cfRule>
  </conditionalFormatting>
  <conditionalFormatting sqref="E131:E133">
    <cfRule type="expression" dxfId="107" priority="36">
      <formula>AND(D131="GENERIC",E131&lt;&gt;"GENERIC")</formula>
    </cfRule>
  </conditionalFormatting>
  <conditionalFormatting sqref="W134:AD134">
    <cfRule type="cellIs" dxfId="106" priority="30" operator="greaterThanOrEqual">
      <formula>TODAY()</formula>
    </cfRule>
  </conditionalFormatting>
  <conditionalFormatting sqref="AE134:AK134">
    <cfRule type="cellIs" dxfId="105" priority="29" operator="greaterThanOrEqual">
      <formula>TODAY()</formula>
    </cfRule>
  </conditionalFormatting>
  <conditionalFormatting sqref="W131:AD133">
    <cfRule type="cellIs" dxfId="104" priority="35" operator="greaterThanOrEqual">
      <formula>TODAY()</formula>
    </cfRule>
  </conditionalFormatting>
  <conditionalFormatting sqref="AE131:AK132">
    <cfRule type="cellIs" dxfId="103" priority="34" operator="greaterThanOrEqual">
      <formula>TODAY()</formula>
    </cfRule>
  </conditionalFormatting>
  <conditionalFormatting sqref="AE133:AK133">
    <cfRule type="cellIs" dxfId="102" priority="33" operator="greaterThanOrEqual">
      <formula>TODAY()</formula>
    </cfRule>
  </conditionalFormatting>
  <conditionalFormatting sqref="E134">
    <cfRule type="expression" dxfId="101" priority="32">
      <formula>AND(D134="GENERIC",E134&lt;&gt;"GENERIC")</formula>
    </cfRule>
  </conditionalFormatting>
  <conditionalFormatting sqref="E134">
    <cfRule type="expression" dxfId="100" priority="31">
      <formula>AND(D134="GENERIC",E134&lt;&gt;"GENERIC")</formula>
    </cfRule>
  </conditionalFormatting>
  <conditionalFormatting sqref="E112:E114">
    <cfRule type="expression" dxfId="99" priority="20">
      <formula>AND(D112="GENERIC",E112&lt;&gt;"GENERIC")</formula>
    </cfRule>
  </conditionalFormatting>
  <conditionalFormatting sqref="W112:AL114">
    <cfRule type="cellIs" dxfId="98" priority="19" operator="greaterThanOrEqual">
      <formula>TODAY()</formula>
    </cfRule>
  </conditionalFormatting>
  <conditionalFormatting sqref="E135:E137">
    <cfRule type="expression" dxfId="97" priority="18">
      <formula>AND(D135="GENERIC",E135&lt;&gt;"GENERIC")</formula>
    </cfRule>
  </conditionalFormatting>
  <conditionalFormatting sqref="E135:E137">
    <cfRule type="expression" dxfId="96" priority="17">
      <formula>AND(D135="GENERIC",E135&lt;&gt;"GENERIC")</formula>
    </cfRule>
  </conditionalFormatting>
  <conditionalFormatting sqref="W138:AD138">
    <cfRule type="cellIs" dxfId="95" priority="11" operator="greaterThanOrEqual">
      <formula>TODAY()</formula>
    </cfRule>
  </conditionalFormatting>
  <conditionalFormatting sqref="AE138:AK138">
    <cfRule type="cellIs" dxfId="94" priority="10" operator="greaterThanOrEqual">
      <formula>TODAY()</formula>
    </cfRule>
  </conditionalFormatting>
  <conditionalFormatting sqref="W135:AD137">
    <cfRule type="cellIs" dxfId="93" priority="16" operator="greaterThanOrEqual">
      <formula>TODAY()</formula>
    </cfRule>
  </conditionalFormatting>
  <conditionalFormatting sqref="AE135:AK136">
    <cfRule type="cellIs" dxfId="92" priority="15" operator="greaterThanOrEqual">
      <formula>TODAY()</formula>
    </cfRule>
  </conditionalFormatting>
  <conditionalFormatting sqref="AE137:AK137">
    <cfRule type="cellIs" dxfId="91" priority="14" operator="greaterThanOrEqual">
      <formula>TODAY()</formula>
    </cfRule>
  </conditionalFormatting>
  <conditionalFormatting sqref="E138">
    <cfRule type="expression" dxfId="90" priority="13">
      <formula>AND(D138="GENERIC",E138&lt;&gt;"GENERIC")</formula>
    </cfRule>
  </conditionalFormatting>
  <conditionalFormatting sqref="E138">
    <cfRule type="expression" dxfId="89" priority="12">
      <formula>AND(D138="GENERIC",E138&lt;&gt;"GENERIC")</formula>
    </cfRule>
  </conditionalFormatting>
  <conditionalFormatting sqref="E139:E150">
    <cfRule type="expression" dxfId="88" priority="9">
      <formula>AND(D139="GENERIC",E139&lt;&gt;"GENERIC")</formula>
    </cfRule>
  </conditionalFormatting>
  <conditionalFormatting sqref="E139:E150">
    <cfRule type="expression" dxfId="87" priority="8">
      <formula>AND(D139="GENERIC",E139&lt;&gt;"GENERIC")</formula>
    </cfRule>
  </conditionalFormatting>
  <conditionalFormatting sqref="W142:AD142">
    <cfRule type="cellIs" dxfId="86" priority="2" operator="greaterThanOrEqual">
      <formula>TODAY()</formula>
    </cfRule>
  </conditionalFormatting>
  <conditionalFormatting sqref="AE142:AK142">
    <cfRule type="cellIs" dxfId="85" priority="1" operator="greaterThanOrEqual">
      <formula>TODAY()</formula>
    </cfRule>
  </conditionalFormatting>
  <conditionalFormatting sqref="W139:AD150">
    <cfRule type="cellIs" dxfId="84" priority="7" operator="greaterThanOrEqual">
      <formula>TODAY()</formula>
    </cfRule>
  </conditionalFormatting>
  <conditionalFormatting sqref="AE139:AK140 AE142:AK142 AE144:AK144 AE146:AK146 AE148:AK148 AE150:AK150">
    <cfRule type="cellIs" dxfId="83" priority="6" operator="greaterThanOrEqual">
      <formula>TODAY()</formula>
    </cfRule>
  </conditionalFormatting>
  <conditionalFormatting sqref="AE141:AK141 AE143:AK143 AE145:AK145 AE147:AK147 AE149:AK149">
    <cfRule type="cellIs" dxfId="82" priority="5" operator="greaterThanOrEqual">
      <formula>TODAY()</formula>
    </cfRule>
  </conditionalFormatting>
  <conditionalFormatting sqref="E142">
    <cfRule type="expression" dxfId="81" priority="4">
      <formula>AND(D142="GENERIC",E142&lt;&gt;"GENERIC")</formula>
    </cfRule>
  </conditionalFormatting>
  <conditionalFormatting sqref="E142">
    <cfRule type="expression" dxfId="80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24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10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00">
        <f t="shared" ref="A11:A55" si="27">+A10+1</f>
        <v>10</v>
      </c>
      <c r="B11" s="796" t="s">
        <v>875</v>
      </c>
      <c r="C11" s="237">
        <v>10000</v>
      </c>
      <c r="D11" s="238" t="s">
        <v>75</v>
      </c>
      <c r="E11" s="237">
        <v>2050</v>
      </c>
      <c r="F11" s="555">
        <v>20</v>
      </c>
      <c r="G11" s="555">
        <v>104</v>
      </c>
      <c r="H11" s="555">
        <v>32</v>
      </c>
      <c r="I11" s="203">
        <f t="shared" si="25"/>
        <v>1004</v>
      </c>
      <c r="J11" s="203">
        <v>0</v>
      </c>
      <c r="K11" s="203">
        <f t="shared" si="26"/>
        <v>2039.3802880478481</v>
      </c>
      <c r="L11" s="203">
        <v>208.89738257079298</v>
      </c>
      <c r="M11" s="204">
        <v>211.72232938135886</v>
      </c>
      <c r="N11" s="554">
        <v>640</v>
      </c>
      <c r="O11" s="209">
        <v>1160</v>
      </c>
      <c r="P11" s="209">
        <v>2460</v>
      </c>
      <c r="Q11" s="206">
        <f t="shared" ref="Q11" si="28">+N11+O11+P11</f>
        <v>4260</v>
      </c>
      <c r="R11" s="557">
        <f>225.6*0.1</f>
        <v>22.560000000000002</v>
      </c>
      <c r="S11" s="558">
        <f>225.6*0.9</f>
        <v>203.04</v>
      </c>
      <c r="T11" s="209">
        <v>45</v>
      </c>
      <c r="U11" s="209">
        <v>45</v>
      </c>
      <c r="V11" s="209">
        <v>45</v>
      </c>
      <c r="W11" s="209">
        <v>45</v>
      </c>
      <c r="X11" s="209">
        <v>45</v>
      </c>
      <c r="Y11" s="209">
        <v>45</v>
      </c>
      <c r="Z11" s="209">
        <v>45</v>
      </c>
      <c r="AA11" s="209">
        <v>45</v>
      </c>
      <c r="AB11" s="209">
        <v>45</v>
      </c>
    </row>
    <row r="12" spans="1:29" ht="12" customHeight="1" x14ac:dyDescent="0.25">
      <c r="A12" s="210">
        <f t="shared" si="27"/>
        <v>11</v>
      </c>
      <c r="B12" s="644" t="s">
        <v>965</v>
      </c>
      <c r="C12" s="211">
        <v>10000</v>
      </c>
      <c r="D12" s="212" t="s">
        <v>75</v>
      </c>
      <c r="E12" s="211">
        <v>2050</v>
      </c>
      <c r="F12" s="562">
        <v>20</v>
      </c>
      <c r="G12" s="562">
        <v>104</v>
      </c>
      <c r="H12" s="562">
        <v>32</v>
      </c>
      <c r="I12" s="563">
        <f t="shared" ref="I12" si="29">+O12-H12-G12-F12-J12</f>
        <v>1120</v>
      </c>
      <c r="J12" s="563">
        <v>0</v>
      </c>
      <c r="K12" s="563">
        <f t="shared" ref="K12" si="30">+P12-L12-M12</f>
        <v>2285.3802880478479</v>
      </c>
      <c r="L12" s="563">
        <v>208.89738257079298</v>
      </c>
      <c r="M12" s="564">
        <v>211.72232938135886</v>
      </c>
      <c r="N12" s="565">
        <v>704</v>
      </c>
      <c r="O12" s="551">
        <v>1276</v>
      </c>
      <c r="P12" s="551">
        <v>2706</v>
      </c>
      <c r="Q12" s="216">
        <f t="shared" ref="Q12" si="31">+N12+O12+P12</f>
        <v>4686</v>
      </c>
      <c r="R12" s="566">
        <f>225.6*0.1</f>
        <v>22.560000000000002</v>
      </c>
      <c r="S12" s="567">
        <f>225.6*0.9</f>
        <v>203.04</v>
      </c>
      <c r="T12" s="551">
        <v>45</v>
      </c>
      <c r="U12" s="551">
        <v>45</v>
      </c>
      <c r="V12" s="551">
        <v>45</v>
      </c>
      <c r="W12" s="551">
        <v>45</v>
      </c>
      <c r="X12" s="551">
        <v>45</v>
      </c>
      <c r="Y12" s="551">
        <v>45</v>
      </c>
      <c r="Z12" s="551">
        <v>45</v>
      </c>
      <c r="AA12" s="551">
        <v>45</v>
      </c>
      <c r="AB12" s="551">
        <v>45</v>
      </c>
    </row>
    <row r="13" spans="1:29" ht="12" customHeight="1" x14ac:dyDescent="0.25">
      <c r="A13" s="210">
        <f t="shared" si="27"/>
        <v>12</v>
      </c>
      <c r="B13" s="645" t="s">
        <v>71</v>
      </c>
      <c r="C13" s="211">
        <v>10000</v>
      </c>
      <c r="D13" s="212" t="s">
        <v>75</v>
      </c>
      <c r="E13" s="211">
        <v>2050</v>
      </c>
      <c r="F13" s="213">
        <v>20</v>
      </c>
      <c r="G13" s="213">
        <v>104</v>
      </c>
      <c r="H13" s="213">
        <v>32</v>
      </c>
      <c r="I13" s="552">
        <f t="shared" ref="I13" si="32">+O13-H13-G13-F13-J13</f>
        <v>1610.2781760416701</v>
      </c>
      <c r="J13" s="213">
        <v>0</v>
      </c>
      <c r="K13" s="552">
        <f t="shared" ref="K13" si="33">+P13-L13-M13</f>
        <v>2109.9741547145177</v>
      </c>
      <c r="L13" s="213">
        <v>208.89738257079298</v>
      </c>
      <c r="M13" s="214">
        <v>211.72232938135886</v>
      </c>
      <c r="N13" s="214">
        <f>+AVERAGE(290.005,290.005)</f>
        <v>290.005</v>
      </c>
      <c r="O13" s="551">
        <f>+AVERAGE(1813.39391979167,1719.16243229167)</f>
        <v>1766.2781760416701</v>
      </c>
      <c r="P13" s="551">
        <f>+AVERAGE(2532.09386666667,2529.09386666667)</f>
        <v>2530.5938666666698</v>
      </c>
      <c r="Q13" s="216">
        <f t="shared" ref="Q13:Q42" si="34">+N13+O13+P13</f>
        <v>4586.87704270834</v>
      </c>
      <c r="R13" s="225">
        <v>22.1</v>
      </c>
      <c r="S13" s="226">
        <v>198.9</v>
      </c>
      <c r="T13" s="217">
        <v>45</v>
      </c>
      <c r="U13" s="217">
        <v>45</v>
      </c>
      <c r="V13" s="217">
        <v>45</v>
      </c>
      <c r="W13" s="217">
        <v>45</v>
      </c>
      <c r="X13" s="217">
        <v>45</v>
      </c>
      <c r="Y13" s="217">
        <v>45</v>
      </c>
      <c r="Z13" s="217">
        <v>45</v>
      </c>
      <c r="AA13" s="217">
        <v>45</v>
      </c>
      <c r="AB13" s="217">
        <v>45</v>
      </c>
    </row>
    <row r="14" spans="1:29" ht="12" customHeight="1" x14ac:dyDescent="0.25">
      <c r="A14" s="200">
        <f t="shared" si="27"/>
        <v>13</v>
      </c>
      <c r="B14" s="646" t="s">
        <v>851</v>
      </c>
      <c r="C14" s="570">
        <v>8500</v>
      </c>
      <c r="D14" s="571" t="s">
        <v>75</v>
      </c>
      <c r="E14" s="570">
        <v>2050</v>
      </c>
      <c r="F14" s="572">
        <v>20</v>
      </c>
      <c r="G14" s="572">
        <v>104</v>
      </c>
      <c r="H14" s="572">
        <v>32</v>
      </c>
      <c r="I14" s="572">
        <v>1617.36553125</v>
      </c>
      <c r="J14" s="572">
        <v>0</v>
      </c>
      <c r="K14" s="572">
        <v>1847.368547547848</v>
      </c>
      <c r="L14" s="572">
        <v>208.89738257079298</v>
      </c>
      <c r="M14" s="573">
        <v>211.72232938135886</v>
      </c>
      <c r="N14" s="573">
        <v>642.04999999999995</v>
      </c>
      <c r="O14" s="574">
        <f>SUM(F14:J14)</f>
        <v>1773.36553125</v>
      </c>
      <c r="P14" s="574">
        <f>SUM(K14:M14)</f>
        <v>2267.9882594999999</v>
      </c>
      <c r="Q14" s="575">
        <f>+N14+O14+P14</f>
        <v>4683.4037907499996</v>
      </c>
      <c r="R14" s="576">
        <v>22.1</v>
      </c>
      <c r="S14" s="577">
        <v>198.9</v>
      </c>
      <c r="T14" s="578">
        <v>45</v>
      </c>
      <c r="U14" s="578">
        <v>45</v>
      </c>
      <c r="V14" s="578">
        <v>45</v>
      </c>
      <c r="W14" s="578">
        <v>45</v>
      </c>
      <c r="X14" s="578">
        <v>45</v>
      </c>
      <c r="Y14" s="578">
        <v>45</v>
      </c>
      <c r="Z14" s="578">
        <v>45</v>
      </c>
      <c r="AA14" s="578">
        <v>45</v>
      </c>
      <c r="AB14" s="578">
        <v>45</v>
      </c>
    </row>
    <row r="15" spans="1:29" ht="12" customHeight="1" x14ac:dyDescent="0.25">
      <c r="A15" s="227">
        <f t="shared" si="27"/>
        <v>14</v>
      </c>
      <c r="B15" s="647" t="s">
        <v>324</v>
      </c>
      <c r="C15" s="228">
        <v>10000</v>
      </c>
      <c r="D15" s="229" t="s">
        <v>75</v>
      </c>
      <c r="E15" s="228">
        <v>2050</v>
      </c>
      <c r="F15" s="230">
        <v>20</v>
      </c>
      <c r="G15" s="230">
        <v>104</v>
      </c>
      <c r="H15" s="230">
        <v>32</v>
      </c>
      <c r="I15" s="230">
        <v>956.33500000000004</v>
      </c>
      <c r="J15" s="230">
        <v>0</v>
      </c>
      <c r="K15" s="230">
        <v>2188.9732880478477</v>
      </c>
      <c r="L15" s="230">
        <v>208.89738257079298</v>
      </c>
      <c r="M15" s="231">
        <v>211.72232938135886</v>
      </c>
      <c r="N15" s="231">
        <v>640</v>
      </c>
      <c r="O15" s="232">
        <f t="shared" ref="O15:O20" si="35">SUM(F15:J15)</f>
        <v>1112.335</v>
      </c>
      <c r="P15" s="232">
        <f t="shared" ref="P15:P20" si="36">SUM(K15:M15)</f>
        <v>2609.5929999999998</v>
      </c>
      <c r="Q15" s="233">
        <f t="shared" si="34"/>
        <v>4361.9279999999999</v>
      </c>
      <c r="R15" s="234">
        <v>24.3</v>
      </c>
      <c r="S15" s="235">
        <v>218.70000000000002</v>
      </c>
      <c r="T15" s="236">
        <v>45</v>
      </c>
      <c r="U15" s="236">
        <v>45</v>
      </c>
      <c r="V15" s="236">
        <v>45</v>
      </c>
      <c r="W15" s="236">
        <v>45</v>
      </c>
      <c r="X15" s="236">
        <v>45</v>
      </c>
      <c r="Y15" s="236">
        <v>45</v>
      </c>
      <c r="Z15" s="236">
        <v>45</v>
      </c>
      <c r="AA15" s="236">
        <v>45</v>
      </c>
      <c r="AB15" s="236">
        <v>45</v>
      </c>
    </row>
    <row r="16" spans="1:29" ht="12" customHeight="1" x14ac:dyDescent="0.25">
      <c r="A16" s="210">
        <f t="shared" si="27"/>
        <v>15</v>
      </c>
      <c r="B16" s="648" t="s">
        <v>72</v>
      </c>
      <c r="C16" s="211">
        <v>10000</v>
      </c>
      <c r="D16" s="212" t="s">
        <v>75</v>
      </c>
      <c r="E16" s="211">
        <v>2050</v>
      </c>
      <c r="F16" s="213">
        <v>20</v>
      </c>
      <c r="G16" s="213">
        <v>104</v>
      </c>
      <c r="H16" s="213">
        <v>32</v>
      </c>
      <c r="I16" s="213">
        <v>956.33500000000004</v>
      </c>
      <c r="J16" s="213">
        <v>0</v>
      </c>
      <c r="K16" s="213">
        <v>1896.1122880478481</v>
      </c>
      <c r="L16" s="213">
        <v>208.89738257079298</v>
      </c>
      <c r="M16" s="214">
        <v>211.72232938135886</v>
      </c>
      <c r="N16" s="214">
        <v>640</v>
      </c>
      <c r="O16" s="215">
        <f t="shared" si="35"/>
        <v>1112.335</v>
      </c>
      <c r="P16" s="215">
        <f t="shared" si="36"/>
        <v>2316.732</v>
      </c>
      <c r="Q16" s="216">
        <f t="shared" si="34"/>
        <v>4069.067</v>
      </c>
      <c r="R16" s="225">
        <v>22.1</v>
      </c>
      <c r="S16" s="226">
        <v>198.9</v>
      </c>
      <c r="T16" s="217">
        <v>45</v>
      </c>
      <c r="U16" s="217">
        <v>45</v>
      </c>
      <c r="V16" s="217">
        <v>45</v>
      </c>
      <c r="W16" s="217">
        <v>45</v>
      </c>
      <c r="X16" s="217">
        <v>45</v>
      </c>
      <c r="Y16" s="217">
        <v>45</v>
      </c>
      <c r="Z16" s="217">
        <v>45</v>
      </c>
      <c r="AA16" s="217">
        <v>45</v>
      </c>
      <c r="AB16" s="217">
        <v>45</v>
      </c>
    </row>
    <row r="17" spans="1:28" ht="12" customHeight="1" x14ac:dyDescent="0.25">
      <c r="A17" s="227">
        <f t="shared" si="27"/>
        <v>16</v>
      </c>
      <c r="B17" s="647" t="s">
        <v>325</v>
      </c>
      <c r="C17" s="228">
        <v>10000</v>
      </c>
      <c r="D17" s="229" t="s">
        <v>75</v>
      </c>
      <c r="E17" s="228">
        <v>2050</v>
      </c>
      <c r="F17" s="230">
        <v>20</v>
      </c>
      <c r="G17" s="230">
        <v>104</v>
      </c>
      <c r="H17" s="230">
        <v>32</v>
      </c>
      <c r="I17" s="230">
        <v>1144.6949999999999</v>
      </c>
      <c r="J17" s="230">
        <v>0</v>
      </c>
      <c r="K17" s="230">
        <v>2224.1382880478477</v>
      </c>
      <c r="L17" s="230">
        <v>208.89738257079298</v>
      </c>
      <c r="M17" s="231">
        <v>211.72232938135886</v>
      </c>
      <c r="N17" s="231">
        <v>640</v>
      </c>
      <c r="O17" s="232">
        <f t="shared" si="35"/>
        <v>1300.6949999999999</v>
      </c>
      <c r="P17" s="232">
        <f t="shared" si="36"/>
        <v>2644.7579999999998</v>
      </c>
      <c r="Q17" s="233">
        <f t="shared" si="34"/>
        <v>4585.4529999999995</v>
      </c>
      <c r="R17" s="234">
        <v>26.1</v>
      </c>
      <c r="S17" s="235">
        <v>234.9</v>
      </c>
      <c r="T17" s="236">
        <v>45</v>
      </c>
      <c r="U17" s="236">
        <v>45</v>
      </c>
      <c r="V17" s="236">
        <v>45</v>
      </c>
      <c r="W17" s="236">
        <v>45</v>
      </c>
      <c r="X17" s="236">
        <v>45</v>
      </c>
      <c r="Y17" s="236">
        <v>45</v>
      </c>
      <c r="Z17" s="236">
        <v>45</v>
      </c>
      <c r="AA17" s="236">
        <v>45</v>
      </c>
      <c r="AB17" s="236">
        <v>45</v>
      </c>
    </row>
    <row r="18" spans="1:28" ht="12" customHeight="1" x14ac:dyDescent="0.25">
      <c r="A18" s="200">
        <f t="shared" si="27"/>
        <v>17</v>
      </c>
      <c r="B18" s="649" t="s">
        <v>326</v>
      </c>
      <c r="C18" s="237">
        <v>10000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1144.6949999999999</v>
      </c>
      <c r="J18" s="220">
        <v>0</v>
      </c>
      <c r="K18" s="220">
        <v>2224.1382880478477</v>
      </c>
      <c r="L18" s="220">
        <v>208.89738257079298</v>
      </c>
      <c r="M18" s="221">
        <v>211.72232938135886</v>
      </c>
      <c r="N18" s="221">
        <v>640</v>
      </c>
      <c r="O18" s="239">
        <f t="shared" si="35"/>
        <v>1300.6949999999999</v>
      </c>
      <c r="P18" s="239">
        <f t="shared" si="36"/>
        <v>2644.7579999999998</v>
      </c>
      <c r="Q18" s="206">
        <f t="shared" si="34"/>
        <v>4585.4529999999995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00">
        <f t="shared" si="27"/>
        <v>18</v>
      </c>
      <c r="B19" s="649" t="s">
        <v>327</v>
      </c>
      <c r="C19" s="237">
        <v>7500</v>
      </c>
      <c r="D19" s="238" t="s">
        <v>75</v>
      </c>
      <c r="E19" s="237">
        <v>2050</v>
      </c>
      <c r="F19" s="220">
        <v>20</v>
      </c>
      <c r="G19" s="220">
        <v>104</v>
      </c>
      <c r="H19" s="220">
        <v>32</v>
      </c>
      <c r="I19" s="220">
        <v>1079.4449999999999</v>
      </c>
      <c r="J19" s="220">
        <v>0</v>
      </c>
      <c r="K19" s="220">
        <v>1636.8882880478479</v>
      </c>
      <c r="L19" s="220">
        <v>208.89738257079298</v>
      </c>
      <c r="M19" s="221">
        <v>211.72232938135886</v>
      </c>
      <c r="N19" s="221">
        <v>640</v>
      </c>
      <c r="O19" s="239">
        <f t="shared" si="35"/>
        <v>1235.4449999999999</v>
      </c>
      <c r="P19" s="239">
        <f t="shared" si="36"/>
        <v>2057.5079999999998</v>
      </c>
      <c r="Q19" s="206">
        <f t="shared" si="34"/>
        <v>3932.9529999999995</v>
      </c>
      <c r="R19" s="222">
        <v>26.1</v>
      </c>
      <c r="S19" s="223">
        <v>234.9</v>
      </c>
      <c r="T19" s="240">
        <v>45</v>
      </c>
      <c r="U19" s="240">
        <v>45</v>
      </c>
      <c r="V19" s="240">
        <v>45</v>
      </c>
      <c r="W19" s="240">
        <v>45</v>
      </c>
      <c r="X19" s="240">
        <v>45</v>
      </c>
      <c r="Y19" s="240">
        <v>45</v>
      </c>
      <c r="Z19" s="240">
        <v>45</v>
      </c>
      <c r="AA19" s="240">
        <v>45</v>
      </c>
      <c r="AB19" s="240">
        <v>45</v>
      </c>
    </row>
    <row r="20" spans="1:28" ht="12" customHeight="1" x14ac:dyDescent="0.25">
      <c r="A20" s="210">
        <f t="shared" si="27"/>
        <v>19</v>
      </c>
      <c r="B20" s="648" t="s">
        <v>73</v>
      </c>
      <c r="C20" s="211">
        <v>8750</v>
      </c>
      <c r="D20" s="212" t="s">
        <v>75</v>
      </c>
      <c r="E20" s="211">
        <v>2050</v>
      </c>
      <c r="F20" s="213">
        <v>20</v>
      </c>
      <c r="G20" s="213">
        <v>104</v>
      </c>
      <c r="H20" s="213">
        <v>32</v>
      </c>
      <c r="I20" s="213">
        <v>1112.07</v>
      </c>
      <c r="J20" s="213">
        <v>0</v>
      </c>
      <c r="K20" s="213">
        <v>1930.5132880478479</v>
      </c>
      <c r="L20" s="213">
        <v>208.89738257079298</v>
      </c>
      <c r="M20" s="214">
        <v>211.72232938135886</v>
      </c>
      <c r="N20" s="214">
        <v>640</v>
      </c>
      <c r="O20" s="215">
        <f t="shared" si="35"/>
        <v>1268.07</v>
      </c>
      <c r="P20" s="215">
        <f t="shared" si="36"/>
        <v>2351.1329999999998</v>
      </c>
      <c r="Q20" s="216">
        <f t="shared" si="34"/>
        <v>4259.2029999999995</v>
      </c>
      <c r="R20" s="225">
        <v>26.1</v>
      </c>
      <c r="S20" s="226">
        <v>234.9</v>
      </c>
      <c r="T20" s="217">
        <v>45</v>
      </c>
      <c r="U20" s="217">
        <v>45</v>
      </c>
      <c r="V20" s="217">
        <v>45</v>
      </c>
      <c r="W20" s="217">
        <v>45</v>
      </c>
      <c r="X20" s="217">
        <v>45</v>
      </c>
      <c r="Y20" s="217">
        <v>45</v>
      </c>
      <c r="Z20" s="217">
        <v>45</v>
      </c>
      <c r="AA20" s="217">
        <v>45</v>
      </c>
      <c r="AB20" s="217">
        <v>45</v>
      </c>
    </row>
    <row r="21" spans="1:28" ht="12" customHeight="1" x14ac:dyDescent="0.25">
      <c r="A21" s="200">
        <f t="shared" si="27"/>
        <v>20</v>
      </c>
      <c r="B21" s="650" t="s">
        <v>21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1701.17</v>
      </c>
      <c r="J21" s="241">
        <v>0</v>
      </c>
      <c r="K21" s="241">
        <v>3140.1464225</v>
      </c>
      <c r="L21" s="241">
        <v>210.75</v>
      </c>
      <c r="M21" s="242">
        <v>213.6</v>
      </c>
      <c r="N21" s="242">
        <v>375</v>
      </c>
      <c r="O21" s="243">
        <f>SUM(F21:I21)</f>
        <v>1857.17</v>
      </c>
      <c r="P21" s="205">
        <f>SUM(J21:M21)</f>
        <v>3564.4964224999999</v>
      </c>
      <c r="Q21" s="206">
        <f t="shared" si="34"/>
        <v>5796.6664225000004</v>
      </c>
      <c r="R21" s="244">
        <f t="shared" ref="R21:S30" si="37">+R$7</f>
        <v>28.200000000000003</v>
      </c>
      <c r="S21" s="245">
        <f t="shared" si="37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7"/>
        <v>21</v>
      </c>
      <c r="B22" s="650" t="s">
        <v>273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1654.1412499999999</v>
      </c>
      <c r="J22" s="241">
        <v>0</v>
      </c>
      <c r="K22" s="241">
        <v>3143.8464225000002</v>
      </c>
      <c r="L22" s="241">
        <v>210.75</v>
      </c>
      <c r="M22" s="242">
        <v>213.6</v>
      </c>
      <c r="N22" s="242">
        <v>375</v>
      </c>
      <c r="O22" s="205">
        <f t="shared" ref="O22:O23" si="38">SUM(F22:I22)</f>
        <v>1810.1412499999999</v>
      </c>
      <c r="P22" s="205">
        <f t="shared" ref="P22:P42" si="39">SUM(J22:M22)</f>
        <v>3568.1964225000002</v>
      </c>
      <c r="Q22" s="206">
        <f t="shared" si="34"/>
        <v>5753.3376724999998</v>
      </c>
      <c r="R22" s="244">
        <f t="shared" si="37"/>
        <v>28.200000000000003</v>
      </c>
      <c r="S22" s="245">
        <f t="shared" si="37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7"/>
        <v>22</v>
      </c>
      <c r="B23" s="650" t="s">
        <v>274</v>
      </c>
      <c r="C23" s="218">
        <v>10100</v>
      </c>
      <c r="D23" s="219" t="s">
        <v>75</v>
      </c>
      <c r="E23" s="218">
        <v>2050</v>
      </c>
      <c r="F23" s="241">
        <v>20</v>
      </c>
      <c r="G23" s="241">
        <v>104</v>
      </c>
      <c r="H23" s="241">
        <v>32</v>
      </c>
      <c r="I23" s="241">
        <v>1631.1412499999999</v>
      </c>
      <c r="J23" s="241">
        <v>0</v>
      </c>
      <c r="K23" s="241">
        <v>3137.0763875000002</v>
      </c>
      <c r="L23" s="241">
        <v>210.75</v>
      </c>
      <c r="M23" s="242">
        <v>213.6</v>
      </c>
      <c r="N23" s="242">
        <v>375</v>
      </c>
      <c r="O23" s="205">
        <f t="shared" si="38"/>
        <v>1787.1412499999999</v>
      </c>
      <c r="P23" s="205">
        <f t="shared" si="39"/>
        <v>3561.4263875000001</v>
      </c>
      <c r="Q23" s="206">
        <f t="shared" si="34"/>
        <v>5723.5676375000003</v>
      </c>
      <c r="R23" s="244">
        <f t="shared" si="37"/>
        <v>28.200000000000003</v>
      </c>
      <c r="S23" s="245">
        <f t="shared" si="37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7"/>
        <v>23</v>
      </c>
      <c r="B24" s="650" t="s">
        <v>275</v>
      </c>
      <c r="C24" s="218">
        <f>+live_ds!S104</f>
        <v>10300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ref="O24:O42" si="40">SUM(F24:I24)</f>
        <v>0</v>
      </c>
      <c r="P24" s="205">
        <f t="shared" si="39"/>
        <v>0</v>
      </c>
      <c r="Q24" s="206">
        <f t="shared" si="34"/>
        <v>0</v>
      </c>
      <c r="R24" s="244">
        <f t="shared" si="37"/>
        <v>28.200000000000003</v>
      </c>
      <c r="S24" s="245">
        <f t="shared" si="37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7"/>
        <v>24</v>
      </c>
      <c r="B25" s="650" t="s">
        <v>276</v>
      </c>
      <c r="C25" s="218">
        <f>+live_ds!S105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0</v>
      </c>
      <c r="L25" s="241">
        <v>0</v>
      </c>
      <c r="M25" s="242">
        <v>0</v>
      </c>
      <c r="N25" s="242">
        <v>0</v>
      </c>
      <c r="O25" s="205">
        <f t="shared" si="40"/>
        <v>0</v>
      </c>
      <c r="P25" s="205">
        <f t="shared" si="39"/>
        <v>0</v>
      </c>
      <c r="Q25" s="206">
        <f t="shared" si="34"/>
        <v>0</v>
      </c>
      <c r="R25" s="244">
        <f t="shared" si="37"/>
        <v>28.200000000000003</v>
      </c>
      <c r="S25" s="245">
        <f t="shared" si="37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7"/>
        <v>25</v>
      </c>
      <c r="B26" s="650" t="s">
        <v>277</v>
      </c>
      <c r="C26" s="218">
        <f>+live_ds!S106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539.19389000000001</v>
      </c>
      <c r="L26" s="241">
        <v>0</v>
      </c>
      <c r="M26" s="242">
        <v>0</v>
      </c>
      <c r="N26" s="242">
        <v>79.551000000000002</v>
      </c>
      <c r="O26" s="205">
        <f t="shared" si="40"/>
        <v>0</v>
      </c>
      <c r="P26" s="205">
        <f t="shared" si="39"/>
        <v>539.19389000000001</v>
      </c>
      <c r="Q26" s="206">
        <f t="shared" si="34"/>
        <v>618.74489000000005</v>
      </c>
      <c r="R26" s="244">
        <f t="shared" si="37"/>
        <v>28.200000000000003</v>
      </c>
      <c r="S26" s="245">
        <f t="shared" si="37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7"/>
        <v>26</v>
      </c>
      <c r="B27" s="650" t="s">
        <v>278</v>
      </c>
      <c r="C27" s="218">
        <f>+live_ds!S107</f>
        <v>8900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0</v>
      </c>
      <c r="L27" s="241">
        <v>0</v>
      </c>
      <c r="M27" s="242">
        <v>0</v>
      </c>
      <c r="N27" s="242">
        <v>0</v>
      </c>
      <c r="O27" s="205">
        <f t="shared" si="40"/>
        <v>0</v>
      </c>
      <c r="P27" s="205">
        <f t="shared" si="39"/>
        <v>0</v>
      </c>
      <c r="Q27" s="206">
        <f t="shared" si="34"/>
        <v>0</v>
      </c>
      <c r="R27" s="244">
        <f t="shared" si="37"/>
        <v>28.200000000000003</v>
      </c>
      <c r="S27" s="245">
        <f t="shared" si="37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7"/>
        <v>27</v>
      </c>
      <c r="B28" s="650" t="s">
        <v>279</v>
      </c>
      <c r="C28" s="218">
        <f>+live_ds!S108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1194.3146200000001</v>
      </c>
      <c r="L28" s="241">
        <v>0</v>
      </c>
      <c r="M28" s="242">
        <v>0</v>
      </c>
      <c r="N28" s="242">
        <v>79.551000000000002</v>
      </c>
      <c r="O28" s="205">
        <f t="shared" si="40"/>
        <v>0</v>
      </c>
      <c r="P28" s="205">
        <f t="shared" si="39"/>
        <v>1194.3146200000001</v>
      </c>
      <c r="Q28" s="206">
        <f t="shared" si="34"/>
        <v>1273.86562</v>
      </c>
      <c r="R28" s="244">
        <f t="shared" si="37"/>
        <v>28.200000000000003</v>
      </c>
      <c r="S28" s="245">
        <f t="shared" si="37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7"/>
        <v>28</v>
      </c>
      <c r="B29" s="650" t="s">
        <v>280</v>
      </c>
      <c r="C29" s="218">
        <f>+live_ds!S109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918.39782000000002</v>
      </c>
      <c r="L29" s="241">
        <v>0</v>
      </c>
      <c r="M29" s="242">
        <v>0</v>
      </c>
      <c r="N29" s="242">
        <v>79.551000000000002</v>
      </c>
      <c r="O29" s="205">
        <f t="shared" si="40"/>
        <v>0</v>
      </c>
      <c r="P29" s="205">
        <f t="shared" si="39"/>
        <v>918.39782000000002</v>
      </c>
      <c r="Q29" s="206">
        <f t="shared" si="34"/>
        <v>997.94882000000007</v>
      </c>
      <c r="R29" s="244">
        <f t="shared" si="37"/>
        <v>28.200000000000003</v>
      </c>
      <c r="S29" s="245">
        <f t="shared" si="37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00">
        <f t="shared" si="27"/>
        <v>29</v>
      </c>
      <c r="B30" s="650" t="s">
        <v>281</v>
      </c>
      <c r="C30" s="218">
        <f>+live_ds!S110</f>
        <v>10300</v>
      </c>
      <c r="D30" s="219" t="s">
        <v>75</v>
      </c>
      <c r="E30" s="218">
        <v>2050</v>
      </c>
      <c r="F30" s="241">
        <v>0</v>
      </c>
      <c r="G30" s="241">
        <v>0</v>
      </c>
      <c r="H30" s="241">
        <v>0</v>
      </c>
      <c r="I30" s="241">
        <v>0</v>
      </c>
      <c r="J30" s="241">
        <v>0</v>
      </c>
      <c r="K30" s="241">
        <v>1080.66203</v>
      </c>
      <c r="L30" s="241">
        <v>0</v>
      </c>
      <c r="M30" s="242">
        <v>0</v>
      </c>
      <c r="N30" s="242">
        <v>79.551000000000002</v>
      </c>
      <c r="O30" s="205">
        <f t="shared" si="40"/>
        <v>0</v>
      </c>
      <c r="P30" s="205">
        <f t="shared" si="39"/>
        <v>1080.66203</v>
      </c>
      <c r="Q30" s="206">
        <f t="shared" si="34"/>
        <v>1160.2130299999999</v>
      </c>
      <c r="R30" s="244">
        <f t="shared" si="37"/>
        <v>28.200000000000003</v>
      </c>
      <c r="S30" s="245">
        <f t="shared" si="37"/>
        <v>253.8</v>
      </c>
      <c r="T30" s="224">
        <v>45</v>
      </c>
      <c r="U30" s="224">
        <v>45</v>
      </c>
      <c r="V30" s="224">
        <v>45</v>
      </c>
      <c r="W30" s="224">
        <v>45</v>
      </c>
      <c r="X30" s="224">
        <v>45</v>
      </c>
      <c r="Y30" s="224">
        <v>45</v>
      </c>
      <c r="Z30" s="224">
        <v>45</v>
      </c>
      <c r="AA30" s="224">
        <v>45</v>
      </c>
      <c r="AB30" s="224">
        <v>45</v>
      </c>
    </row>
    <row r="31" spans="1:28" ht="12" customHeight="1" x14ac:dyDescent="0.25">
      <c r="A31" s="227">
        <f t="shared" si="27"/>
        <v>30</v>
      </c>
      <c r="B31" s="651" t="s">
        <v>282</v>
      </c>
      <c r="C31" s="228">
        <v>8000</v>
      </c>
      <c r="D31" s="229" t="s">
        <v>75</v>
      </c>
      <c r="E31" s="228">
        <v>2050</v>
      </c>
      <c r="F31" s="246">
        <v>20</v>
      </c>
      <c r="G31" s="246">
        <v>104</v>
      </c>
      <c r="H31" s="246">
        <v>32</v>
      </c>
      <c r="I31" s="246">
        <v>1147.249</v>
      </c>
      <c r="J31" s="246">
        <v>0</v>
      </c>
      <c r="K31" s="246">
        <v>1887.6770000000001</v>
      </c>
      <c r="L31" s="246">
        <v>210.75</v>
      </c>
      <c r="M31" s="247">
        <v>213.6</v>
      </c>
      <c r="N31" s="247">
        <v>333.33333333333331</v>
      </c>
      <c r="O31" s="232">
        <f t="shared" si="40"/>
        <v>1303.249</v>
      </c>
      <c r="P31" s="232">
        <f t="shared" si="39"/>
        <v>2312.027</v>
      </c>
      <c r="Q31" s="233">
        <f t="shared" si="34"/>
        <v>3948.6093333333333</v>
      </c>
      <c r="R31" s="248">
        <f t="shared" ref="R31:S33" si="41">+R$9</f>
        <v>24.1</v>
      </c>
      <c r="S31" s="249">
        <f t="shared" si="41"/>
        <v>216.89999999999998</v>
      </c>
      <c r="T31" s="236">
        <v>45</v>
      </c>
      <c r="U31" s="236">
        <v>45</v>
      </c>
      <c r="V31" s="236">
        <v>45</v>
      </c>
      <c r="W31" s="236">
        <v>45</v>
      </c>
      <c r="X31" s="236">
        <v>45</v>
      </c>
      <c r="Y31" s="236">
        <v>45</v>
      </c>
      <c r="Z31" s="236">
        <v>45</v>
      </c>
      <c r="AA31" s="236">
        <v>45</v>
      </c>
      <c r="AB31" s="236">
        <v>45</v>
      </c>
    </row>
    <row r="32" spans="1:28" ht="12" customHeight="1" x14ac:dyDescent="0.25">
      <c r="A32" s="200">
        <f t="shared" si="27"/>
        <v>31</v>
      </c>
      <c r="B32" s="650" t="s">
        <v>283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959.9380000000001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40"/>
        <v>1115.9380000000001</v>
      </c>
      <c r="P32" s="205">
        <f t="shared" si="39"/>
        <v>2312.027</v>
      </c>
      <c r="Q32" s="206">
        <f t="shared" si="34"/>
        <v>3761.2983333333332</v>
      </c>
      <c r="R32" s="244">
        <f t="shared" si="41"/>
        <v>24.1</v>
      </c>
      <c r="S32" s="245">
        <f t="shared" si="41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00">
        <f t="shared" si="27"/>
        <v>32</v>
      </c>
      <c r="B33" s="650" t="s">
        <v>284</v>
      </c>
      <c r="C33" s="218">
        <v>8000</v>
      </c>
      <c r="D33" s="219" t="s">
        <v>75</v>
      </c>
      <c r="E33" s="218">
        <v>2050</v>
      </c>
      <c r="F33" s="241">
        <v>20</v>
      </c>
      <c r="G33" s="241">
        <v>104</v>
      </c>
      <c r="H33" s="241">
        <v>32</v>
      </c>
      <c r="I33" s="241">
        <v>1147.249</v>
      </c>
      <c r="J33" s="241">
        <v>0</v>
      </c>
      <c r="K33" s="241">
        <v>1887.6770000000001</v>
      </c>
      <c r="L33" s="241">
        <v>210.75</v>
      </c>
      <c r="M33" s="242">
        <v>213.6</v>
      </c>
      <c r="N33" s="242">
        <v>333.33333333333331</v>
      </c>
      <c r="O33" s="205">
        <f t="shared" si="40"/>
        <v>1303.249</v>
      </c>
      <c r="P33" s="205">
        <f t="shared" si="39"/>
        <v>2312.027</v>
      </c>
      <c r="Q33" s="206">
        <f t="shared" si="34"/>
        <v>3948.6093333333333</v>
      </c>
      <c r="R33" s="244">
        <f t="shared" si="41"/>
        <v>24.1</v>
      </c>
      <c r="S33" s="245">
        <f t="shared" si="41"/>
        <v>216.89999999999998</v>
      </c>
      <c r="T33" s="224">
        <v>45</v>
      </c>
      <c r="U33" s="224">
        <v>45</v>
      </c>
      <c r="V33" s="224">
        <v>45</v>
      </c>
      <c r="W33" s="224">
        <v>45</v>
      </c>
      <c r="X33" s="224">
        <v>45</v>
      </c>
      <c r="Y33" s="224">
        <v>45</v>
      </c>
      <c r="Z33" s="224">
        <v>45</v>
      </c>
      <c r="AA33" s="224">
        <v>45</v>
      </c>
      <c r="AB33" s="224">
        <v>45</v>
      </c>
    </row>
    <row r="34" spans="1:28" ht="12" customHeight="1" x14ac:dyDescent="0.25">
      <c r="A34" s="227">
        <f t="shared" si="27"/>
        <v>33</v>
      </c>
      <c r="B34" s="651" t="s">
        <v>285</v>
      </c>
      <c r="C34" s="228">
        <v>9400</v>
      </c>
      <c r="D34" s="229" t="s">
        <v>328</v>
      </c>
      <c r="E34" s="228">
        <v>2050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2258.3609999999999</v>
      </c>
      <c r="L34" s="246">
        <v>210.75</v>
      </c>
      <c r="M34" s="247">
        <v>213.6</v>
      </c>
      <c r="N34" s="606">
        <v>675</v>
      </c>
      <c r="O34" s="232">
        <f t="shared" si="40"/>
        <v>0</v>
      </c>
      <c r="P34" s="232">
        <f t="shared" si="39"/>
        <v>2682.7109999999998</v>
      </c>
      <c r="Q34" s="233">
        <f t="shared" si="34"/>
        <v>3357.7109999999998</v>
      </c>
      <c r="R34" s="248">
        <f t="shared" ref="R34:S41" si="42">+R$7</f>
        <v>28.200000000000003</v>
      </c>
      <c r="S34" s="249">
        <f t="shared" si="42"/>
        <v>253.8</v>
      </c>
      <c r="T34" s="236">
        <v>45</v>
      </c>
      <c r="U34" s="236">
        <v>45</v>
      </c>
      <c r="V34" s="236">
        <v>45</v>
      </c>
      <c r="W34" s="236">
        <v>45</v>
      </c>
      <c r="X34" s="236">
        <v>45</v>
      </c>
      <c r="Y34" s="236">
        <v>45</v>
      </c>
      <c r="Z34" s="236">
        <v>45</v>
      </c>
      <c r="AA34" s="236">
        <v>45</v>
      </c>
      <c r="AB34" s="236">
        <v>45</v>
      </c>
    </row>
    <row r="35" spans="1:28" ht="12" customHeight="1" x14ac:dyDescent="0.25">
      <c r="A35" s="200">
        <f t="shared" si="27"/>
        <v>34</v>
      </c>
      <c r="B35" s="650" t="s">
        <v>286</v>
      </c>
      <c r="C35" s="218">
        <v>9400</v>
      </c>
      <c r="D35" s="219" t="s">
        <v>328</v>
      </c>
      <c r="E35" s="218">
        <v>2050</v>
      </c>
      <c r="F35" s="241">
        <v>20</v>
      </c>
      <c r="G35" s="241">
        <v>104</v>
      </c>
      <c r="H35" s="241">
        <v>32</v>
      </c>
      <c r="I35" s="241">
        <v>1254.1320000000001</v>
      </c>
      <c r="J35" s="241">
        <v>0</v>
      </c>
      <c r="K35" s="241">
        <v>2258.3609999999999</v>
      </c>
      <c r="L35" s="241">
        <v>210.75</v>
      </c>
      <c r="M35" s="242">
        <v>213.6</v>
      </c>
      <c r="N35" s="250">
        <v>675</v>
      </c>
      <c r="O35" s="205">
        <f t="shared" si="40"/>
        <v>1410.1320000000001</v>
      </c>
      <c r="P35" s="205">
        <f t="shared" si="39"/>
        <v>2682.7109999999998</v>
      </c>
      <c r="Q35" s="206">
        <f t="shared" si="34"/>
        <v>4767.8429999999998</v>
      </c>
      <c r="R35" s="244">
        <f t="shared" si="42"/>
        <v>28.200000000000003</v>
      </c>
      <c r="S35" s="245">
        <f t="shared" si="42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7"/>
        <v>35</v>
      </c>
      <c r="B36" s="650" t="s">
        <v>287</v>
      </c>
      <c r="C36" s="218">
        <v>9400</v>
      </c>
      <c r="D36" s="219" t="s">
        <v>329</v>
      </c>
      <c r="E36" s="218">
        <v>2050</v>
      </c>
      <c r="F36" s="241">
        <v>20</v>
      </c>
      <c r="G36" s="241">
        <v>104</v>
      </c>
      <c r="H36" s="241">
        <v>32</v>
      </c>
      <c r="I36" s="241">
        <v>922.92399999999998</v>
      </c>
      <c r="J36" s="241">
        <v>0</v>
      </c>
      <c r="K36" s="241">
        <v>2213.9059999999999</v>
      </c>
      <c r="L36" s="241">
        <v>210.75</v>
      </c>
      <c r="M36" s="242">
        <v>213.6</v>
      </c>
      <c r="N36" s="250">
        <v>675</v>
      </c>
      <c r="O36" s="205">
        <f t="shared" si="40"/>
        <v>1078.924</v>
      </c>
      <c r="P36" s="205">
        <f t="shared" si="39"/>
        <v>2638.2559999999999</v>
      </c>
      <c r="Q36" s="206">
        <f t="shared" si="34"/>
        <v>4392.18</v>
      </c>
      <c r="R36" s="244">
        <f t="shared" si="42"/>
        <v>28.200000000000003</v>
      </c>
      <c r="S36" s="245">
        <f t="shared" si="42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00">
        <f t="shared" si="27"/>
        <v>36</v>
      </c>
      <c r="B37" s="650" t="s">
        <v>288</v>
      </c>
      <c r="C37" s="218">
        <v>9400</v>
      </c>
      <c r="D37" s="219" t="s">
        <v>328</v>
      </c>
      <c r="E37" s="218">
        <v>2050</v>
      </c>
      <c r="F37" s="241">
        <v>20</v>
      </c>
      <c r="G37" s="241">
        <v>104</v>
      </c>
      <c r="H37" s="241">
        <v>32</v>
      </c>
      <c r="I37" s="241">
        <v>1254.1320000000001</v>
      </c>
      <c r="J37" s="241">
        <v>0</v>
      </c>
      <c r="K37" s="241">
        <v>2258.3609999999999</v>
      </c>
      <c r="L37" s="241">
        <v>210.75</v>
      </c>
      <c r="M37" s="242">
        <v>213.6</v>
      </c>
      <c r="N37" s="250">
        <v>675</v>
      </c>
      <c r="O37" s="205">
        <f t="shared" si="40"/>
        <v>1410.1320000000001</v>
      </c>
      <c r="P37" s="205">
        <f t="shared" si="39"/>
        <v>2682.7109999999998</v>
      </c>
      <c r="Q37" s="206">
        <f t="shared" si="34"/>
        <v>4767.8429999999998</v>
      </c>
      <c r="R37" s="244">
        <f t="shared" si="42"/>
        <v>28.200000000000003</v>
      </c>
      <c r="S37" s="245">
        <f t="shared" si="42"/>
        <v>253.8</v>
      </c>
      <c r="T37" s="224">
        <v>45</v>
      </c>
      <c r="U37" s="224">
        <v>45</v>
      </c>
      <c r="V37" s="224">
        <v>45</v>
      </c>
      <c r="W37" s="224">
        <v>45</v>
      </c>
      <c r="X37" s="224">
        <v>45</v>
      </c>
      <c r="Y37" s="224">
        <v>45</v>
      </c>
      <c r="Z37" s="224">
        <v>45</v>
      </c>
      <c r="AA37" s="224">
        <v>45</v>
      </c>
      <c r="AB37" s="224">
        <v>45</v>
      </c>
    </row>
    <row r="38" spans="1:28" ht="12" customHeight="1" x14ac:dyDescent="0.25">
      <c r="A38" s="227">
        <f t="shared" si="27"/>
        <v>37</v>
      </c>
      <c r="B38" s="651" t="s">
        <v>289</v>
      </c>
      <c r="C38" s="228">
        <v>7600</v>
      </c>
      <c r="D38" s="229" t="s">
        <v>329</v>
      </c>
      <c r="E38" s="228">
        <v>2050</v>
      </c>
      <c r="F38" s="246">
        <v>20</v>
      </c>
      <c r="G38" s="246">
        <v>104</v>
      </c>
      <c r="H38" s="246">
        <v>32</v>
      </c>
      <c r="I38" s="246">
        <v>829.31299999999999</v>
      </c>
      <c r="J38" s="246">
        <v>0</v>
      </c>
      <c r="K38" s="246">
        <v>1844.8890000000001</v>
      </c>
      <c r="L38" s="246">
        <v>210.75</v>
      </c>
      <c r="M38" s="247">
        <v>213.6</v>
      </c>
      <c r="N38" s="247">
        <v>325</v>
      </c>
      <c r="O38" s="232">
        <f t="shared" si="40"/>
        <v>985.31299999999999</v>
      </c>
      <c r="P38" s="232">
        <f t="shared" si="39"/>
        <v>2269.239</v>
      </c>
      <c r="Q38" s="233">
        <f t="shared" si="34"/>
        <v>3579.5520000000001</v>
      </c>
      <c r="R38" s="248">
        <f t="shared" si="42"/>
        <v>28.200000000000003</v>
      </c>
      <c r="S38" s="249">
        <f t="shared" si="42"/>
        <v>253.8</v>
      </c>
      <c r="T38" s="236">
        <v>45</v>
      </c>
      <c r="U38" s="236">
        <v>45</v>
      </c>
      <c r="V38" s="236">
        <v>45</v>
      </c>
      <c r="W38" s="236">
        <v>45</v>
      </c>
      <c r="X38" s="236">
        <v>45</v>
      </c>
      <c r="Y38" s="236">
        <v>45</v>
      </c>
      <c r="Z38" s="236">
        <v>45</v>
      </c>
      <c r="AA38" s="236">
        <v>45</v>
      </c>
      <c r="AB38" s="236">
        <v>45</v>
      </c>
    </row>
    <row r="39" spans="1:28" ht="12" customHeight="1" x14ac:dyDescent="0.25">
      <c r="A39" s="200">
        <f t="shared" si="27"/>
        <v>38</v>
      </c>
      <c r="B39" s="650" t="s">
        <v>290</v>
      </c>
      <c r="C39" s="218">
        <v>7600</v>
      </c>
      <c r="D39" s="219" t="s">
        <v>328</v>
      </c>
      <c r="E39" s="218">
        <v>2050</v>
      </c>
      <c r="F39" s="241">
        <v>20</v>
      </c>
      <c r="G39" s="241">
        <v>104</v>
      </c>
      <c r="H39" s="241">
        <v>32</v>
      </c>
      <c r="I39" s="241">
        <v>1094.4760000000001</v>
      </c>
      <c r="J39" s="241">
        <v>0</v>
      </c>
      <c r="K39" s="241">
        <v>1858.1220000000003</v>
      </c>
      <c r="L39" s="241">
        <v>210.75</v>
      </c>
      <c r="M39" s="242">
        <v>213.6</v>
      </c>
      <c r="N39" s="242">
        <v>325</v>
      </c>
      <c r="O39" s="205">
        <f t="shared" si="40"/>
        <v>1250.4760000000001</v>
      </c>
      <c r="P39" s="205">
        <f t="shared" si="39"/>
        <v>2282.4720000000002</v>
      </c>
      <c r="Q39" s="206">
        <f t="shared" si="34"/>
        <v>3857.9480000000003</v>
      </c>
      <c r="R39" s="244">
        <f t="shared" si="42"/>
        <v>28.200000000000003</v>
      </c>
      <c r="S39" s="245">
        <f t="shared" si="42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7"/>
        <v>39</v>
      </c>
      <c r="B40" s="650" t="s">
        <v>291</v>
      </c>
      <c r="C40" s="218">
        <v>7600</v>
      </c>
      <c r="D40" s="219" t="s">
        <v>329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40"/>
        <v>985.31299999999999</v>
      </c>
      <c r="P40" s="205">
        <f t="shared" si="39"/>
        <v>2269.239</v>
      </c>
      <c r="Q40" s="206">
        <f t="shared" si="34"/>
        <v>3579.5520000000001</v>
      </c>
      <c r="R40" s="244">
        <f t="shared" si="42"/>
        <v>28.200000000000003</v>
      </c>
      <c r="S40" s="245">
        <f t="shared" si="42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00">
        <f t="shared" si="27"/>
        <v>40</v>
      </c>
      <c r="B41" s="650" t="s">
        <v>292</v>
      </c>
      <c r="C41" s="218">
        <v>7600</v>
      </c>
      <c r="D41" s="219" t="s">
        <v>328</v>
      </c>
      <c r="E41" s="218">
        <v>2050</v>
      </c>
      <c r="F41" s="241">
        <v>20</v>
      </c>
      <c r="G41" s="241">
        <v>104</v>
      </c>
      <c r="H41" s="241">
        <v>32</v>
      </c>
      <c r="I41" s="241">
        <v>829.31299999999999</v>
      </c>
      <c r="J41" s="241">
        <v>0</v>
      </c>
      <c r="K41" s="241">
        <v>1844.8890000000001</v>
      </c>
      <c r="L41" s="241">
        <v>210.75</v>
      </c>
      <c r="M41" s="242">
        <v>213.6</v>
      </c>
      <c r="N41" s="242">
        <v>325</v>
      </c>
      <c r="O41" s="205">
        <f t="shared" si="40"/>
        <v>985.31299999999999</v>
      </c>
      <c r="P41" s="205">
        <f t="shared" si="39"/>
        <v>2269.239</v>
      </c>
      <c r="Q41" s="206">
        <f t="shared" si="34"/>
        <v>3579.5520000000001</v>
      </c>
      <c r="R41" s="244">
        <f t="shared" si="42"/>
        <v>28.200000000000003</v>
      </c>
      <c r="S41" s="245">
        <f t="shared" si="42"/>
        <v>253.8</v>
      </c>
      <c r="T41" s="224">
        <v>45</v>
      </c>
      <c r="U41" s="224">
        <v>45</v>
      </c>
      <c r="V41" s="224">
        <v>45</v>
      </c>
      <c r="W41" s="224">
        <v>45</v>
      </c>
      <c r="X41" s="224">
        <v>45</v>
      </c>
      <c r="Y41" s="224">
        <v>45</v>
      </c>
      <c r="Z41" s="224">
        <v>45</v>
      </c>
      <c r="AA41" s="224">
        <v>45</v>
      </c>
      <c r="AB41" s="224">
        <v>45</v>
      </c>
    </row>
    <row r="42" spans="1:28" ht="12" customHeight="1" x14ac:dyDescent="0.25">
      <c r="A42" s="227">
        <f t="shared" si="27"/>
        <v>41</v>
      </c>
      <c r="B42" s="651" t="s">
        <v>293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246">
        <v>1689.866</v>
      </c>
      <c r="L42" s="246">
        <v>210.75</v>
      </c>
      <c r="M42" s="247">
        <v>213.6</v>
      </c>
      <c r="N42" s="247">
        <v>0</v>
      </c>
      <c r="O42" s="232">
        <f t="shared" si="40"/>
        <v>0</v>
      </c>
      <c r="P42" s="232">
        <f t="shared" si="39"/>
        <v>2114.2159999999999</v>
      </c>
      <c r="Q42" s="233">
        <f t="shared" si="34"/>
        <v>2114.2159999999999</v>
      </c>
      <c r="R42" s="248">
        <f t="shared" ref="R42:S55" si="43">+R$9</f>
        <v>24.1</v>
      </c>
      <c r="S42" s="249">
        <f t="shared" si="43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27">
        <f t="shared" si="27"/>
        <v>42</v>
      </c>
      <c r="B43" s="652" t="s">
        <v>884</v>
      </c>
      <c r="C43" s="228">
        <v>10000</v>
      </c>
      <c r="D43" s="229" t="s">
        <v>75</v>
      </c>
      <c r="E43" s="228">
        <v>2050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717">
        <v>0</v>
      </c>
      <c r="L43" s="717">
        <v>0</v>
      </c>
      <c r="M43" s="606">
        <v>0</v>
      </c>
      <c r="N43" s="247">
        <v>0</v>
      </c>
      <c r="O43" s="232">
        <f t="shared" ref="O43" si="44">SUM(F43:I43)</f>
        <v>0</v>
      </c>
      <c r="P43" s="232">
        <f t="shared" ref="P43" si="45">SUM(J43:M43)</f>
        <v>0</v>
      </c>
      <c r="Q43" s="233">
        <f t="shared" ref="Q43" si="46">+N43+O43+P43</f>
        <v>0</v>
      </c>
      <c r="R43" s="248">
        <f t="shared" si="43"/>
        <v>24.1</v>
      </c>
      <c r="S43" s="249">
        <f t="shared" si="43"/>
        <v>216.89999999999998</v>
      </c>
      <c r="T43" s="236">
        <v>45</v>
      </c>
      <c r="U43" s="236">
        <v>45</v>
      </c>
      <c r="V43" s="236">
        <v>45</v>
      </c>
      <c r="W43" s="236">
        <v>45</v>
      </c>
      <c r="X43" s="236">
        <v>45</v>
      </c>
      <c r="Y43" s="236">
        <v>45</v>
      </c>
      <c r="Z43" s="236">
        <v>45</v>
      </c>
      <c r="AA43" s="236">
        <v>45</v>
      </c>
      <c r="AB43" s="236">
        <v>45</v>
      </c>
    </row>
    <row r="44" spans="1:28" ht="12" customHeight="1" x14ac:dyDescent="0.25">
      <c r="A44" s="200">
        <f t="shared" si="27"/>
        <v>43</v>
      </c>
      <c r="B44" s="653" t="s">
        <v>885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ref="O44:O50" si="47">SUM(F44:I44)</f>
        <v>0</v>
      </c>
      <c r="P44" s="205">
        <f t="shared" ref="P44:P50" si="48">SUM(J44:M44)</f>
        <v>0</v>
      </c>
      <c r="Q44" s="206">
        <f t="shared" ref="Q44:Q50" si="49">+N44+O44+P44</f>
        <v>0</v>
      </c>
      <c r="R44" s="244">
        <f t="shared" si="43"/>
        <v>24.1</v>
      </c>
      <c r="S44" s="245">
        <f t="shared" si="43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7"/>
        <v>44</v>
      </c>
      <c r="B45" s="653" t="s">
        <v>886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7"/>
        <v>0</v>
      </c>
      <c r="P45" s="205">
        <f t="shared" si="48"/>
        <v>0</v>
      </c>
      <c r="Q45" s="206">
        <f t="shared" si="49"/>
        <v>0</v>
      </c>
      <c r="R45" s="244">
        <f t="shared" si="43"/>
        <v>24.1</v>
      </c>
      <c r="S45" s="245">
        <f t="shared" si="43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7"/>
        <v>45</v>
      </c>
      <c r="B46" s="653" t="s">
        <v>887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718">
        <v>0</v>
      </c>
      <c r="L46" s="718">
        <v>0</v>
      </c>
      <c r="M46" s="250">
        <v>0</v>
      </c>
      <c r="N46" s="242">
        <v>0</v>
      </c>
      <c r="O46" s="205">
        <f t="shared" si="47"/>
        <v>0</v>
      </c>
      <c r="P46" s="205">
        <f t="shared" si="48"/>
        <v>0</v>
      </c>
      <c r="Q46" s="206">
        <f t="shared" si="49"/>
        <v>0</v>
      </c>
      <c r="R46" s="244">
        <f t="shared" si="43"/>
        <v>24.1</v>
      </c>
      <c r="S46" s="245">
        <f t="shared" si="43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7"/>
        <v>46</v>
      </c>
      <c r="B47" s="653" t="s">
        <v>888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2039.3802880478481</v>
      </c>
      <c r="L47" s="241">
        <v>208.89738257079298</v>
      </c>
      <c r="M47" s="242">
        <v>211.72232938135886</v>
      </c>
      <c r="N47" s="242">
        <v>640</v>
      </c>
      <c r="O47" s="205">
        <f t="shared" si="47"/>
        <v>0</v>
      </c>
      <c r="P47" s="205">
        <f t="shared" si="48"/>
        <v>2460</v>
      </c>
      <c r="Q47" s="206">
        <f t="shared" si="49"/>
        <v>3100</v>
      </c>
      <c r="R47" s="244">
        <f t="shared" si="43"/>
        <v>24.1</v>
      </c>
      <c r="S47" s="245">
        <f t="shared" si="43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7"/>
        <v>47</v>
      </c>
      <c r="B48" s="653" t="s">
        <v>889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2039.3802880478481</v>
      </c>
      <c r="L48" s="241">
        <v>208.89738257079298</v>
      </c>
      <c r="M48" s="242">
        <v>211.72232938135886</v>
      </c>
      <c r="N48" s="242">
        <v>640</v>
      </c>
      <c r="O48" s="205">
        <f t="shared" si="47"/>
        <v>0</v>
      </c>
      <c r="P48" s="205">
        <f t="shared" si="48"/>
        <v>2460</v>
      </c>
      <c r="Q48" s="206">
        <f t="shared" si="49"/>
        <v>3100</v>
      </c>
      <c r="R48" s="244">
        <f t="shared" si="43"/>
        <v>24.1</v>
      </c>
      <c r="S48" s="245">
        <f t="shared" si="43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7"/>
        <v>48</v>
      </c>
      <c r="B49" s="653" t="s">
        <v>890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2039.3802880478481</v>
      </c>
      <c r="L49" s="241">
        <v>208.89738257079298</v>
      </c>
      <c r="M49" s="242">
        <v>211.72232938135886</v>
      </c>
      <c r="N49" s="242">
        <v>640</v>
      </c>
      <c r="O49" s="205">
        <f t="shared" si="47"/>
        <v>0</v>
      </c>
      <c r="P49" s="205">
        <f t="shared" si="48"/>
        <v>2460</v>
      </c>
      <c r="Q49" s="206">
        <f t="shared" si="49"/>
        <v>3100</v>
      </c>
      <c r="R49" s="244">
        <f t="shared" si="43"/>
        <v>24.1</v>
      </c>
      <c r="S49" s="245">
        <f t="shared" si="43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00">
        <f t="shared" si="27"/>
        <v>49</v>
      </c>
      <c r="B50" s="653" t="s">
        <v>891</v>
      </c>
      <c r="C50" s="218">
        <v>10000</v>
      </c>
      <c r="D50" s="219" t="s">
        <v>75</v>
      </c>
      <c r="E50" s="218">
        <v>2050</v>
      </c>
      <c r="F50" s="241">
        <v>0</v>
      </c>
      <c r="G50" s="241">
        <v>0</v>
      </c>
      <c r="H50" s="241">
        <v>0</v>
      </c>
      <c r="I50" s="241">
        <v>0</v>
      </c>
      <c r="J50" s="241">
        <v>0</v>
      </c>
      <c r="K50" s="241">
        <v>0</v>
      </c>
      <c r="L50" s="241">
        <v>0</v>
      </c>
      <c r="M50" s="242">
        <v>0</v>
      </c>
      <c r="N50" s="242">
        <v>0</v>
      </c>
      <c r="O50" s="205">
        <f t="shared" si="47"/>
        <v>0</v>
      </c>
      <c r="P50" s="205">
        <f t="shared" si="48"/>
        <v>0</v>
      </c>
      <c r="Q50" s="206">
        <f t="shared" si="49"/>
        <v>0</v>
      </c>
      <c r="R50" s="244">
        <f t="shared" si="43"/>
        <v>24.1</v>
      </c>
      <c r="S50" s="245">
        <f t="shared" si="43"/>
        <v>216.89999999999998</v>
      </c>
      <c r="T50" s="224">
        <v>45</v>
      </c>
      <c r="U50" s="224">
        <v>45</v>
      </c>
      <c r="V50" s="224">
        <v>45</v>
      </c>
      <c r="W50" s="224">
        <v>45</v>
      </c>
      <c r="X50" s="224">
        <v>45</v>
      </c>
      <c r="Y50" s="224">
        <v>45</v>
      </c>
      <c r="Z50" s="224">
        <v>45</v>
      </c>
      <c r="AA50" s="224">
        <v>45</v>
      </c>
      <c r="AB50" s="224">
        <v>45</v>
      </c>
    </row>
    <row r="51" spans="1:28" ht="12" customHeight="1" x14ac:dyDescent="0.25">
      <c r="A51" s="227">
        <f t="shared" si="27"/>
        <v>50</v>
      </c>
      <c r="B51" s="652" t="s">
        <v>902</v>
      </c>
      <c r="C51" s="228">
        <v>7461</v>
      </c>
      <c r="D51" s="229" t="s">
        <v>75</v>
      </c>
      <c r="E51" s="228">
        <v>2050</v>
      </c>
      <c r="F51" s="246">
        <f>+current_afes!B24</f>
        <v>20</v>
      </c>
      <c r="G51" s="246">
        <f>+current_afes!C24</f>
        <v>104</v>
      </c>
      <c r="H51" s="246">
        <f>+current_afes!D24</f>
        <v>32</v>
      </c>
      <c r="I51" s="246">
        <f>+current_afes!E24</f>
        <v>1200.3989999999999</v>
      </c>
      <c r="J51" s="246">
        <f>+current_afes!F24</f>
        <v>0</v>
      </c>
      <c r="K51" s="246">
        <f>+current_afes!G24</f>
        <v>1645.6779999999999</v>
      </c>
      <c r="L51" s="246">
        <f>+current_afes!H24</f>
        <v>210.75</v>
      </c>
      <c r="M51" s="247">
        <f>+current_afes!I24</f>
        <v>213.6</v>
      </c>
      <c r="N51" s="247">
        <f>+current_afes!J24</f>
        <v>234.68100000000001</v>
      </c>
      <c r="O51" s="232">
        <f t="shared" ref="O51:O54" si="50">SUM(F51:I51)</f>
        <v>1356.3989999999999</v>
      </c>
      <c r="P51" s="232">
        <f t="shared" ref="P51:P54" si="51">SUM(J51:M51)</f>
        <v>2070.0279999999998</v>
      </c>
      <c r="Q51" s="233">
        <f t="shared" ref="Q51:Q54" si="52">+N51+O51+P51</f>
        <v>3661.1079999999997</v>
      </c>
      <c r="R51" s="248">
        <f t="shared" si="43"/>
        <v>24.1</v>
      </c>
      <c r="S51" s="249">
        <f t="shared" si="43"/>
        <v>216.89999999999998</v>
      </c>
      <c r="T51" s="236">
        <v>45</v>
      </c>
      <c r="U51" s="236">
        <v>45</v>
      </c>
      <c r="V51" s="236">
        <v>45</v>
      </c>
      <c r="W51" s="236">
        <v>45</v>
      </c>
      <c r="X51" s="236">
        <v>45</v>
      </c>
      <c r="Y51" s="236">
        <v>45</v>
      </c>
      <c r="Z51" s="236">
        <v>45</v>
      </c>
      <c r="AA51" s="236">
        <v>45</v>
      </c>
      <c r="AB51" s="236">
        <v>45</v>
      </c>
    </row>
    <row r="52" spans="1:28" ht="12" customHeight="1" x14ac:dyDescent="0.25">
      <c r="A52" s="200">
        <f t="shared" si="27"/>
        <v>51</v>
      </c>
      <c r="B52" s="653" t="s">
        <v>842</v>
      </c>
      <c r="C52" s="218">
        <v>7469</v>
      </c>
      <c r="D52" s="219" t="s">
        <v>75</v>
      </c>
      <c r="E52" s="218">
        <v>2050</v>
      </c>
      <c r="F52" s="241">
        <f>+current_afes!B25</f>
        <v>20</v>
      </c>
      <c r="G52" s="241">
        <f>+current_afes!C25</f>
        <v>104</v>
      </c>
      <c r="H52" s="241">
        <f>+current_afes!D25</f>
        <v>32</v>
      </c>
      <c r="I52" s="241">
        <f>+current_afes!E25</f>
        <v>1191.626</v>
      </c>
      <c r="J52" s="241">
        <f>+current_afes!F25</f>
        <v>0</v>
      </c>
      <c r="K52" s="241">
        <f>+current_afes!G25</f>
        <v>1677.4790000000003</v>
      </c>
      <c r="L52" s="241">
        <f>+current_afes!H25</f>
        <v>210.75</v>
      </c>
      <c r="M52" s="242">
        <f>+current_afes!I25</f>
        <v>213.6</v>
      </c>
      <c r="N52" s="242">
        <f>+current_afes!J25</f>
        <v>234.68100000000001</v>
      </c>
      <c r="O52" s="205">
        <f t="shared" si="50"/>
        <v>1347.626</v>
      </c>
      <c r="P52" s="205">
        <f t="shared" si="51"/>
        <v>2101.8290000000002</v>
      </c>
      <c r="Q52" s="206">
        <f t="shared" si="52"/>
        <v>3684.1360000000004</v>
      </c>
      <c r="R52" s="244">
        <f t="shared" si="43"/>
        <v>24.1</v>
      </c>
      <c r="S52" s="245">
        <f t="shared" si="43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27"/>
        <v>52</v>
      </c>
      <c r="B53" s="653" t="s">
        <v>845</v>
      </c>
      <c r="C53" s="218">
        <v>7566</v>
      </c>
      <c r="D53" s="219" t="s">
        <v>75</v>
      </c>
      <c r="E53" s="218">
        <v>2050</v>
      </c>
      <c r="F53" s="241">
        <f>+current_afes!B26</f>
        <v>20</v>
      </c>
      <c r="G53" s="241">
        <f>+current_afes!C26</f>
        <v>104</v>
      </c>
      <c r="H53" s="241">
        <f>+current_afes!D26</f>
        <v>32</v>
      </c>
      <c r="I53" s="241">
        <f>+current_afes!E26</f>
        <v>1111.498</v>
      </c>
      <c r="J53" s="241">
        <f>+current_afes!F26</f>
        <v>0</v>
      </c>
      <c r="K53" s="241">
        <f>+current_afes!G26</f>
        <v>1674.4360000000001</v>
      </c>
      <c r="L53" s="241">
        <f>+current_afes!H26</f>
        <v>210.75</v>
      </c>
      <c r="M53" s="242">
        <f>+current_afes!I26</f>
        <v>213.6</v>
      </c>
      <c r="N53" s="242">
        <f>+current_afes!J26</f>
        <v>234.68100000000001</v>
      </c>
      <c r="O53" s="205">
        <f t="shared" si="50"/>
        <v>1267.498</v>
      </c>
      <c r="P53" s="205">
        <f t="shared" si="51"/>
        <v>2098.7860000000001</v>
      </c>
      <c r="Q53" s="206">
        <f t="shared" si="52"/>
        <v>3600.9650000000001</v>
      </c>
      <c r="R53" s="244">
        <f t="shared" si="43"/>
        <v>24.1</v>
      </c>
      <c r="S53" s="245">
        <f t="shared" si="43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27"/>
        <v>53</v>
      </c>
      <c r="B54" s="653" t="s">
        <v>847</v>
      </c>
      <c r="C54" s="218">
        <v>7786</v>
      </c>
      <c r="D54" s="219" t="s">
        <v>75</v>
      </c>
      <c r="E54" s="218">
        <v>2050</v>
      </c>
      <c r="F54" s="241">
        <f>+current_afes!B27</f>
        <v>20</v>
      </c>
      <c r="G54" s="241">
        <f>+current_afes!C27</f>
        <v>104</v>
      </c>
      <c r="H54" s="241">
        <f>+current_afes!D27</f>
        <v>32</v>
      </c>
      <c r="I54" s="241">
        <f>+current_afes!E27</f>
        <v>1271.241</v>
      </c>
      <c r="J54" s="241">
        <f>+current_afes!F27</f>
        <v>0</v>
      </c>
      <c r="K54" s="241">
        <f>+current_afes!G27</f>
        <v>1721.0630000000001</v>
      </c>
      <c r="L54" s="241">
        <f>+current_afes!H27</f>
        <v>210.75</v>
      </c>
      <c r="M54" s="242">
        <f>+current_afes!I27</f>
        <v>213.6</v>
      </c>
      <c r="N54" s="242">
        <f>+current_afes!J27</f>
        <v>234.68100000000001</v>
      </c>
      <c r="O54" s="205">
        <f t="shared" si="50"/>
        <v>1427.241</v>
      </c>
      <c r="P54" s="205">
        <f t="shared" si="51"/>
        <v>2145.413</v>
      </c>
      <c r="Q54" s="206">
        <f t="shared" si="52"/>
        <v>3807.335</v>
      </c>
      <c r="R54" s="244">
        <f t="shared" si="43"/>
        <v>24.1</v>
      </c>
      <c r="S54" s="245">
        <f t="shared" si="43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  <row r="55" spans="1:28" ht="12" customHeight="1" x14ac:dyDescent="0.25">
      <c r="A55" s="200">
        <f t="shared" si="27"/>
        <v>54</v>
      </c>
      <c r="B55" s="653" t="s">
        <v>938</v>
      </c>
      <c r="C55" s="218">
        <v>7450</v>
      </c>
      <c r="D55" s="219" t="s">
        <v>75</v>
      </c>
      <c r="E55" s="218">
        <v>2050</v>
      </c>
      <c r="F55" s="241">
        <f>+current_afes!B28</f>
        <v>20</v>
      </c>
      <c r="G55" s="241">
        <f>+current_afes!C28</f>
        <v>104</v>
      </c>
      <c r="H55" s="241">
        <f>+current_afes!D28</f>
        <v>32</v>
      </c>
      <c r="I55" s="241">
        <f>+current_afes!E28</f>
        <v>1311</v>
      </c>
      <c r="J55" s="241">
        <f>+current_afes!F28</f>
        <v>0</v>
      </c>
      <c r="K55" s="241">
        <f>+current_afes!G28</f>
        <v>1595.65</v>
      </c>
      <c r="L55" s="241">
        <f>+current_afes!H28</f>
        <v>210.75</v>
      </c>
      <c r="M55" s="242">
        <f>+current_afes!I28</f>
        <v>213.6</v>
      </c>
      <c r="N55" s="242">
        <f>+current_afes!J28</f>
        <v>234.68100000000001</v>
      </c>
      <c r="O55" s="205">
        <f t="shared" ref="O55" si="53">SUM(F55:I55)</f>
        <v>1467</v>
      </c>
      <c r="P55" s="205">
        <f t="shared" ref="P55" si="54">SUM(J55:M55)</f>
        <v>2020</v>
      </c>
      <c r="Q55" s="206">
        <f t="shared" ref="Q55" si="55">+N55+O55+P55</f>
        <v>3721.681</v>
      </c>
      <c r="R55" s="244">
        <f t="shared" si="43"/>
        <v>24.1</v>
      </c>
      <c r="S55" s="245">
        <f t="shared" si="43"/>
        <v>216.89999999999998</v>
      </c>
      <c r="T55" s="224">
        <v>45</v>
      </c>
      <c r="U55" s="224">
        <v>45</v>
      </c>
      <c r="V55" s="224">
        <v>45</v>
      </c>
      <c r="W55" s="224">
        <v>45</v>
      </c>
      <c r="X55" s="224">
        <v>45</v>
      </c>
      <c r="Y55" s="224">
        <v>45</v>
      </c>
      <c r="Z55" s="224">
        <v>45</v>
      </c>
      <c r="AA55" s="224">
        <v>45</v>
      </c>
      <c r="AB55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91"/>
  <sheetViews>
    <sheetView topLeftCell="A253" workbookViewId="0">
      <selection sqref="A1:P303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customWidth="1" outlineLevel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29" ca="1" si="0">+TODAY()</f>
        <v>44391</v>
      </c>
      <c r="B2" s="253" t="s">
        <v>848</v>
      </c>
      <c r="C2" s="254" t="s">
        <v>347</v>
      </c>
      <c r="D2" s="254" t="s">
        <v>348</v>
      </c>
      <c r="E2" s="254" t="s">
        <v>349</v>
      </c>
      <c r="F2" s="254">
        <v>2022</v>
      </c>
      <c r="G2" s="254" t="s">
        <v>355</v>
      </c>
      <c r="H2" s="255">
        <v>10000</v>
      </c>
      <c r="I2" s="254" t="s">
        <v>351</v>
      </c>
      <c r="J2" s="256">
        <v>67</v>
      </c>
      <c r="K2" s="256">
        <v>0</v>
      </c>
      <c r="L2" s="256">
        <v>0</v>
      </c>
      <c r="M2" s="257">
        <f t="shared" ref="M2:M82" si="1">+EOMONTH(LEFT($G2,FIND(" -",$G2)-1)&amp;"-"&amp;$F2,IF($C2="Oil",0,0))</f>
        <v>44592</v>
      </c>
      <c r="N2" s="258">
        <f t="shared" ref="N2:N82" si="2">+EOMONTH(RIGHT($G2,FIND("- ",$G2)-2)&amp;"-"&amp;$F2,IF($C2="Oil",0,0))</f>
        <v>44651</v>
      </c>
      <c r="O2" s="259">
        <f t="shared" ref="O2:O82" si="3">+ROUND((N2-M2)/30.4+1,0)</f>
        <v>3</v>
      </c>
      <c r="P2" s="259">
        <f t="shared" ref="P2:P82" si="4">+O2*H2</f>
        <v>30000</v>
      </c>
    </row>
    <row r="3" spans="1:16" x14ac:dyDescent="0.2">
      <c r="A3" s="252">
        <f t="shared" ca="1" si="0"/>
        <v>44391</v>
      </c>
      <c r="B3" s="253" t="s">
        <v>848</v>
      </c>
      <c r="C3" s="254" t="s">
        <v>347</v>
      </c>
      <c r="D3" s="254" t="s">
        <v>348</v>
      </c>
      <c r="E3" s="254" t="s">
        <v>349</v>
      </c>
      <c r="F3" s="254">
        <v>2022</v>
      </c>
      <c r="G3" s="254" t="s">
        <v>358</v>
      </c>
      <c r="H3" s="255">
        <v>40000</v>
      </c>
      <c r="I3" s="254" t="s">
        <v>351</v>
      </c>
      <c r="J3" s="256">
        <v>65</v>
      </c>
      <c r="K3" s="256">
        <v>0</v>
      </c>
      <c r="L3" s="256">
        <v>0</v>
      </c>
      <c r="M3" s="257">
        <f t="shared" si="1"/>
        <v>44681</v>
      </c>
      <c r="N3" s="258">
        <f t="shared" si="2"/>
        <v>44742</v>
      </c>
      <c r="O3" s="259">
        <f t="shared" si="3"/>
        <v>3</v>
      </c>
      <c r="P3" s="259">
        <f t="shared" si="4"/>
        <v>120000</v>
      </c>
    </row>
    <row r="4" spans="1:16" x14ac:dyDescent="0.2">
      <c r="A4" s="252">
        <f t="shared" ca="1" si="0"/>
        <v>44391</v>
      </c>
      <c r="B4" s="253" t="s">
        <v>848</v>
      </c>
      <c r="C4" s="254" t="s">
        <v>347</v>
      </c>
      <c r="D4" s="254" t="s">
        <v>348</v>
      </c>
      <c r="E4" s="254" t="s">
        <v>349</v>
      </c>
      <c r="F4" s="254">
        <v>2022</v>
      </c>
      <c r="G4" s="254" t="s">
        <v>357</v>
      </c>
      <c r="H4" s="255">
        <v>35000</v>
      </c>
      <c r="I4" s="254" t="s">
        <v>351</v>
      </c>
      <c r="J4" s="256">
        <v>64</v>
      </c>
      <c r="K4" s="256">
        <v>0</v>
      </c>
      <c r="L4" s="256">
        <v>0</v>
      </c>
      <c r="M4" s="257">
        <f t="shared" si="1"/>
        <v>44773</v>
      </c>
      <c r="N4" s="258">
        <f t="shared" si="2"/>
        <v>44834</v>
      </c>
      <c r="O4" s="259">
        <f t="shared" si="3"/>
        <v>3</v>
      </c>
      <c r="P4" s="259">
        <f t="shared" si="4"/>
        <v>105000</v>
      </c>
    </row>
    <row r="5" spans="1:16" x14ac:dyDescent="0.2">
      <c r="A5" s="252">
        <f t="shared" ca="1" si="0"/>
        <v>44391</v>
      </c>
      <c r="B5" s="253" t="s">
        <v>848</v>
      </c>
      <c r="C5" s="254" t="s">
        <v>347</v>
      </c>
      <c r="D5" s="254" t="s">
        <v>348</v>
      </c>
      <c r="E5" s="254" t="s">
        <v>349</v>
      </c>
      <c r="F5" s="254">
        <v>2022</v>
      </c>
      <c r="G5" s="254" t="s">
        <v>363</v>
      </c>
      <c r="H5" s="255">
        <v>25000</v>
      </c>
      <c r="I5" s="254" t="s">
        <v>351</v>
      </c>
      <c r="J5" s="256">
        <v>62</v>
      </c>
      <c r="K5" s="256">
        <v>0</v>
      </c>
      <c r="L5" s="256">
        <v>0</v>
      </c>
      <c r="M5" s="257">
        <f t="shared" si="1"/>
        <v>44865</v>
      </c>
      <c r="N5" s="258">
        <f t="shared" si="2"/>
        <v>44926</v>
      </c>
      <c r="O5" s="259">
        <f t="shared" si="3"/>
        <v>3</v>
      </c>
      <c r="P5" s="259">
        <f t="shared" si="4"/>
        <v>75000</v>
      </c>
    </row>
    <row r="6" spans="1:16" x14ac:dyDescent="0.2">
      <c r="A6" s="252">
        <f t="shared" ca="1" si="0"/>
        <v>44391</v>
      </c>
      <c r="B6" s="253" t="s">
        <v>848</v>
      </c>
      <c r="C6" s="254" t="s">
        <v>347</v>
      </c>
      <c r="D6" s="254" t="s">
        <v>348</v>
      </c>
      <c r="E6" s="254" t="s">
        <v>349</v>
      </c>
      <c r="F6" s="254">
        <v>2023</v>
      </c>
      <c r="G6" s="254" t="s">
        <v>355</v>
      </c>
      <c r="H6" s="255">
        <v>30000</v>
      </c>
      <c r="I6" s="254" t="s">
        <v>351</v>
      </c>
      <c r="J6" s="256">
        <v>61</v>
      </c>
      <c r="K6" s="256">
        <v>0</v>
      </c>
      <c r="L6" s="256">
        <v>0</v>
      </c>
      <c r="M6" s="257">
        <f t="shared" si="1"/>
        <v>44957</v>
      </c>
      <c r="N6" s="258">
        <f t="shared" si="2"/>
        <v>45016</v>
      </c>
      <c r="O6" s="259">
        <f t="shared" si="3"/>
        <v>3</v>
      </c>
      <c r="P6" s="259">
        <f t="shared" si="4"/>
        <v>90000</v>
      </c>
    </row>
    <row r="7" spans="1:16" x14ac:dyDescent="0.2">
      <c r="A7" s="252">
        <f t="shared" ca="1" si="0"/>
        <v>44391</v>
      </c>
      <c r="B7" s="253" t="s">
        <v>848</v>
      </c>
      <c r="C7" s="254" t="s">
        <v>347</v>
      </c>
      <c r="D7" s="254" t="s">
        <v>348</v>
      </c>
      <c r="E7" s="254" t="s">
        <v>349</v>
      </c>
      <c r="F7" s="254">
        <v>2023</v>
      </c>
      <c r="G7" s="254" t="s">
        <v>358</v>
      </c>
      <c r="H7" s="255">
        <v>30000</v>
      </c>
      <c r="I7" s="254" t="s">
        <v>351</v>
      </c>
      <c r="J7" s="256">
        <v>60</v>
      </c>
      <c r="K7" s="256">
        <v>0</v>
      </c>
      <c r="L7" s="256">
        <v>0</v>
      </c>
      <c r="M7" s="257">
        <f t="shared" si="1"/>
        <v>45046</v>
      </c>
      <c r="N7" s="258">
        <f t="shared" si="2"/>
        <v>45107</v>
      </c>
      <c r="O7" s="259">
        <f t="shared" si="3"/>
        <v>3</v>
      </c>
      <c r="P7" s="259">
        <f t="shared" si="4"/>
        <v>90000</v>
      </c>
    </row>
    <row r="8" spans="1:16" x14ac:dyDescent="0.2">
      <c r="A8" s="252">
        <f t="shared" ca="1" si="0"/>
        <v>44391</v>
      </c>
      <c r="B8" s="253" t="s">
        <v>848</v>
      </c>
      <c r="C8" s="254" t="s">
        <v>347</v>
      </c>
      <c r="D8" s="254" t="s">
        <v>348</v>
      </c>
      <c r="E8" s="254" t="s">
        <v>349</v>
      </c>
      <c r="F8" s="254">
        <v>2023</v>
      </c>
      <c r="G8" s="254" t="s">
        <v>357</v>
      </c>
      <c r="H8" s="255">
        <v>25000</v>
      </c>
      <c r="I8" s="254" t="s">
        <v>351</v>
      </c>
      <c r="J8" s="256">
        <v>59</v>
      </c>
      <c r="K8" s="256">
        <v>0</v>
      </c>
      <c r="L8" s="256">
        <v>0</v>
      </c>
      <c r="M8" s="257">
        <f t="shared" si="1"/>
        <v>45138</v>
      </c>
      <c r="N8" s="258">
        <f t="shared" si="2"/>
        <v>45199</v>
      </c>
      <c r="O8" s="259">
        <f t="shared" si="3"/>
        <v>3</v>
      </c>
      <c r="P8" s="259">
        <f t="shared" si="4"/>
        <v>75000</v>
      </c>
    </row>
    <row r="9" spans="1:16" x14ac:dyDescent="0.2">
      <c r="A9" s="252">
        <f t="shared" ca="1" si="0"/>
        <v>44391</v>
      </c>
      <c r="B9" s="253" t="s">
        <v>848</v>
      </c>
      <c r="C9" s="254" t="s">
        <v>347</v>
      </c>
      <c r="D9" s="254" t="s">
        <v>348</v>
      </c>
      <c r="E9" s="254" t="s">
        <v>349</v>
      </c>
      <c r="F9" s="254">
        <v>2023</v>
      </c>
      <c r="G9" s="254" t="s">
        <v>363</v>
      </c>
      <c r="H9" s="255">
        <v>20000</v>
      </c>
      <c r="I9" s="254" t="s">
        <v>351</v>
      </c>
      <c r="J9" s="256">
        <v>58</v>
      </c>
      <c r="K9" s="256">
        <v>0</v>
      </c>
      <c r="L9" s="256">
        <v>0</v>
      </c>
      <c r="M9" s="257">
        <f t="shared" si="1"/>
        <v>45230</v>
      </c>
      <c r="N9" s="258">
        <f t="shared" si="2"/>
        <v>45291</v>
      </c>
      <c r="O9" s="259">
        <f t="shared" si="3"/>
        <v>3</v>
      </c>
      <c r="P9" s="259">
        <f t="shared" si="4"/>
        <v>60000</v>
      </c>
    </row>
    <row r="10" spans="1:16" x14ac:dyDescent="0.2">
      <c r="A10" s="252">
        <f t="shared" ca="1" si="0"/>
        <v>44391</v>
      </c>
      <c r="B10" s="253" t="s">
        <v>848</v>
      </c>
      <c r="C10" s="254" t="s">
        <v>377</v>
      </c>
      <c r="D10" s="254" t="s">
        <v>381</v>
      </c>
      <c r="E10" s="254" t="s">
        <v>349</v>
      </c>
      <c r="F10" s="254">
        <v>2021</v>
      </c>
      <c r="G10" s="254" t="s">
        <v>363</v>
      </c>
      <c r="H10" s="255">
        <v>30000</v>
      </c>
      <c r="I10" s="254" t="s">
        <v>379</v>
      </c>
      <c r="J10" s="256">
        <v>3.65</v>
      </c>
      <c r="K10" s="256">
        <v>0</v>
      </c>
      <c r="L10" s="256">
        <v>0</v>
      </c>
      <c r="M10" s="257">
        <f t="shared" si="1"/>
        <v>44500</v>
      </c>
      <c r="N10" s="258">
        <f t="shared" si="2"/>
        <v>44561</v>
      </c>
      <c r="O10" s="259">
        <f t="shared" si="3"/>
        <v>3</v>
      </c>
      <c r="P10" s="259">
        <f t="shared" si="4"/>
        <v>90000</v>
      </c>
    </row>
    <row r="11" spans="1:16" x14ac:dyDescent="0.2">
      <c r="A11" s="797">
        <f t="shared" ca="1" si="0"/>
        <v>44391</v>
      </c>
      <c r="B11" s="253" t="s">
        <v>848</v>
      </c>
      <c r="C11" s="254" t="s">
        <v>377</v>
      </c>
      <c r="D11" s="254" t="s">
        <v>381</v>
      </c>
      <c r="E11" s="254" t="s">
        <v>349</v>
      </c>
      <c r="F11" s="254">
        <v>2022</v>
      </c>
      <c r="G11" s="254" t="s">
        <v>355</v>
      </c>
      <c r="H11" s="255">
        <v>100000</v>
      </c>
      <c r="I11" s="254" t="s">
        <v>379</v>
      </c>
      <c r="J11" s="256">
        <v>3.65</v>
      </c>
      <c r="K11" s="256">
        <v>0</v>
      </c>
      <c r="L11" s="256">
        <v>0</v>
      </c>
      <c r="M11" s="798">
        <f t="shared" si="1"/>
        <v>44592</v>
      </c>
      <c r="N11" s="258">
        <f t="shared" si="2"/>
        <v>44651</v>
      </c>
      <c r="O11" s="799">
        <f t="shared" si="3"/>
        <v>3</v>
      </c>
      <c r="P11" s="799">
        <f t="shared" si="4"/>
        <v>300000</v>
      </c>
    </row>
    <row r="12" spans="1:16" x14ac:dyDescent="0.2">
      <c r="A12" s="797">
        <f t="shared" ca="1" si="0"/>
        <v>44391</v>
      </c>
      <c r="B12" s="253" t="s">
        <v>848</v>
      </c>
      <c r="C12" s="254" t="s">
        <v>377</v>
      </c>
      <c r="D12" s="254" t="s">
        <v>381</v>
      </c>
      <c r="E12" s="254" t="s">
        <v>349</v>
      </c>
      <c r="F12" s="254">
        <v>2022</v>
      </c>
      <c r="G12" s="254" t="s">
        <v>358</v>
      </c>
      <c r="H12" s="255">
        <v>100000</v>
      </c>
      <c r="I12" s="254" t="s">
        <v>379</v>
      </c>
      <c r="J12" s="256">
        <v>2.9</v>
      </c>
      <c r="K12" s="256">
        <v>0</v>
      </c>
      <c r="L12" s="256">
        <v>0</v>
      </c>
      <c r="M12" s="798">
        <f t="shared" si="1"/>
        <v>44681</v>
      </c>
      <c r="N12" s="258">
        <f t="shared" si="2"/>
        <v>44742</v>
      </c>
      <c r="O12" s="799">
        <f t="shared" si="3"/>
        <v>3</v>
      </c>
      <c r="P12" s="799">
        <f t="shared" si="4"/>
        <v>300000</v>
      </c>
    </row>
    <row r="13" spans="1:16" x14ac:dyDescent="0.2">
      <c r="A13" s="797">
        <f t="shared" ca="1" si="0"/>
        <v>44391</v>
      </c>
      <c r="B13" s="253" t="s">
        <v>848</v>
      </c>
      <c r="C13" s="254" t="s">
        <v>377</v>
      </c>
      <c r="D13" s="254" t="s">
        <v>381</v>
      </c>
      <c r="E13" s="254" t="s">
        <v>349</v>
      </c>
      <c r="F13" s="254">
        <v>2022</v>
      </c>
      <c r="G13" s="254" t="s">
        <v>357</v>
      </c>
      <c r="H13" s="255">
        <v>100000</v>
      </c>
      <c r="I13" s="254" t="s">
        <v>379</v>
      </c>
      <c r="J13" s="256">
        <v>2.9</v>
      </c>
      <c r="K13" s="256">
        <v>0</v>
      </c>
      <c r="L13" s="256">
        <v>0</v>
      </c>
      <c r="M13" s="798">
        <f t="shared" si="1"/>
        <v>44773</v>
      </c>
      <c r="N13" s="258">
        <f t="shared" si="2"/>
        <v>44834</v>
      </c>
      <c r="O13" s="799">
        <f t="shared" si="3"/>
        <v>3</v>
      </c>
      <c r="P13" s="799">
        <f t="shared" si="4"/>
        <v>300000</v>
      </c>
    </row>
    <row r="14" spans="1:16" x14ac:dyDescent="0.2">
      <c r="A14" s="797">
        <f t="shared" ca="1" si="0"/>
        <v>44391</v>
      </c>
      <c r="B14" s="253" t="s">
        <v>848</v>
      </c>
      <c r="C14" s="254" t="s">
        <v>377</v>
      </c>
      <c r="D14" s="254" t="s">
        <v>381</v>
      </c>
      <c r="E14" s="254" t="s">
        <v>349</v>
      </c>
      <c r="F14" s="254">
        <v>2022</v>
      </c>
      <c r="G14" s="254" t="s">
        <v>363</v>
      </c>
      <c r="H14" s="255">
        <v>100000</v>
      </c>
      <c r="I14" s="254" t="s">
        <v>379</v>
      </c>
      <c r="J14" s="256">
        <v>3</v>
      </c>
      <c r="K14" s="256">
        <v>0</v>
      </c>
      <c r="L14" s="256">
        <v>0</v>
      </c>
      <c r="M14" s="798">
        <f t="shared" si="1"/>
        <v>44865</v>
      </c>
      <c r="N14" s="258">
        <f t="shared" si="2"/>
        <v>44926</v>
      </c>
      <c r="O14" s="799">
        <f t="shared" si="3"/>
        <v>3</v>
      </c>
      <c r="P14" s="799">
        <f t="shared" si="4"/>
        <v>300000</v>
      </c>
    </row>
    <row r="15" spans="1:16" x14ac:dyDescent="0.2">
      <c r="A15" s="797">
        <f t="shared" ca="1" si="0"/>
        <v>44391</v>
      </c>
      <c r="B15" s="253" t="s">
        <v>848</v>
      </c>
      <c r="C15" s="254" t="s">
        <v>377</v>
      </c>
      <c r="D15" s="254" t="s">
        <v>381</v>
      </c>
      <c r="E15" s="254" t="s">
        <v>349</v>
      </c>
      <c r="F15" s="254">
        <v>2023</v>
      </c>
      <c r="G15" s="254" t="s">
        <v>355</v>
      </c>
      <c r="H15" s="255">
        <v>100000</v>
      </c>
      <c r="I15" s="254" t="s">
        <v>379</v>
      </c>
      <c r="J15" s="256">
        <v>3.1</v>
      </c>
      <c r="K15" s="256">
        <v>0</v>
      </c>
      <c r="L15" s="256">
        <v>0</v>
      </c>
      <c r="M15" s="798">
        <f t="shared" si="1"/>
        <v>44957</v>
      </c>
      <c r="N15" s="258">
        <f t="shared" si="2"/>
        <v>45016</v>
      </c>
      <c r="O15" s="799">
        <f t="shared" si="3"/>
        <v>3</v>
      </c>
      <c r="P15" s="799">
        <f t="shared" si="4"/>
        <v>300000</v>
      </c>
    </row>
    <row r="16" spans="1:16" x14ac:dyDescent="0.2">
      <c r="A16" s="797">
        <f t="shared" ca="1" si="0"/>
        <v>44391</v>
      </c>
      <c r="B16" s="253" t="s">
        <v>848</v>
      </c>
      <c r="C16" s="254" t="s">
        <v>377</v>
      </c>
      <c r="D16" s="254" t="s">
        <v>381</v>
      </c>
      <c r="E16" s="254" t="s">
        <v>349</v>
      </c>
      <c r="F16" s="254">
        <v>2023</v>
      </c>
      <c r="G16" s="254" t="s">
        <v>358</v>
      </c>
      <c r="H16" s="255">
        <v>100000</v>
      </c>
      <c r="I16" s="254" t="s">
        <v>379</v>
      </c>
      <c r="J16" s="256">
        <v>2.5499999999999998</v>
      </c>
      <c r="K16" s="256">
        <v>0</v>
      </c>
      <c r="L16" s="256">
        <v>0</v>
      </c>
      <c r="M16" s="798">
        <f t="shared" si="1"/>
        <v>45046</v>
      </c>
      <c r="N16" s="258">
        <f t="shared" si="2"/>
        <v>45107</v>
      </c>
      <c r="O16" s="799">
        <f t="shared" si="3"/>
        <v>3</v>
      </c>
      <c r="P16" s="799">
        <f t="shared" si="4"/>
        <v>300000</v>
      </c>
    </row>
    <row r="17" spans="1:16" x14ac:dyDescent="0.2">
      <c r="A17" s="252">
        <f t="shared" ca="1" si="0"/>
        <v>44391</v>
      </c>
      <c r="B17" s="253" t="s">
        <v>848</v>
      </c>
      <c r="C17" s="254" t="s">
        <v>377</v>
      </c>
      <c r="D17" s="254" t="s">
        <v>381</v>
      </c>
      <c r="E17" s="254" t="s">
        <v>349</v>
      </c>
      <c r="F17" s="254">
        <v>2023</v>
      </c>
      <c r="G17" s="254" t="s">
        <v>357</v>
      </c>
      <c r="H17" s="255">
        <v>100000</v>
      </c>
      <c r="I17" s="254" t="s">
        <v>379</v>
      </c>
      <c r="J17" s="256">
        <v>2.6</v>
      </c>
      <c r="K17" s="256">
        <v>0</v>
      </c>
      <c r="L17" s="256">
        <v>0</v>
      </c>
      <c r="M17" s="257">
        <f t="shared" si="1"/>
        <v>45138</v>
      </c>
      <c r="N17" s="258">
        <f t="shared" si="2"/>
        <v>45199</v>
      </c>
      <c r="O17" s="259">
        <f t="shared" si="3"/>
        <v>3</v>
      </c>
      <c r="P17" s="259">
        <f t="shared" si="4"/>
        <v>300000</v>
      </c>
    </row>
    <row r="18" spans="1:16" x14ac:dyDescent="0.2">
      <c r="A18" s="252">
        <f t="shared" ca="1" si="0"/>
        <v>44391</v>
      </c>
      <c r="B18" s="253" t="s">
        <v>848</v>
      </c>
      <c r="C18" s="254" t="s">
        <v>377</v>
      </c>
      <c r="D18" s="254" t="s">
        <v>378</v>
      </c>
      <c r="E18" s="254" t="s">
        <v>349</v>
      </c>
      <c r="F18" s="254">
        <v>2023</v>
      </c>
      <c r="G18" s="254" t="s">
        <v>350</v>
      </c>
      <c r="H18" s="255">
        <v>0</v>
      </c>
      <c r="I18" s="254" t="s">
        <v>379</v>
      </c>
      <c r="J18" s="256">
        <v>-0.2</v>
      </c>
      <c r="K18" s="256">
        <v>0</v>
      </c>
      <c r="L18" s="256">
        <v>0</v>
      </c>
      <c r="M18" s="257">
        <f t="shared" si="1"/>
        <v>44957</v>
      </c>
      <c r="N18" s="258">
        <f t="shared" si="2"/>
        <v>45291</v>
      </c>
      <c r="O18" s="259">
        <f t="shared" si="3"/>
        <v>12</v>
      </c>
      <c r="P18" s="259">
        <f t="shared" si="4"/>
        <v>0</v>
      </c>
    </row>
    <row r="19" spans="1:16" x14ac:dyDescent="0.2">
      <c r="A19" s="252">
        <f t="shared" ca="1" si="0"/>
        <v>44391</v>
      </c>
      <c r="B19" s="253" t="s">
        <v>848</v>
      </c>
      <c r="C19" s="254" t="s">
        <v>377</v>
      </c>
      <c r="D19" s="254" t="s">
        <v>378</v>
      </c>
      <c r="E19" s="254" t="s">
        <v>349</v>
      </c>
      <c r="F19" s="254">
        <v>2022</v>
      </c>
      <c r="G19" s="254" t="s">
        <v>350</v>
      </c>
      <c r="H19" s="255">
        <v>0</v>
      </c>
      <c r="I19" s="254" t="s">
        <v>379</v>
      </c>
      <c r="J19" s="256">
        <v>-0.25</v>
      </c>
      <c r="K19" s="256">
        <v>0</v>
      </c>
      <c r="L19" s="256">
        <v>0</v>
      </c>
      <c r="M19" s="257">
        <f t="shared" si="1"/>
        <v>44592</v>
      </c>
      <c r="N19" s="258">
        <f t="shared" si="2"/>
        <v>44926</v>
      </c>
      <c r="O19" s="259">
        <f t="shared" si="3"/>
        <v>12</v>
      </c>
      <c r="P19" s="259">
        <f t="shared" si="4"/>
        <v>0</v>
      </c>
    </row>
    <row r="20" spans="1:16" x14ac:dyDescent="0.2">
      <c r="A20" s="252">
        <f t="shared" ca="1" si="0"/>
        <v>44391</v>
      </c>
      <c r="B20" s="253" t="s">
        <v>848</v>
      </c>
      <c r="C20" s="254" t="s">
        <v>360</v>
      </c>
      <c r="D20" s="254" t="s">
        <v>373</v>
      </c>
      <c r="E20" s="254" t="s">
        <v>349</v>
      </c>
      <c r="F20" s="254">
        <v>2023</v>
      </c>
      <c r="G20" s="254" t="s">
        <v>350</v>
      </c>
      <c r="H20" s="255">
        <v>0</v>
      </c>
      <c r="I20" s="254" t="s">
        <v>362</v>
      </c>
      <c r="J20" s="256">
        <v>0.21</v>
      </c>
      <c r="K20" s="256">
        <v>0</v>
      </c>
      <c r="L20" s="256">
        <v>0</v>
      </c>
      <c r="M20" s="257">
        <f t="shared" si="1"/>
        <v>44957</v>
      </c>
      <c r="N20" s="258">
        <f t="shared" si="2"/>
        <v>45291</v>
      </c>
      <c r="O20" s="259">
        <f t="shared" si="3"/>
        <v>12</v>
      </c>
      <c r="P20" s="259">
        <f t="shared" si="4"/>
        <v>0</v>
      </c>
    </row>
    <row r="21" spans="1:16" x14ac:dyDescent="0.2">
      <c r="A21" s="252">
        <f t="shared" ca="1" si="0"/>
        <v>44391</v>
      </c>
      <c r="B21" s="253" t="s">
        <v>848</v>
      </c>
      <c r="C21" s="254" t="s">
        <v>360</v>
      </c>
      <c r="D21" s="254" t="s">
        <v>373</v>
      </c>
      <c r="E21" s="254" t="s">
        <v>349</v>
      </c>
      <c r="F21" s="254">
        <v>2022</v>
      </c>
      <c r="G21" s="254" t="s">
        <v>350</v>
      </c>
      <c r="H21" s="255">
        <v>0</v>
      </c>
      <c r="I21" s="254" t="s">
        <v>362</v>
      </c>
      <c r="J21" s="256">
        <v>0.22</v>
      </c>
      <c r="K21" s="256">
        <v>0</v>
      </c>
      <c r="L21" s="256">
        <v>0</v>
      </c>
      <c r="M21" s="257">
        <f t="shared" si="1"/>
        <v>44592</v>
      </c>
      <c r="N21" s="258">
        <f t="shared" si="2"/>
        <v>44926</v>
      </c>
      <c r="O21" s="259">
        <f t="shared" si="3"/>
        <v>12</v>
      </c>
      <c r="P21" s="259">
        <f t="shared" si="4"/>
        <v>0</v>
      </c>
    </row>
    <row r="22" spans="1:16" x14ac:dyDescent="0.2">
      <c r="A22" s="252">
        <f t="shared" ca="1" si="0"/>
        <v>44391</v>
      </c>
      <c r="B22" s="253" t="s">
        <v>848</v>
      </c>
      <c r="C22" s="254" t="s">
        <v>360</v>
      </c>
      <c r="D22" s="254" t="s">
        <v>364</v>
      </c>
      <c r="E22" s="254" t="s">
        <v>349</v>
      </c>
      <c r="F22" s="254">
        <v>2023</v>
      </c>
      <c r="G22" s="254" t="s">
        <v>350</v>
      </c>
      <c r="H22" s="255">
        <v>0</v>
      </c>
      <c r="I22" s="254" t="s">
        <v>362</v>
      </c>
      <c r="J22" s="256">
        <v>0.64</v>
      </c>
      <c r="K22" s="256">
        <v>0</v>
      </c>
      <c r="L22" s="256">
        <v>0</v>
      </c>
      <c r="M22" s="257">
        <f t="shared" si="1"/>
        <v>44957</v>
      </c>
      <c r="N22" s="258">
        <f t="shared" si="2"/>
        <v>45291</v>
      </c>
      <c r="O22" s="259">
        <f t="shared" si="3"/>
        <v>12</v>
      </c>
      <c r="P22" s="259">
        <f t="shared" si="4"/>
        <v>0</v>
      </c>
    </row>
    <row r="23" spans="1:16" x14ac:dyDescent="0.2">
      <c r="A23" s="252">
        <f t="shared" ca="1" si="0"/>
        <v>44391</v>
      </c>
      <c r="B23" s="253" t="s">
        <v>848</v>
      </c>
      <c r="C23" s="254" t="s">
        <v>360</v>
      </c>
      <c r="D23" s="254" t="s">
        <v>364</v>
      </c>
      <c r="E23" s="254" t="s">
        <v>349</v>
      </c>
      <c r="F23" s="254">
        <v>2022</v>
      </c>
      <c r="G23" s="254" t="s">
        <v>350</v>
      </c>
      <c r="H23" s="255">
        <v>0</v>
      </c>
      <c r="I23" s="254" t="s">
        <v>362</v>
      </c>
      <c r="J23" s="256">
        <v>0.65</v>
      </c>
      <c r="K23" s="256">
        <v>0</v>
      </c>
      <c r="L23" s="256">
        <v>0</v>
      </c>
      <c r="M23" s="257">
        <f t="shared" si="1"/>
        <v>44592</v>
      </c>
      <c r="N23" s="258">
        <f t="shared" si="2"/>
        <v>44926</v>
      </c>
      <c r="O23" s="259">
        <f t="shared" si="3"/>
        <v>12</v>
      </c>
      <c r="P23" s="259">
        <f t="shared" si="4"/>
        <v>0</v>
      </c>
    </row>
    <row r="24" spans="1:16" x14ac:dyDescent="0.2">
      <c r="A24" s="252">
        <f t="shared" ca="1" si="0"/>
        <v>44391</v>
      </c>
      <c r="B24" s="253" t="s">
        <v>848</v>
      </c>
      <c r="C24" s="254" t="s">
        <v>360</v>
      </c>
      <c r="D24" s="254" t="s">
        <v>374</v>
      </c>
      <c r="E24" s="254" t="s">
        <v>349</v>
      </c>
      <c r="F24" s="254">
        <v>2023</v>
      </c>
      <c r="G24" s="254" t="s">
        <v>350</v>
      </c>
      <c r="H24" s="255">
        <v>0</v>
      </c>
      <c r="I24" s="254" t="s">
        <v>362</v>
      </c>
      <c r="J24" s="256">
        <v>0.75</v>
      </c>
      <c r="K24" s="256">
        <v>0</v>
      </c>
      <c r="L24" s="256">
        <v>0</v>
      </c>
      <c r="M24" s="257">
        <f t="shared" si="1"/>
        <v>44957</v>
      </c>
      <c r="N24" s="258">
        <f t="shared" si="2"/>
        <v>45291</v>
      </c>
      <c r="O24" s="259">
        <f t="shared" si="3"/>
        <v>12</v>
      </c>
      <c r="P24" s="259">
        <f t="shared" si="4"/>
        <v>0</v>
      </c>
    </row>
    <row r="25" spans="1:16" x14ac:dyDescent="0.2">
      <c r="A25" s="252">
        <f t="shared" ca="1" si="0"/>
        <v>44391</v>
      </c>
      <c r="B25" s="253" t="s">
        <v>848</v>
      </c>
      <c r="C25" s="254" t="s">
        <v>360</v>
      </c>
      <c r="D25" s="254" t="s">
        <v>374</v>
      </c>
      <c r="E25" s="254" t="s">
        <v>349</v>
      </c>
      <c r="F25" s="254">
        <v>2022</v>
      </c>
      <c r="G25" s="254" t="s">
        <v>350</v>
      </c>
      <c r="H25" s="255">
        <v>0</v>
      </c>
      <c r="I25" s="254" t="s">
        <v>362</v>
      </c>
      <c r="J25" s="256">
        <v>0.75</v>
      </c>
      <c r="K25" s="256">
        <v>0</v>
      </c>
      <c r="L25" s="256">
        <v>0</v>
      </c>
      <c r="M25" s="257">
        <f t="shared" si="1"/>
        <v>44592</v>
      </c>
      <c r="N25" s="258">
        <f t="shared" si="2"/>
        <v>44926</v>
      </c>
      <c r="O25" s="259">
        <f t="shared" si="3"/>
        <v>12</v>
      </c>
      <c r="P25" s="259">
        <f t="shared" si="4"/>
        <v>0</v>
      </c>
    </row>
    <row r="26" spans="1:16" x14ac:dyDescent="0.2">
      <c r="A26" s="252">
        <f t="shared" ca="1" si="0"/>
        <v>44391</v>
      </c>
      <c r="B26" s="253" t="s">
        <v>848</v>
      </c>
      <c r="C26" s="254" t="s">
        <v>360</v>
      </c>
      <c r="D26" s="254" t="s">
        <v>375</v>
      </c>
      <c r="E26" s="254" t="s">
        <v>349</v>
      </c>
      <c r="F26" s="254">
        <v>2023</v>
      </c>
      <c r="G26" s="254" t="s">
        <v>350</v>
      </c>
      <c r="H26" s="255">
        <v>0</v>
      </c>
      <c r="I26" s="254" t="s">
        <v>362</v>
      </c>
      <c r="J26" s="256">
        <v>0.75</v>
      </c>
      <c r="K26" s="256">
        <v>0</v>
      </c>
      <c r="L26" s="256">
        <v>0</v>
      </c>
      <c r="M26" s="257">
        <f t="shared" si="1"/>
        <v>44957</v>
      </c>
      <c r="N26" s="258">
        <f t="shared" si="2"/>
        <v>45291</v>
      </c>
      <c r="O26" s="259">
        <f t="shared" si="3"/>
        <v>12</v>
      </c>
      <c r="P26" s="259">
        <f t="shared" si="4"/>
        <v>0</v>
      </c>
    </row>
    <row r="27" spans="1:16" x14ac:dyDescent="0.2">
      <c r="A27" s="252">
        <f t="shared" ca="1" si="0"/>
        <v>44391</v>
      </c>
      <c r="B27" s="253" t="s">
        <v>848</v>
      </c>
      <c r="C27" s="254" t="s">
        <v>360</v>
      </c>
      <c r="D27" s="254" t="s">
        <v>375</v>
      </c>
      <c r="E27" s="254" t="s">
        <v>349</v>
      </c>
      <c r="F27" s="254">
        <v>2022</v>
      </c>
      <c r="G27" s="254" t="s">
        <v>350</v>
      </c>
      <c r="H27" s="255">
        <v>0</v>
      </c>
      <c r="I27" s="254" t="s">
        <v>362</v>
      </c>
      <c r="J27" s="256">
        <v>0.75</v>
      </c>
      <c r="K27" s="256">
        <v>0</v>
      </c>
      <c r="L27" s="256">
        <v>0</v>
      </c>
      <c r="M27" s="257">
        <f t="shared" si="1"/>
        <v>44592</v>
      </c>
      <c r="N27" s="258">
        <f t="shared" si="2"/>
        <v>44926</v>
      </c>
      <c r="O27" s="259">
        <f t="shared" si="3"/>
        <v>12</v>
      </c>
      <c r="P27" s="259">
        <f t="shared" si="4"/>
        <v>0</v>
      </c>
    </row>
    <row r="28" spans="1:16" x14ac:dyDescent="0.2">
      <c r="A28" s="252">
        <f t="shared" ca="1" si="0"/>
        <v>44391</v>
      </c>
      <c r="B28" s="253" t="s">
        <v>848</v>
      </c>
      <c r="C28" s="254" t="s">
        <v>360</v>
      </c>
      <c r="D28" s="254" t="s">
        <v>361</v>
      </c>
      <c r="E28" s="254" t="s">
        <v>349</v>
      </c>
      <c r="F28" s="254">
        <v>2023</v>
      </c>
      <c r="G28" s="254" t="s">
        <v>350</v>
      </c>
      <c r="H28" s="255">
        <v>0</v>
      </c>
      <c r="I28" s="254" t="s">
        <v>362</v>
      </c>
      <c r="J28" s="256">
        <v>1.1000000000000001</v>
      </c>
      <c r="K28" s="256">
        <v>0</v>
      </c>
      <c r="L28" s="256">
        <v>0</v>
      </c>
      <c r="M28" s="257">
        <f t="shared" si="1"/>
        <v>44957</v>
      </c>
      <c r="N28" s="258">
        <f t="shared" si="2"/>
        <v>45291</v>
      </c>
      <c r="O28" s="259">
        <f t="shared" si="3"/>
        <v>12</v>
      </c>
      <c r="P28" s="259">
        <f t="shared" si="4"/>
        <v>0</v>
      </c>
    </row>
    <row r="29" spans="1:16" x14ac:dyDescent="0.2">
      <c r="A29" s="252">
        <f t="shared" ca="1" si="0"/>
        <v>44391</v>
      </c>
      <c r="B29" s="253" t="s">
        <v>848</v>
      </c>
      <c r="C29" s="254" t="s">
        <v>360</v>
      </c>
      <c r="D29" s="254" t="s">
        <v>361</v>
      </c>
      <c r="E29" s="254" t="s">
        <v>349</v>
      </c>
      <c r="F29" s="254">
        <v>2022</v>
      </c>
      <c r="G29" s="254" t="s">
        <v>350</v>
      </c>
      <c r="H29" s="255">
        <v>0</v>
      </c>
      <c r="I29" s="254" t="s">
        <v>362</v>
      </c>
      <c r="J29" s="256">
        <v>1.1000000000000001</v>
      </c>
      <c r="K29" s="256">
        <v>0</v>
      </c>
      <c r="L29" s="256">
        <v>0</v>
      </c>
      <c r="M29" s="257">
        <f t="shared" si="1"/>
        <v>44592</v>
      </c>
      <c r="N29" s="258">
        <f t="shared" si="2"/>
        <v>44926</v>
      </c>
      <c r="O29" s="259">
        <f t="shared" si="3"/>
        <v>12</v>
      </c>
      <c r="P29" s="259">
        <f t="shared" si="4"/>
        <v>0</v>
      </c>
    </row>
    <row r="30" spans="1:16" x14ac:dyDescent="0.2">
      <c r="A30" s="617">
        <v>44327</v>
      </c>
      <c r="B30" s="261" t="s">
        <v>356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355</v>
      </c>
      <c r="H30" s="263">
        <v>12500</v>
      </c>
      <c r="I30" s="262" t="s">
        <v>351</v>
      </c>
      <c r="J30" s="264">
        <v>55</v>
      </c>
      <c r="K30" s="264">
        <v>59.3</v>
      </c>
      <c r="L30" s="264">
        <v>0</v>
      </c>
      <c r="M30" s="618">
        <f t="shared" si="1"/>
        <v>44957</v>
      </c>
      <c r="N30" s="266">
        <f t="shared" si="2"/>
        <v>45016</v>
      </c>
      <c r="O30" s="619">
        <f t="shared" si="3"/>
        <v>3</v>
      </c>
      <c r="P30" s="619">
        <f t="shared" si="4"/>
        <v>37500</v>
      </c>
    </row>
    <row r="31" spans="1:16" x14ac:dyDescent="0.2">
      <c r="A31" s="617">
        <v>44321</v>
      </c>
      <c r="B31" s="261" t="s">
        <v>346</v>
      </c>
      <c r="C31" s="262" t="s">
        <v>377</v>
      </c>
      <c r="D31" s="262" t="s">
        <v>381</v>
      </c>
      <c r="E31" s="262" t="s">
        <v>353</v>
      </c>
      <c r="F31" s="262">
        <v>2023</v>
      </c>
      <c r="G31" s="262" t="s">
        <v>355</v>
      </c>
      <c r="H31" s="263">
        <v>75000</v>
      </c>
      <c r="I31" s="262" t="s">
        <v>379</v>
      </c>
      <c r="J31" s="264">
        <v>2.25</v>
      </c>
      <c r="K31" s="264">
        <v>4.3</v>
      </c>
      <c r="L31" s="264">
        <v>0</v>
      </c>
      <c r="M31" s="618">
        <f t="shared" si="1"/>
        <v>44957</v>
      </c>
      <c r="N31" s="266">
        <f t="shared" si="2"/>
        <v>45016</v>
      </c>
      <c r="O31" s="619">
        <f t="shared" si="3"/>
        <v>3</v>
      </c>
      <c r="P31" s="619">
        <f t="shared" si="4"/>
        <v>225000</v>
      </c>
    </row>
    <row r="32" spans="1:16" x14ac:dyDescent="0.2">
      <c r="A32" s="617">
        <v>44306</v>
      </c>
      <c r="B32" s="261" t="s">
        <v>346</v>
      </c>
      <c r="C32" s="262" t="s">
        <v>377</v>
      </c>
      <c r="D32" s="262" t="s">
        <v>381</v>
      </c>
      <c r="E32" s="262" t="s">
        <v>353</v>
      </c>
      <c r="F32" s="262">
        <v>2021</v>
      </c>
      <c r="G32" s="262" t="s">
        <v>363</v>
      </c>
      <c r="H32" s="263">
        <v>70000</v>
      </c>
      <c r="I32" s="262" t="s">
        <v>379</v>
      </c>
      <c r="J32" s="264">
        <v>2.5</v>
      </c>
      <c r="K32" s="264">
        <v>3.67</v>
      </c>
      <c r="L32" s="264">
        <v>0</v>
      </c>
      <c r="M32" s="618">
        <f t="shared" si="1"/>
        <v>44500</v>
      </c>
      <c r="N32" s="266">
        <f t="shared" si="2"/>
        <v>44561</v>
      </c>
      <c r="O32" s="619">
        <f t="shared" si="3"/>
        <v>3</v>
      </c>
      <c r="P32" s="619">
        <f t="shared" si="4"/>
        <v>210000</v>
      </c>
    </row>
    <row r="33" spans="1:16" x14ac:dyDescent="0.2">
      <c r="A33" s="617">
        <v>44299</v>
      </c>
      <c r="B33" s="261" t="s">
        <v>354</v>
      </c>
      <c r="C33" s="262" t="s">
        <v>377</v>
      </c>
      <c r="D33" s="262" t="s">
        <v>381</v>
      </c>
      <c r="E33" s="262" t="s">
        <v>353</v>
      </c>
      <c r="F33" s="262">
        <v>2023</v>
      </c>
      <c r="G33" s="262" t="s">
        <v>350</v>
      </c>
      <c r="H33" s="263">
        <v>120000</v>
      </c>
      <c r="I33" s="262" t="s">
        <v>379</v>
      </c>
      <c r="J33" s="264">
        <v>2.25</v>
      </c>
      <c r="K33" s="264">
        <v>2.89</v>
      </c>
      <c r="L33" s="264">
        <v>0</v>
      </c>
      <c r="M33" s="618">
        <f t="shared" si="1"/>
        <v>44957</v>
      </c>
      <c r="N33" s="266">
        <f t="shared" si="2"/>
        <v>45291</v>
      </c>
      <c r="O33" s="619">
        <f t="shared" si="3"/>
        <v>12</v>
      </c>
      <c r="P33" s="619">
        <f t="shared" si="4"/>
        <v>1440000</v>
      </c>
    </row>
    <row r="34" spans="1:16" x14ac:dyDescent="0.2">
      <c r="A34" s="617">
        <v>44299</v>
      </c>
      <c r="B34" s="261" t="s">
        <v>354</v>
      </c>
      <c r="C34" s="262" t="s">
        <v>377</v>
      </c>
      <c r="D34" s="262" t="s">
        <v>381</v>
      </c>
      <c r="E34" s="262" t="s">
        <v>353</v>
      </c>
      <c r="F34" s="262">
        <v>2022</v>
      </c>
      <c r="G34" s="262" t="s">
        <v>352</v>
      </c>
      <c r="H34" s="263">
        <v>280000</v>
      </c>
      <c r="I34" s="262" t="s">
        <v>379</v>
      </c>
      <c r="J34" s="264">
        <v>2.25</v>
      </c>
      <c r="K34" s="264">
        <v>2.9</v>
      </c>
      <c r="L34" s="264">
        <v>0</v>
      </c>
      <c r="M34" s="618">
        <f t="shared" si="1"/>
        <v>44681</v>
      </c>
      <c r="N34" s="266">
        <f t="shared" si="2"/>
        <v>44926</v>
      </c>
      <c r="O34" s="619">
        <f t="shared" si="3"/>
        <v>9</v>
      </c>
      <c r="P34" s="619">
        <f t="shared" si="4"/>
        <v>2520000</v>
      </c>
    </row>
    <row r="35" spans="1:16" x14ac:dyDescent="0.2">
      <c r="A35" s="260">
        <v>44251</v>
      </c>
      <c r="B35" s="261" t="s">
        <v>356</v>
      </c>
      <c r="C35" s="262" t="s">
        <v>347</v>
      </c>
      <c r="D35" s="262" t="s">
        <v>348</v>
      </c>
      <c r="E35" s="262" t="s">
        <v>353</v>
      </c>
      <c r="F35" s="262">
        <v>2022</v>
      </c>
      <c r="G35" s="262" t="s">
        <v>352</v>
      </c>
      <c r="H35" s="263">
        <v>7000</v>
      </c>
      <c r="I35" s="262" t="s">
        <v>351</v>
      </c>
      <c r="J35" s="264">
        <v>45</v>
      </c>
      <c r="K35" s="264">
        <v>63</v>
      </c>
      <c r="L35" s="264">
        <v>0</v>
      </c>
      <c r="M35" s="265">
        <f t="shared" si="1"/>
        <v>44681</v>
      </c>
      <c r="N35" s="266">
        <f t="shared" si="2"/>
        <v>44926</v>
      </c>
      <c r="O35" s="267">
        <f t="shared" si="3"/>
        <v>9</v>
      </c>
      <c r="P35" s="267">
        <f t="shared" si="4"/>
        <v>63000</v>
      </c>
    </row>
    <row r="36" spans="1:16" x14ac:dyDescent="0.2">
      <c r="A36" s="260">
        <v>44245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2023</v>
      </c>
      <c r="G36" s="262" t="s">
        <v>350</v>
      </c>
      <c r="H36" s="263">
        <v>5000</v>
      </c>
      <c r="I36" s="262" t="s">
        <v>351</v>
      </c>
      <c r="J36" s="264">
        <v>45</v>
      </c>
      <c r="K36" s="264">
        <v>54.72</v>
      </c>
      <c r="L36" s="264">
        <v>0</v>
      </c>
      <c r="M36" s="265">
        <f t="shared" si="1"/>
        <v>44957</v>
      </c>
      <c r="N36" s="266">
        <f t="shared" si="2"/>
        <v>45291</v>
      </c>
      <c r="O36" s="267">
        <f t="shared" si="3"/>
        <v>12</v>
      </c>
      <c r="P36" s="267">
        <f t="shared" si="4"/>
        <v>60000</v>
      </c>
    </row>
    <row r="37" spans="1:16" x14ac:dyDescent="0.2">
      <c r="A37" s="260">
        <v>44245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2022</v>
      </c>
      <c r="G37" s="262" t="s">
        <v>350</v>
      </c>
      <c r="H37" s="263">
        <v>5000</v>
      </c>
      <c r="I37" s="262" t="s">
        <v>351</v>
      </c>
      <c r="J37" s="264">
        <v>45</v>
      </c>
      <c r="K37" s="264">
        <v>59.3</v>
      </c>
      <c r="L37" s="264">
        <v>0</v>
      </c>
      <c r="M37" s="265">
        <f t="shared" si="1"/>
        <v>44592</v>
      </c>
      <c r="N37" s="266">
        <f t="shared" si="2"/>
        <v>44926</v>
      </c>
      <c r="O37" s="267">
        <f t="shared" si="3"/>
        <v>12</v>
      </c>
      <c r="P37" s="267">
        <f t="shared" si="4"/>
        <v>60000</v>
      </c>
    </row>
    <row r="38" spans="1:16" x14ac:dyDescent="0.2">
      <c r="A38" s="260">
        <v>44239</v>
      </c>
      <c r="B38" s="261" t="s">
        <v>354</v>
      </c>
      <c r="C38" s="262" t="s">
        <v>347</v>
      </c>
      <c r="D38" s="262" t="s">
        <v>348</v>
      </c>
      <c r="E38" s="262" t="s">
        <v>349</v>
      </c>
      <c r="F38" s="262">
        <v>2022</v>
      </c>
      <c r="G38" s="262" t="s">
        <v>355</v>
      </c>
      <c r="H38" s="263">
        <v>10000</v>
      </c>
      <c r="I38" s="262" t="s">
        <v>351</v>
      </c>
      <c r="J38" s="264">
        <v>55.05</v>
      </c>
      <c r="K38" s="264">
        <v>0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30000</v>
      </c>
    </row>
    <row r="39" spans="1:16" x14ac:dyDescent="0.2">
      <c r="A39" s="260">
        <v>44239</v>
      </c>
      <c r="B39" s="261" t="s">
        <v>354</v>
      </c>
      <c r="C39" s="262" t="s">
        <v>347</v>
      </c>
      <c r="D39" s="262" t="s">
        <v>348</v>
      </c>
      <c r="E39" s="262" t="s">
        <v>349</v>
      </c>
      <c r="F39" s="262">
        <v>2021</v>
      </c>
      <c r="G39" s="262" t="s">
        <v>359</v>
      </c>
      <c r="H39" s="263">
        <v>5000</v>
      </c>
      <c r="I39" s="262" t="s">
        <v>351</v>
      </c>
      <c r="J39" s="264">
        <v>55.05</v>
      </c>
      <c r="K39" s="264">
        <v>0</v>
      </c>
      <c r="L39" s="264">
        <v>0</v>
      </c>
      <c r="M39" s="265">
        <f t="shared" si="1"/>
        <v>44408</v>
      </c>
      <c r="N39" s="266">
        <f t="shared" si="2"/>
        <v>44561</v>
      </c>
      <c r="O39" s="267">
        <f t="shared" si="3"/>
        <v>6</v>
      </c>
      <c r="P39" s="267">
        <f t="shared" si="4"/>
        <v>30000</v>
      </c>
    </row>
    <row r="40" spans="1:16" x14ac:dyDescent="0.2">
      <c r="A40" s="260">
        <v>44235</v>
      </c>
      <c r="B40" s="261" t="s">
        <v>354</v>
      </c>
      <c r="C40" s="262" t="s">
        <v>377</v>
      </c>
      <c r="D40" s="262" t="s">
        <v>381</v>
      </c>
      <c r="E40" s="262" t="s">
        <v>353</v>
      </c>
      <c r="F40" s="262">
        <v>2022</v>
      </c>
      <c r="G40" s="262" t="s">
        <v>352</v>
      </c>
      <c r="H40" s="263">
        <v>40000</v>
      </c>
      <c r="I40" s="262" t="s">
        <v>379</v>
      </c>
      <c r="J40" s="264">
        <v>2.25</v>
      </c>
      <c r="K40" s="264">
        <v>2.875</v>
      </c>
      <c r="L40" s="264">
        <v>0</v>
      </c>
      <c r="M40" s="265">
        <f t="shared" si="1"/>
        <v>44681</v>
      </c>
      <c r="N40" s="266">
        <f t="shared" si="2"/>
        <v>44926</v>
      </c>
      <c r="O40" s="267">
        <f t="shared" si="3"/>
        <v>9</v>
      </c>
      <c r="P40" s="267">
        <f t="shared" si="4"/>
        <v>360000</v>
      </c>
    </row>
    <row r="41" spans="1:16" x14ac:dyDescent="0.2">
      <c r="A41" s="260">
        <v>44235</v>
      </c>
      <c r="B41" s="261" t="s">
        <v>354</v>
      </c>
      <c r="C41" s="262" t="s">
        <v>377</v>
      </c>
      <c r="D41" s="262" t="s">
        <v>381</v>
      </c>
      <c r="E41" s="262" t="s">
        <v>353</v>
      </c>
      <c r="F41" s="262">
        <v>2023</v>
      </c>
      <c r="G41" s="262" t="s">
        <v>350</v>
      </c>
      <c r="H41" s="263">
        <v>40000</v>
      </c>
      <c r="I41" s="262" t="s">
        <v>379</v>
      </c>
      <c r="J41" s="264">
        <v>2.25</v>
      </c>
      <c r="K41" s="264">
        <v>2.84</v>
      </c>
      <c r="L41" s="264">
        <v>0</v>
      </c>
      <c r="M41" s="265">
        <f t="shared" si="1"/>
        <v>44957</v>
      </c>
      <c r="N41" s="266">
        <f t="shared" si="2"/>
        <v>45291</v>
      </c>
      <c r="O41" s="267">
        <f t="shared" si="3"/>
        <v>12</v>
      </c>
      <c r="P41" s="267">
        <f t="shared" si="4"/>
        <v>480000</v>
      </c>
    </row>
    <row r="42" spans="1:16" x14ac:dyDescent="0.2">
      <c r="A42" s="260">
        <v>44235</v>
      </c>
      <c r="B42" s="261" t="s">
        <v>354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45</v>
      </c>
      <c r="K42" s="264">
        <v>51.66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6" x14ac:dyDescent="0.2">
      <c r="A43" s="260">
        <v>44235</v>
      </c>
      <c r="B43" s="261" t="s">
        <v>354</v>
      </c>
      <c r="C43" s="262" t="s">
        <v>347</v>
      </c>
      <c r="D43" s="262" t="s">
        <v>348</v>
      </c>
      <c r="E43" s="262" t="s">
        <v>353</v>
      </c>
      <c r="F43" s="262">
        <v>2022</v>
      </c>
      <c r="G43" s="262" t="s">
        <v>350</v>
      </c>
      <c r="H43" s="263">
        <v>3000</v>
      </c>
      <c r="I43" s="262" t="s">
        <v>351</v>
      </c>
      <c r="J43" s="264">
        <v>45</v>
      </c>
      <c r="K43" s="264">
        <v>55.95</v>
      </c>
      <c r="L43" s="264">
        <v>0</v>
      </c>
      <c r="M43" s="265">
        <f t="shared" si="1"/>
        <v>44592</v>
      </c>
      <c r="N43" s="266">
        <f t="shared" si="2"/>
        <v>44926</v>
      </c>
      <c r="O43" s="267">
        <f t="shared" si="3"/>
        <v>12</v>
      </c>
      <c r="P43" s="267">
        <f t="shared" si="4"/>
        <v>36000</v>
      </c>
    </row>
    <row r="44" spans="1:16" x14ac:dyDescent="0.2">
      <c r="A44" s="260">
        <v>44201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2023</v>
      </c>
      <c r="G44" s="262" t="s">
        <v>350</v>
      </c>
      <c r="H44" s="263">
        <v>3000</v>
      </c>
      <c r="I44" s="262" t="s">
        <v>351</v>
      </c>
      <c r="J44" s="264">
        <v>40</v>
      </c>
      <c r="K44" s="264">
        <v>50.25</v>
      </c>
      <c r="L44" s="264">
        <v>0</v>
      </c>
      <c r="M44" s="265">
        <f t="shared" si="1"/>
        <v>44957</v>
      </c>
      <c r="N44" s="266">
        <f t="shared" si="2"/>
        <v>45291</v>
      </c>
      <c r="O44" s="267">
        <f t="shared" si="3"/>
        <v>12</v>
      </c>
      <c r="P44" s="267">
        <f t="shared" si="4"/>
        <v>36000</v>
      </c>
    </row>
    <row r="45" spans="1:16" x14ac:dyDescent="0.2">
      <c r="A45" s="260">
        <v>44175</v>
      </c>
      <c r="B45" s="261" t="s">
        <v>354</v>
      </c>
      <c r="C45" s="262" t="s">
        <v>347</v>
      </c>
      <c r="D45" s="262" t="s">
        <v>348</v>
      </c>
      <c r="E45" s="262" t="s">
        <v>353</v>
      </c>
      <c r="F45" s="262">
        <v>2022</v>
      </c>
      <c r="G45" s="262" t="s">
        <v>355</v>
      </c>
      <c r="H45" s="263">
        <v>5000</v>
      </c>
      <c r="I45" s="262" t="s">
        <v>351</v>
      </c>
      <c r="J45" s="264">
        <v>42</v>
      </c>
      <c r="K45" s="264">
        <v>50.4</v>
      </c>
      <c r="L45" s="264">
        <v>0</v>
      </c>
      <c r="M45" s="265">
        <f t="shared" si="1"/>
        <v>44592</v>
      </c>
      <c r="N45" s="266">
        <f t="shared" si="2"/>
        <v>44651</v>
      </c>
      <c r="O45" s="267">
        <f t="shared" si="3"/>
        <v>3</v>
      </c>
      <c r="P45" s="267">
        <f t="shared" si="4"/>
        <v>15000</v>
      </c>
    </row>
    <row r="46" spans="1:16" x14ac:dyDescent="0.2">
      <c r="A46" s="260">
        <v>44175</v>
      </c>
      <c r="B46" s="261" t="s">
        <v>354</v>
      </c>
      <c r="C46" s="262" t="s">
        <v>347</v>
      </c>
      <c r="D46" s="262" t="s">
        <v>348</v>
      </c>
      <c r="E46" s="262" t="s">
        <v>353</v>
      </c>
      <c r="F46" s="262">
        <v>2021</v>
      </c>
      <c r="G46" s="262" t="s">
        <v>352</v>
      </c>
      <c r="H46" s="263">
        <v>5000</v>
      </c>
      <c r="I46" s="262" t="s">
        <v>351</v>
      </c>
      <c r="J46" s="264">
        <v>42</v>
      </c>
      <c r="K46" s="264">
        <v>50.4</v>
      </c>
      <c r="L46" s="264">
        <v>0</v>
      </c>
      <c r="M46" s="265">
        <f t="shared" si="1"/>
        <v>44316</v>
      </c>
      <c r="N46" s="266">
        <f t="shared" si="2"/>
        <v>44561</v>
      </c>
      <c r="O46" s="267">
        <f t="shared" si="3"/>
        <v>9</v>
      </c>
      <c r="P46" s="267">
        <f t="shared" si="4"/>
        <v>45000</v>
      </c>
    </row>
    <row r="47" spans="1:16" x14ac:dyDescent="0.2">
      <c r="A47" s="260">
        <v>44175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2023</v>
      </c>
      <c r="G47" s="262" t="s">
        <v>350</v>
      </c>
      <c r="H47" s="263">
        <v>4000</v>
      </c>
      <c r="I47" s="262" t="s">
        <v>351</v>
      </c>
      <c r="J47" s="264">
        <v>40</v>
      </c>
      <c r="K47" s="264">
        <v>48.3</v>
      </c>
      <c r="L47" s="264">
        <v>0</v>
      </c>
      <c r="M47" s="265">
        <f t="shared" si="1"/>
        <v>44957</v>
      </c>
      <c r="N47" s="266">
        <f t="shared" si="2"/>
        <v>45291</v>
      </c>
      <c r="O47" s="267">
        <f t="shared" si="3"/>
        <v>12</v>
      </c>
      <c r="P47" s="267">
        <f t="shared" si="4"/>
        <v>48000</v>
      </c>
    </row>
    <row r="48" spans="1:16" x14ac:dyDescent="0.2">
      <c r="A48" s="260">
        <v>44168</v>
      </c>
      <c r="B48" s="261" t="s">
        <v>356</v>
      </c>
      <c r="C48" s="262" t="s">
        <v>347</v>
      </c>
      <c r="D48" s="262" t="s">
        <v>348</v>
      </c>
      <c r="E48" s="262" t="s">
        <v>353</v>
      </c>
      <c r="F48" s="262">
        <v>2021</v>
      </c>
      <c r="G48" s="262" t="s">
        <v>357</v>
      </c>
      <c r="H48" s="263">
        <v>5000</v>
      </c>
      <c r="I48" s="262" t="s">
        <v>351</v>
      </c>
      <c r="J48" s="264">
        <v>42</v>
      </c>
      <c r="K48" s="264">
        <v>47.75</v>
      </c>
      <c r="L48" s="264">
        <v>0</v>
      </c>
      <c r="M48" s="265">
        <f t="shared" si="1"/>
        <v>44408</v>
      </c>
      <c r="N48" s="266">
        <f t="shared" si="2"/>
        <v>44469</v>
      </c>
      <c r="O48" s="267">
        <f t="shared" si="3"/>
        <v>3</v>
      </c>
      <c r="P48" s="267">
        <f t="shared" si="4"/>
        <v>15000</v>
      </c>
    </row>
    <row r="49" spans="1:17" x14ac:dyDescent="0.2">
      <c r="A49" s="260">
        <v>44168</v>
      </c>
      <c r="B49" s="261" t="s">
        <v>356</v>
      </c>
      <c r="C49" s="262" t="s">
        <v>347</v>
      </c>
      <c r="D49" s="262" t="s">
        <v>348</v>
      </c>
      <c r="E49" s="262" t="s">
        <v>353</v>
      </c>
      <c r="F49" s="262">
        <v>2021</v>
      </c>
      <c r="G49" s="262" t="s">
        <v>358</v>
      </c>
      <c r="H49" s="263">
        <v>10000</v>
      </c>
      <c r="I49" s="262" t="s">
        <v>351</v>
      </c>
      <c r="J49" s="264">
        <v>42</v>
      </c>
      <c r="K49" s="264">
        <v>48.5</v>
      </c>
      <c r="L49" s="264">
        <v>0</v>
      </c>
      <c r="M49" s="265">
        <f t="shared" si="1"/>
        <v>44316</v>
      </c>
      <c r="N49" s="266">
        <f t="shared" si="2"/>
        <v>44377</v>
      </c>
      <c r="O49" s="267">
        <f t="shared" si="3"/>
        <v>3</v>
      </c>
      <c r="P49" s="267">
        <f t="shared" si="4"/>
        <v>30000</v>
      </c>
    </row>
    <row r="50" spans="1:17" x14ac:dyDescent="0.2">
      <c r="A50" s="260">
        <v>44168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2022</v>
      </c>
      <c r="G50" s="262" t="s">
        <v>355</v>
      </c>
      <c r="H50" s="263">
        <v>15000</v>
      </c>
      <c r="I50" s="262" t="s">
        <v>351</v>
      </c>
      <c r="J50" s="264">
        <v>42</v>
      </c>
      <c r="K50" s="264">
        <v>46</v>
      </c>
      <c r="L50" s="264">
        <v>0</v>
      </c>
      <c r="M50" s="265">
        <f t="shared" si="1"/>
        <v>44592</v>
      </c>
      <c r="N50" s="266">
        <f t="shared" si="2"/>
        <v>44651</v>
      </c>
      <c r="O50" s="267">
        <f t="shared" si="3"/>
        <v>3</v>
      </c>
      <c r="P50" s="267">
        <f t="shared" si="4"/>
        <v>45000</v>
      </c>
    </row>
    <row r="51" spans="1:17" x14ac:dyDescent="0.2">
      <c r="A51" s="260">
        <v>44168</v>
      </c>
      <c r="B51" s="261" t="s">
        <v>356</v>
      </c>
      <c r="C51" s="262" t="s">
        <v>347</v>
      </c>
      <c r="D51" s="262" t="s">
        <v>348</v>
      </c>
      <c r="E51" s="262" t="s">
        <v>353</v>
      </c>
      <c r="F51" s="262">
        <v>2022</v>
      </c>
      <c r="G51" s="262" t="s">
        <v>355</v>
      </c>
      <c r="H51" s="263">
        <v>10000</v>
      </c>
      <c r="I51" s="262" t="s">
        <v>351</v>
      </c>
      <c r="J51" s="264">
        <v>42</v>
      </c>
      <c r="K51" s="264">
        <v>47.5</v>
      </c>
      <c r="L51" s="264">
        <v>0</v>
      </c>
      <c r="M51" s="265">
        <f t="shared" si="1"/>
        <v>44592</v>
      </c>
      <c r="N51" s="266">
        <f t="shared" si="2"/>
        <v>44651</v>
      </c>
      <c r="O51" s="267">
        <f t="shared" si="3"/>
        <v>3</v>
      </c>
      <c r="P51" s="267">
        <f t="shared" si="4"/>
        <v>30000</v>
      </c>
    </row>
    <row r="52" spans="1:17" x14ac:dyDescent="0.2">
      <c r="A52" s="260">
        <v>44168</v>
      </c>
      <c r="B52" s="261" t="s">
        <v>356</v>
      </c>
      <c r="C52" s="262" t="s">
        <v>347</v>
      </c>
      <c r="D52" s="262" t="s">
        <v>348</v>
      </c>
      <c r="E52" s="262" t="s">
        <v>353</v>
      </c>
      <c r="F52" s="262">
        <v>2021</v>
      </c>
      <c r="G52" s="262" t="s">
        <v>352</v>
      </c>
      <c r="H52" s="263">
        <v>10000</v>
      </c>
      <c r="I52" s="262" t="s">
        <v>351</v>
      </c>
      <c r="J52" s="264">
        <v>42</v>
      </c>
      <c r="K52" s="264">
        <v>47.5</v>
      </c>
      <c r="L52" s="264">
        <v>0</v>
      </c>
      <c r="M52" s="265">
        <f t="shared" si="1"/>
        <v>44316</v>
      </c>
      <c r="N52" s="266">
        <f t="shared" si="2"/>
        <v>44561</v>
      </c>
      <c r="O52" s="267">
        <f t="shared" si="3"/>
        <v>9</v>
      </c>
      <c r="P52" s="267">
        <f t="shared" si="4"/>
        <v>90000</v>
      </c>
    </row>
    <row r="53" spans="1:17" x14ac:dyDescent="0.2">
      <c r="A53" s="260">
        <v>44159</v>
      </c>
      <c r="B53" s="261" t="s">
        <v>346</v>
      </c>
      <c r="C53" s="262" t="s">
        <v>347</v>
      </c>
      <c r="D53" s="262" t="s">
        <v>348</v>
      </c>
      <c r="E53" s="262" t="s">
        <v>353</v>
      </c>
      <c r="F53" s="262">
        <v>2022</v>
      </c>
      <c r="G53" s="262" t="s">
        <v>350</v>
      </c>
      <c r="H53" s="263">
        <v>3000</v>
      </c>
      <c r="I53" s="262" t="s">
        <v>351</v>
      </c>
      <c r="J53" s="264">
        <v>40</v>
      </c>
      <c r="K53" s="264">
        <v>48.1</v>
      </c>
      <c r="L53" s="264">
        <v>0</v>
      </c>
      <c r="M53" s="265">
        <f t="shared" si="1"/>
        <v>44592</v>
      </c>
      <c r="N53" s="266">
        <f t="shared" si="2"/>
        <v>44926</v>
      </c>
      <c r="O53" s="267">
        <f t="shared" si="3"/>
        <v>12</v>
      </c>
      <c r="P53" s="267">
        <f t="shared" si="4"/>
        <v>36000</v>
      </c>
    </row>
    <row r="54" spans="1:17" x14ac:dyDescent="0.2">
      <c r="A54" s="260">
        <v>44159</v>
      </c>
      <c r="B54" s="261" t="s">
        <v>346</v>
      </c>
      <c r="C54" s="262" t="s">
        <v>347</v>
      </c>
      <c r="D54" s="262" t="s">
        <v>348</v>
      </c>
      <c r="E54" s="262" t="s">
        <v>353</v>
      </c>
      <c r="F54" s="262">
        <v>2023</v>
      </c>
      <c r="G54" s="262" t="s">
        <v>350</v>
      </c>
      <c r="H54" s="263">
        <v>3000</v>
      </c>
      <c r="I54" s="262" t="s">
        <v>351</v>
      </c>
      <c r="J54" s="264">
        <v>40</v>
      </c>
      <c r="K54" s="264">
        <v>47.55</v>
      </c>
      <c r="L54" s="264">
        <v>0</v>
      </c>
      <c r="M54" s="265">
        <f t="shared" si="1"/>
        <v>44957</v>
      </c>
      <c r="N54" s="266">
        <f t="shared" si="2"/>
        <v>45291</v>
      </c>
      <c r="O54" s="267">
        <f t="shared" si="3"/>
        <v>12</v>
      </c>
      <c r="P54" s="267">
        <f t="shared" si="4"/>
        <v>36000</v>
      </c>
    </row>
    <row r="55" spans="1:17" x14ac:dyDescent="0.2">
      <c r="A55" s="260">
        <v>44158</v>
      </c>
      <c r="B55" s="261" t="s">
        <v>346</v>
      </c>
      <c r="C55" s="262" t="s">
        <v>347</v>
      </c>
      <c r="D55" s="262" t="s">
        <v>348</v>
      </c>
      <c r="E55" s="262" t="s">
        <v>353</v>
      </c>
      <c r="F55" s="262">
        <v>2023</v>
      </c>
      <c r="G55" s="262" t="s">
        <v>350</v>
      </c>
      <c r="H55" s="263">
        <v>4000</v>
      </c>
      <c r="I55" s="262" t="s">
        <v>351</v>
      </c>
      <c r="J55" s="264">
        <v>40</v>
      </c>
      <c r="K55" s="264">
        <v>46.35</v>
      </c>
      <c r="L55" s="264">
        <v>0</v>
      </c>
      <c r="M55" s="265">
        <f t="shared" si="1"/>
        <v>44957</v>
      </c>
      <c r="N55" s="266">
        <f t="shared" si="2"/>
        <v>45291</v>
      </c>
      <c r="O55" s="267">
        <f t="shared" si="3"/>
        <v>12</v>
      </c>
      <c r="P55" s="267">
        <f t="shared" si="4"/>
        <v>48000</v>
      </c>
    </row>
    <row r="56" spans="1:17" x14ac:dyDescent="0.2">
      <c r="A56" s="260">
        <v>44158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2022</v>
      </c>
      <c r="G56" s="262" t="s">
        <v>350</v>
      </c>
      <c r="H56" s="263">
        <v>4000</v>
      </c>
      <c r="I56" s="262" t="s">
        <v>351</v>
      </c>
      <c r="J56" s="264">
        <v>40</v>
      </c>
      <c r="K56" s="264">
        <v>46.3</v>
      </c>
      <c r="L56" s="264">
        <v>0</v>
      </c>
      <c r="M56" s="265">
        <f t="shared" si="1"/>
        <v>44592</v>
      </c>
      <c r="N56" s="266">
        <f t="shared" si="2"/>
        <v>44926</v>
      </c>
      <c r="O56" s="267">
        <f t="shared" si="3"/>
        <v>12</v>
      </c>
      <c r="P56" s="267">
        <f t="shared" si="4"/>
        <v>48000</v>
      </c>
    </row>
    <row r="57" spans="1:17" x14ac:dyDescent="0.2">
      <c r="A57" s="260">
        <v>44158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359</v>
      </c>
      <c r="H57" s="263">
        <v>4000</v>
      </c>
      <c r="I57" s="262" t="s">
        <v>351</v>
      </c>
      <c r="J57" s="264">
        <v>40</v>
      </c>
      <c r="K57" s="264">
        <v>46.45</v>
      </c>
      <c r="L57" s="264">
        <v>0</v>
      </c>
      <c r="M57" s="265">
        <f t="shared" si="1"/>
        <v>44408</v>
      </c>
      <c r="N57" s="266">
        <f t="shared" si="2"/>
        <v>44561</v>
      </c>
      <c r="O57" s="267">
        <f t="shared" si="3"/>
        <v>6</v>
      </c>
      <c r="P57" s="267">
        <f t="shared" si="4"/>
        <v>24000</v>
      </c>
    </row>
    <row r="58" spans="1:17" x14ac:dyDescent="0.2">
      <c r="A58" s="260">
        <v>44153</v>
      </c>
      <c r="B58" s="261" t="s">
        <v>346</v>
      </c>
      <c r="C58" s="262" t="s">
        <v>347</v>
      </c>
      <c r="D58" s="262" t="s">
        <v>348</v>
      </c>
      <c r="E58" s="262" t="s">
        <v>353</v>
      </c>
      <c r="F58" s="262">
        <v>2023</v>
      </c>
      <c r="G58" s="262" t="s">
        <v>350</v>
      </c>
      <c r="H58" s="263">
        <v>3000</v>
      </c>
      <c r="I58" s="262" t="s">
        <v>351</v>
      </c>
      <c r="J58" s="264">
        <v>40</v>
      </c>
      <c r="K58" s="264">
        <v>46.6</v>
      </c>
      <c r="L58" s="264">
        <v>0</v>
      </c>
      <c r="M58" s="265">
        <f t="shared" si="1"/>
        <v>44957</v>
      </c>
      <c r="N58" s="266">
        <f t="shared" si="2"/>
        <v>45291</v>
      </c>
      <c r="O58" s="267">
        <f t="shared" si="3"/>
        <v>12</v>
      </c>
      <c r="P58" s="267">
        <f t="shared" si="4"/>
        <v>36000</v>
      </c>
    </row>
    <row r="59" spans="1:17" x14ac:dyDescent="0.2">
      <c r="A59" s="260">
        <v>44153</v>
      </c>
      <c r="B59" s="261" t="s">
        <v>346</v>
      </c>
      <c r="C59" s="262" t="s">
        <v>347</v>
      </c>
      <c r="D59" s="262" t="s">
        <v>348</v>
      </c>
      <c r="E59" s="262" t="s">
        <v>353</v>
      </c>
      <c r="F59" s="262">
        <v>2022</v>
      </c>
      <c r="G59" s="262" t="s">
        <v>350</v>
      </c>
      <c r="H59" s="263">
        <v>3000</v>
      </c>
      <c r="I59" s="262" t="s">
        <v>351</v>
      </c>
      <c r="J59" s="264">
        <v>40</v>
      </c>
      <c r="K59" s="264">
        <v>46.35</v>
      </c>
      <c r="L59" s="264">
        <v>0</v>
      </c>
      <c r="M59" s="265">
        <f t="shared" si="1"/>
        <v>44592</v>
      </c>
      <c r="N59" s="266">
        <f t="shared" si="2"/>
        <v>44926</v>
      </c>
      <c r="O59" s="267">
        <f t="shared" si="3"/>
        <v>12</v>
      </c>
      <c r="P59" s="267">
        <f t="shared" si="4"/>
        <v>36000</v>
      </c>
    </row>
    <row r="60" spans="1:17" x14ac:dyDescent="0.2">
      <c r="A60" s="260">
        <v>44144</v>
      </c>
      <c r="B60" s="261" t="s">
        <v>346</v>
      </c>
      <c r="C60" s="262" t="s">
        <v>347</v>
      </c>
      <c r="D60" s="262" t="s">
        <v>348</v>
      </c>
      <c r="E60" s="262" t="s">
        <v>353</v>
      </c>
      <c r="F60" s="262">
        <v>2022</v>
      </c>
      <c r="G60" s="262" t="s">
        <v>350</v>
      </c>
      <c r="H60" s="263">
        <v>2000</v>
      </c>
      <c r="I60" s="262" t="s">
        <v>351</v>
      </c>
      <c r="J60" s="264">
        <v>40</v>
      </c>
      <c r="K60" s="264">
        <v>45.55</v>
      </c>
      <c r="L60" s="264">
        <v>0</v>
      </c>
      <c r="M60" s="265">
        <f t="shared" si="1"/>
        <v>44592</v>
      </c>
      <c r="N60" s="266">
        <f t="shared" si="2"/>
        <v>44926</v>
      </c>
      <c r="O60" s="267">
        <f t="shared" si="3"/>
        <v>12</v>
      </c>
      <c r="P60" s="267">
        <f t="shared" si="4"/>
        <v>24000</v>
      </c>
      <c r="Q60" s="268"/>
    </row>
    <row r="61" spans="1:17" x14ac:dyDescent="0.2">
      <c r="A61" s="260">
        <v>44144</v>
      </c>
      <c r="B61" s="261" t="s">
        <v>346</v>
      </c>
      <c r="C61" s="262" t="s">
        <v>347</v>
      </c>
      <c r="D61" s="262" t="s">
        <v>348</v>
      </c>
      <c r="E61" s="262" t="s">
        <v>353</v>
      </c>
      <c r="F61" s="262">
        <v>2023</v>
      </c>
      <c r="G61" s="262" t="s">
        <v>350</v>
      </c>
      <c r="H61" s="263">
        <v>5000</v>
      </c>
      <c r="I61" s="262" t="s">
        <v>351</v>
      </c>
      <c r="J61" s="264">
        <v>40</v>
      </c>
      <c r="K61" s="264">
        <v>46.25</v>
      </c>
      <c r="L61" s="264">
        <v>0</v>
      </c>
      <c r="M61" s="265">
        <f t="shared" si="1"/>
        <v>44957</v>
      </c>
      <c r="N61" s="266">
        <f t="shared" si="2"/>
        <v>45291</v>
      </c>
      <c r="O61" s="267">
        <f t="shared" si="3"/>
        <v>12</v>
      </c>
      <c r="P61" s="267">
        <f t="shared" si="4"/>
        <v>60000</v>
      </c>
    </row>
    <row r="62" spans="1:17" x14ac:dyDescent="0.2">
      <c r="A62" s="260">
        <v>44118</v>
      </c>
      <c r="B62" s="261" t="s">
        <v>356</v>
      </c>
      <c r="C62" s="262" t="s">
        <v>347</v>
      </c>
      <c r="D62" s="262" t="s">
        <v>348</v>
      </c>
      <c r="E62" s="262" t="s">
        <v>353</v>
      </c>
      <c r="F62" s="262">
        <v>2021</v>
      </c>
      <c r="G62" s="262" t="s">
        <v>359</v>
      </c>
      <c r="H62" s="263">
        <v>6000</v>
      </c>
      <c r="I62" s="262" t="s">
        <v>351</v>
      </c>
      <c r="J62" s="264">
        <v>40</v>
      </c>
      <c r="K62" s="264">
        <v>45.3</v>
      </c>
      <c r="L62" s="264">
        <v>0</v>
      </c>
      <c r="M62" s="265">
        <f t="shared" si="1"/>
        <v>44408</v>
      </c>
      <c r="N62" s="266">
        <f t="shared" si="2"/>
        <v>44561</v>
      </c>
      <c r="O62" s="267">
        <f t="shared" si="3"/>
        <v>6</v>
      </c>
      <c r="P62" s="267">
        <f t="shared" si="4"/>
        <v>36000</v>
      </c>
      <c r="Q62" s="268"/>
    </row>
    <row r="63" spans="1:17" x14ac:dyDescent="0.2">
      <c r="A63" s="260">
        <v>44113</v>
      </c>
      <c r="B63" s="623" t="s">
        <v>346</v>
      </c>
      <c r="C63" s="262" t="s">
        <v>360</v>
      </c>
      <c r="D63" s="262" t="s">
        <v>361</v>
      </c>
      <c r="E63" s="262" t="s">
        <v>349</v>
      </c>
      <c r="F63" s="262">
        <v>2021</v>
      </c>
      <c r="G63" s="262" t="s">
        <v>350</v>
      </c>
      <c r="H63" s="263">
        <v>252000</v>
      </c>
      <c r="I63" s="262" t="s">
        <v>362</v>
      </c>
      <c r="J63" s="264">
        <v>0.91700000000000004</v>
      </c>
      <c r="K63" s="264">
        <v>0</v>
      </c>
      <c r="L63" s="264">
        <v>0</v>
      </c>
      <c r="M63" s="265">
        <f t="shared" si="1"/>
        <v>44227</v>
      </c>
      <c r="N63" s="266">
        <f t="shared" si="2"/>
        <v>44561</v>
      </c>
      <c r="O63" s="267">
        <f t="shared" si="3"/>
        <v>12</v>
      </c>
      <c r="P63" s="267">
        <f t="shared" si="4"/>
        <v>3024000</v>
      </c>
    </row>
    <row r="64" spans="1:17" x14ac:dyDescent="0.2">
      <c r="A64" s="260">
        <v>44113</v>
      </c>
      <c r="B64" s="623" t="s">
        <v>346</v>
      </c>
      <c r="C64" s="262" t="s">
        <v>360</v>
      </c>
      <c r="D64" s="262" t="s">
        <v>361</v>
      </c>
      <c r="E64" s="262" t="s">
        <v>349</v>
      </c>
      <c r="F64" s="262">
        <v>2020</v>
      </c>
      <c r="G64" s="262" t="s">
        <v>363</v>
      </c>
      <c r="H64" s="263">
        <v>252000</v>
      </c>
      <c r="I64" s="262" t="s">
        <v>362</v>
      </c>
      <c r="J64" s="264">
        <v>0.91700000000000004</v>
      </c>
      <c r="K64" s="264">
        <v>0</v>
      </c>
      <c r="L64" s="264">
        <v>0</v>
      </c>
      <c r="M64" s="265">
        <f t="shared" si="1"/>
        <v>44135</v>
      </c>
      <c r="N64" s="266">
        <f t="shared" si="2"/>
        <v>44196</v>
      </c>
      <c r="O64" s="267">
        <f t="shared" si="3"/>
        <v>3</v>
      </c>
      <c r="P64" s="267">
        <f t="shared" si="4"/>
        <v>756000</v>
      </c>
      <c r="Q64" s="268"/>
    </row>
    <row r="65" spans="1:17" x14ac:dyDescent="0.2">
      <c r="A65" s="260">
        <v>44113</v>
      </c>
      <c r="B65" s="261" t="s">
        <v>346</v>
      </c>
      <c r="C65" s="262" t="s">
        <v>360</v>
      </c>
      <c r="D65" s="262" t="s">
        <v>364</v>
      </c>
      <c r="E65" s="262" t="s">
        <v>349</v>
      </c>
      <c r="F65" s="262">
        <v>2021</v>
      </c>
      <c r="G65" s="262" t="s">
        <v>350</v>
      </c>
      <c r="H65" s="263">
        <v>147000</v>
      </c>
      <c r="I65" s="262" t="s">
        <v>362</v>
      </c>
      <c r="J65" s="264">
        <v>0.50124999999999997</v>
      </c>
      <c r="K65" s="264">
        <v>0</v>
      </c>
      <c r="L65" s="264">
        <v>0</v>
      </c>
      <c r="M65" s="265">
        <f t="shared" si="1"/>
        <v>44227</v>
      </c>
      <c r="N65" s="266">
        <f t="shared" si="2"/>
        <v>44561</v>
      </c>
      <c r="O65" s="267">
        <f t="shared" si="3"/>
        <v>12</v>
      </c>
      <c r="P65" s="267">
        <f t="shared" si="4"/>
        <v>1764000</v>
      </c>
    </row>
    <row r="66" spans="1:17" x14ac:dyDescent="0.2">
      <c r="A66" s="260">
        <v>44113</v>
      </c>
      <c r="B66" s="261" t="s">
        <v>346</v>
      </c>
      <c r="C66" s="262" t="s">
        <v>360</v>
      </c>
      <c r="D66" s="262" t="s">
        <v>364</v>
      </c>
      <c r="E66" s="262" t="s">
        <v>349</v>
      </c>
      <c r="F66" s="262">
        <v>2020</v>
      </c>
      <c r="G66" s="262" t="s">
        <v>363</v>
      </c>
      <c r="H66" s="263">
        <v>147000</v>
      </c>
      <c r="I66" s="262" t="s">
        <v>362</v>
      </c>
      <c r="J66" s="264">
        <v>0.50124999999999997</v>
      </c>
      <c r="K66" s="264">
        <v>0</v>
      </c>
      <c r="L66" s="264">
        <v>0</v>
      </c>
      <c r="M66" s="265">
        <f t="shared" si="1"/>
        <v>44135</v>
      </c>
      <c r="N66" s="266">
        <f t="shared" si="2"/>
        <v>44196</v>
      </c>
      <c r="O66" s="267">
        <f t="shared" si="3"/>
        <v>3</v>
      </c>
      <c r="P66" s="267">
        <f t="shared" si="4"/>
        <v>441000</v>
      </c>
      <c r="Q66" s="268"/>
    </row>
    <row r="67" spans="1:17" x14ac:dyDescent="0.2">
      <c r="A67" s="260">
        <v>44113</v>
      </c>
      <c r="B67" s="261" t="s">
        <v>356</v>
      </c>
      <c r="C67" s="262" t="s">
        <v>347</v>
      </c>
      <c r="D67" s="262" t="s">
        <v>348</v>
      </c>
      <c r="E67" s="262" t="s">
        <v>353</v>
      </c>
      <c r="F67" s="262">
        <v>2021</v>
      </c>
      <c r="G67" s="262" t="s">
        <v>359</v>
      </c>
      <c r="H67" s="263">
        <v>6000</v>
      </c>
      <c r="I67" s="262" t="s">
        <v>351</v>
      </c>
      <c r="J67" s="264">
        <v>40</v>
      </c>
      <c r="K67" s="264">
        <v>45.9</v>
      </c>
      <c r="L67" s="264">
        <v>0</v>
      </c>
      <c r="M67" s="265">
        <f t="shared" si="1"/>
        <v>44408</v>
      </c>
      <c r="N67" s="266">
        <f t="shared" si="2"/>
        <v>44561</v>
      </c>
      <c r="O67" s="267">
        <f t="shared" si="3"/>
        <v>6</v>
      </c>
      <c r="P67" s="267">
        <f t="shared" si="4"/>
        <v>36000</v>
      </c>
    </row>
    <row r="68" spans="1:17" x14ac:dyDescent="0.2">
      <c r="A68" s="260">
        <v>44110</v>
      </c>
      <c r="B68" s="261" t="s">
        <v>346</v>
      </c>
      <c r="C68" s="262" t="s">
        <v>347</v>
      </c>
      <c r="D68" s="262" t="s">
        <v>348</v>
      </c>
      <c r="E68" s="262" t="s">
        <v>353</v>
      </c>
      <c r="F68" s="262">
        <v>2021</v>
      </c>
      <c r="G68" s="262" t="s">
        <v>355</v>
      </c>
      <c r="H68" s="263">
        <v>6000</v>
      </c>
      <c r="I68" s="262" t="s">
        <v>351</v>
      </c>
      <c r="J68" s="264">
        <v>38</v>
      </c>
      <c r="K68" s="264">
        <v>44.6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18000</v>
      </c>
      <c r="Q68" s="268"/>
    </row>
    <row r="69" spans="1:17" x14ac:dyDescent="0.2">
      <c r="A69" s="260">
        <v>44110</v>
      </c>
      <c r="B69" s="261" t="s">
        <v>346</v>
      </c>
      <c r="C69" s="262" t="s">
        <v>347</v>
      </c>
      <c r="D69" s="262" t="s">
        <v>348</v>
      </c>
      <c r="E69" s="262" t="s">
        <v>353</v>
      </c>
      <c r="F69" s="262">
        <v>2021</v>
      </c>
      <c r="G69" s="262" t="s">
        <v>358</v>
      </c>
      <c r="H69" s="263">
        <v>3000</v>
      </c>
      <c r="I69" s="262" t="s">
        <v>351</v>
      </c>
      <c r="J69" s="264">
        <v>38</v>
      </c>
      <c r="K69" s="264">
        <v>46.15</v>
      </c>
      <c r="L69" s="264">
        <v>0</v>
      </c>
      <c r="M69" s="265">
        <f t="shared" si="1"/>
        <v>44316</v>
      </c>
      <c r="N69" s="266">
        <f t="shared" si="2"/>
        <v>44377</v>
      </c>
      <c r="O69" s="267">
        <f t="shared" si="3"/>
        <v>3</v>
      </c>
      <c r="P69" s="267">
        <f t="shared" si="4"/>
        <v>9000</v>
      </c>
    </row>
    <row r="70" spans="1:17" x14ac:dyDescent="0.2">
      <c r="A70" s="260">
        <v>44091</v>
      </c>
      <c r="B70" s="261" t="s">
        <v>356</v>
      </c>
      <c r="C70" s="262" t="s">
        <v>347</v>
      </c>
      <c r="D70" s="262" t="s">
        <v>348</v>
      </c>
      <c r="E70" s="262" t="s">
        <v>349</v>
      </c>
      <c r="F70" s="262">
        <v>2021</v>
      </c>
      <c r="G70" s="262" t="s">
        <v>365</v>
      </c>
      <c r="H70" s="263">
        <v>9000</v>
      </c>
      <c r="I70" s="262" t="s">
        <v>351</v>
      </c>
      <c r="J70" s="264">
        <v>43.6</v>
      </c>
      <c r="K70" s="264">
        <v>0</v>
      </c>
      <c r="L70" s="264">
        <v>0</v>
      </c>
      <c r="M70" s="265">
        <f t="shared" si="1"/>
        <v>44530</v>
      </c>
      <c r="N70" s="266">
        <f t="shared" si="2"/>
        <v>44561</v>
      </c>
      <c r="O70" s="267">
        <f t="shared" si="3"/>
        <v>2</v>
      </c>
      <c r="P70" s="267">
        <f t="shared" si="4"/>
        <v>18000</v>
      </c>
    </row>
    <row r="71" spans="1:17" x14ac:dyDescent="0.2">
      <c r="A71" s="260">
        <v>44091</v>
      </c>
      <c r="B71" s="261" t="s">
        <v>356</v>
      </c>
      <c r="C71" s="262" t="s">
        <v>347</v>
      </c>
      <c r="D71" s="262" t="s">
        <v>348</v>
      </c>
      <c r="E71" s="262" t="s">
        <v>349</v>
      </c>
      <c r="F71" s="262">
        <v>2021</v>
      </c>
      <c r="G71" s="262" t="s">
        <v>366</v>
      </c>
      <c r="H71" s="263">
        <v>10000</v>
      </c>
      <c r="I71" s="262" t="s">
        <v>351</v>
      </c>
      <c r="J71" s="264">
        <v>43.6</v>
      </c>
      <c r="K71" s="264">
        <v>0</v>
      </c>
      <c r="L71" s="264">
        <v>0</v>
      </c>
      <c r="M71" s="265">
        <f t="shared" si="1"/>
        <v>44500</v>
      </c>
      <c r="N71" s="266">
        <f t="shared" si="2"/>
        <v>44500</v>
      </c>
      <c r="O71" s="267">
        <f t="shared" si="3"/>
        <v>1</v>
      </c>
      <c r="P71" s="267">
        <f t="shared" si="4"/>
        <v>10000</v>
      </c>
    </row>
    <row r="72" spans="1:17" x14ac:dyDescent="0.2">
      <c r="A72" s="260">
        <v>44091</v>
      </c>
      <c r="B72" s="261" t="s">
        <v>356</v>
      </c>
      <c r="C72" s="262" t="s">
        <v>347</v>
      </c>
      <c r="D72" s="262" t="s">
        <v>348</v>
      </c>
      <c r="E72" s="262" t="s">
        <v>349</v>
      </c>
      <c r="F72" s="262">
        <v>2021</v>
      </c>
      <c r="G72" s="262" t="s">
        <v>367</v>
      </c>
      <c r="H72" s="263">
        <v>12000</v>
      </c>
      <c r="I72" s="262" t="s">
        <v>351</v>
      </c>
      <c r="J72" s="264">
        <v>43.6</v>
      </c>
      <c r="K72" s="264">
        <v>0</v>
      </c>
      <c r="L72" s="264">
        <v>0</v>
      </c>
      <c r="M72" s="265">
        <f t="shared" si="1"/>
        <v>44469</v>
      </c>
      <c r="N72" s="266">
        <f t="shared" si="2"/>
        <v>44469</v>
      </c>
      <c r="O72" s="267">
        <f t="shared" si="3"/>
        <v>1</v>
      </c>
      <c r="P72" s="267">
        <f t="shared" si="4"/>
        <v>12000</v>
      </c>
    </row>
    <row r="73" spans="1:17" x14ac:dyDescent="0.2">
      <c r="A73" s="260">
        <v>44091</v>
      </c>
      <c r="B73" s="261" t="s">
        <v>356</v>
      </c>
      <c r="C73" s="262" t="s">
        <v>347</v>
      </c>
      <c r="D73" s="262" t="s">
        <v>348</v>
      </c>
      <c r="E73" s="262" t="s">
        <v>349</v>
      </c>
      <c r="F73" s="262">
        <v>2021</v>
      </c>
      <c r="G73" s="262" t="s">
        <v>368</v>
      </c>
      <c r="H73" s="263">
        <v>13000</v>
      </c>
      <c r="I73" s="262" t="s">
        <v>351</v>
      </c>
      <c r="J73" s="264">
        <v>43.6</v>
      </c>
      <c r="K73" s="264">
        <v>0</v>
      </c>
      <c r="L73" s="264">
        <v>0</v>
      </c>
      <c r="M73" s="265">
        <f t="shared" si="1"/>
        <v>44408</v>
      </c>
      <c r="N73" s="266">
        <f t="shared" si="2"/>
        <v>44439</v>
      </c>
      <c r="O73" s="267">
        <f t="shared" si="3"/>
        <v>2</v>
      </c>
      <c r="P73" s="267">
        <f t="shared" si="4"/>
        <v>26000</v>
      </c>
    </row>
    <row r="74" spans="1:17" x14ac:dyDescent="0.2">
      <c r="A74" s="260">
        <v>44091</v>
      </c>
      <c r="B74" s="261" t="s">
        <v>356</v>
      </c>
      <c r="C74" s="262" t="s">
        <v>347</v>
      </c>
      <c r="D74" s="262" t="s">
        <v>348</v>
      </c>
      <c r="E74" s="262" t="s">
        <v>349</v>
      </c>
      <c r="F74" s="262">
        <v>2021</v>
      </c>
      <c r="G74" s="262" t="s">
        <v>369</v>
      </c>
      <c r="H74" s="263">
        <v>2000</v>
      </c>
      <c r="I74" s="262" t="s">
        <v>351</v>
      </c>
      <c r="J74" s="264">
        <v>43.6</v>
      </c>
      <c r="K74" s="264">
        <v>0</v>
      </c>
      <c r="L74" s="264">
        <v>0</v>
      </c>
      <c r="M74" s="265">
        <f t="shared" si="1"/>
        <v>44377</v>
      </c>
      <c r="N74" s="266">
        <f t="shared" si="2"/>
        <v>44377</v>
      </c>
      <c r="O74" s="267">
        <f t="shared" si="3"/>
        <v>1</v>
      </c>
      <c r="P74" s="267">
        <f t="shared" si="4"/>
        <v>2000</v>
      </c>
    </row>
    <row r="75" spans="1:17" x14ac:dyDescent="0.2">
      <c r="A75" s="260">
        <v>44091</v>
      </c>
      <c r="B75" s="261" t="s">
        <v>356</v>
      </c>
      <c r="C75" s="262" t="s">
        <v>347</v>
      </c>
      <c r="D75" s="262" t="s">
        <v>348</v>
      </c>
      <c r="E75" s="262" t="s">
        <v>349</v>
      </c>
      <c r="F75" s="262">
        <v>2021</v>
      </c>
      <c r="G75" s="262" t="s">
        <v>370</v>
      </c>
      <c r="H75" s="263">
        <v>3000</v>
      </c>
      <c r="I75" s="262" t="s">
        <v>351</v>
      </c>
      <c r="J75" s="264">
        <v>43.6</v>
      </c>
      <c r="K75" s="264">
        <v>0</v>
      </c>
      <c r="L75" s="264">
        <v>0</v>
      </c>
      <c r="M75" s="265">
        <f t="shared" si="1"/>
        <v>44347</v>
      </c>
      <c r="N75" s="266">
        <f t="shared" si="2"/>
        <v>44347</v>
      </c>
      <c r="O75" s="267">
        <f t="shared" si="3"/>
        <v>1</v>
      </c>
      <c r="P75" s="267">
        <f t="shared" si="4"/>
        <v>3000</v>
      </c>
    </row>
    <row r="76" spans="1:17" x14ac:dyDescent="0.2">
      <c r="A76" s="260">
        <v>44091</v>
      </c>
      <c r="B76" s="261" t="s">
        <v>356</v>
      </c>
      <c r="C76" s="262" t="s">
        <v>347</v>
      </c>
      <c r="D76" s="262" t="s">
        <v>348</v>
      </c>
      <c r="E76" s="262" t="s">
        <v>349</v>
      </c>
      <c r="F76" s="262">
        <v>2021</v>
      </c>
      <c r="G76" s="262" t="s">
        <v>371</v>
      </c>
      <c r="H76" s="263">
        <v>5000</v>
      </c>
      <c r="I76" s="262" t="s">
        <v>351</v>
      </c>
      <c r="J76" s="264">
        <v>43.6</v>
      </c>
      <c r="K76" s="264">
        <v>0</v>
      </c>
      <c r="L76" s="264">
        <v>0</v>
      </c>
      <c r="M76" s="265">
        <f t="shared" si="1"/>
        <v>44316</v>
      </c>
      <c r="N76" s="266">
        <f t="shared" si="2"/>
        <v>44316</v>
      </c>
      <c r="O76" s="267">
        <f t="shared" si="3"/>
        <v>1</v>
      </c>
      <c r="P76" s="267">
        <f t="shared" si="4"/>
        <v>5000</v>
      </c>
    </row>
    <row r="77" spans="1:17" x14ac:dyDescent="0.2">
      <c r="A77" s="260">
        <v>44091</v>
      </c>
      <c r="B77" s="261" t="s">
        <v>356</v>
      </c>
      <c r="C77" s="262" t="s">
        <v>347</v>
      </c>
      <c r="D77" s="262" t="s">
        <v>348</v>
      </c>
      <c r="E77" s="262" t="s">
        <v>349</v>
      </c>
      <c r="F77" s="262">
        <v>2021</v>
      </c>
      <c r="G77" s="262" t="s">
        <v>372</v>
      </c>
      <c r="H77" s="263">
        <v>5000</v>
      </c>
      <c r="I77" s="262" t="s">
        <v>351</v>
      </c>
      <c r="J77" s="264">
        <v>43.6</v>
      </c>
      <c r="K77" s="264">
        <v>0</v>
      </c>
      <c r="L77" s="264">
        <v>0</v>
      </c>
      <c r="M77" s="265">
        <f t="shared" si="1"/>
        <v>44255</v>
      </c>
      <c r="N77" s="266">
        <f t="shared" si="2"/>
        <v>44255</v>
      </c>
      <c r="O77" s="267">
        <f t="shared" si="3"/>
        <v>1</v>
      </c>
      <c r="P77" s="267">
        <f t="shared" si="4"/>
        <v>5000</v>
      </c>
    </row>
    <row r="78" spans="1:17" x14ac:dyDescent="0.2">
      <c r="A78" s="260">
        <v>44090</v>
      </c>
      <c r="B78" s="261" t="s">
        <v>356</v>
      </c>
      <c r="C78" s="262" t="s">
        <v>347</v>
      </c>
      <c r="D78" s="262" t="s">
        <v>348</v>
      </c>
      <c r="E78" s="262" t="s">
        <v>349</v>
      </c>
      <c r="F78" s="262">
        <v>2021</v>
      </c>
      <c r="G78" s="262" t="s">
        <v>359</v>
      </c>
      <c r="H78" s="263">
        <v>8000</v>
      </c>
      <c r="I78" s="262" t="s">
        <v>351</v>
      </c>
      <c r="J78" s="264">
        <v>42.6</v>
      </c>
      <c r="K78" s="264">
        <v>0</v>
      </c>
      <c r="L78" s="264">
        <v>0</v>
      </c>
      <c r="M78" s="265">
        <f t="shared" si="1"/>
        <v>44408</v>
      </c>
      <c r="N78" s="266">
        <f t="shared" si="2"/>
        <v>44561</v>
      </c>
      <c r="O78" s="267">
        <f t="shared" si="3"/>
        <v>6</v>
      </c>
      <c r="P78" s="267">
        <f t="shared" si="4"/>
        <v>48000</v>
      </c>
    </row>
    <row r="79" spans="1:17" x14ac:dyDescent="0.2">
      <c r="A79" s="260">
        <v>44090</v>
      </c>
      <c r="B79" s="261" t="s">
        <v>356</v>
      </c>
      <c r="C79" s="262" t="s">
        <v>347</v>
      </c>
      <c r="D79" s="262" t="s">
        <v>348</v>
      </c>
      <c r="E79" s="262" t="s">
        <v>349</v>
      </c>
      <c r="F79" s="262">
        <v>2021</v>
      </c>
      <c r="G79" s="262" t="s">
        <v>358</v>
      </c>
      <c r="H79" s="263">
        <v>10000</v>
      </c>
      <c r="I79" s="262" t="s">
        <v>351</v>
      </c>
      <c r="J79" s="264">
        <v>42.6</v>
      </c>
      <c r="K79" s="264">
        <v>0</v>
      </c>
      <c r="L79" s="264">
        <v>0</v>
      </c>
      <c r="M79" s="265">
        <f t="shared" si="1"/>
        <v>44316</v>
      </c>
      <c r="N79" s="266">
        <f t="shared" si="2"/>
        <v>44377</v>
      </c>
      <c r="O79" s="267">
        <f t="shared" si="3"/>
        <v>3</v>
      </c>
      <c r="P79" s="267">
        <f t="shared" si="4"/>
        <v>30000</v>
      </c>
    </row>
    <row r="80" spans="1:17" x14ac:dyDescent="0.2">
      <c r="A80" s="260">
        <v>44090</v>
      </c>
      <c r="B80" s="261" t="s">
        <v>356</v>
      </c>
      <c r="C80" s="262" t="s">
        <v>347</v>
      </c>
      <c r="D80" s="262" t="s">
        <v>348</v>
      </c>
      <c r="E80" s="262" t="s">
        <v>349</v>
      </c>
      <c r="F80" s="262">
        <v>2021</v>
      </c>
      <c r="G80" s="262" t="s">
        <v>355</v>
      </c>
      <c r="H80" s="263">
        <v>15000</v>
      </c>
      <c r="I80" s="262" t="s">
        <v>351</v>
      </c>
      <c r="J80" s="264">
        <v>42.6</v>
      </c>
      <c r="K80" s="264">
        <v>0</v>
      </c>
      <c r="L80" s="264">
        <v>0</v>
      </c>
      <c r="M80" s="265">
        <f t="shared" si="1"/>
        <v>44227</v>
      </c>
      <c r="N80" s="266">
        <f t="shared" si="2"/>
        <v>44286</v>
      </c>
      <c r="O80" s="267">
        <f t="shared" si="3"/>
        <v>3</v>
      </c>
      <c r="P80" s="267">
        <f t="shared" si="4"/>
        <v>45000</v>
      </c>
    </row>
    <row r="81" spans="1:16" x14ac:dyDescent="0.2">
      <c r="A81" s="260">
        <v>44088</v>
      </c>
      <c r="B81" s="261" t="s">
        <v>356</v>
      </c>
      <c r="C81" s="262" t="s">
        <v>360</v>
      </c>
      <c r="D81" s="262" t="s">
        <v>373</v>
      </c>
      <c r="E81" s="262" t="s">
        <v>349</v>
      </c>
      <c r="F81" s="262">
        <v>2021</v>
      </c>
      <c r="G81" s="262" t="s">
        <v>363</v>
      </c>
      <c r="H81" s="263">
        <v>294000</v>
      </c>
      <c r="I81" s="262" t="s">
        <v>362</v>
      </c>
      <c r="J81" s="264">
        <v>0.22</v>
      </c>
      <c r="K81" s="264">
        <v>0</v>
      </c>
      <c r="L81" s="264">
        <v>0</v>
      </c>
      <c r="M81" s="265">
        <f t="shared" si="1"/>
        <v>44500</v>
      </c>
      <c r="N81" s="266">
        <f t="shared" si="2"/>
        <v>44561</v>
      </c>
      <c r="O81" s="267">
        <f t="shared" si="3"/>
        <v>3</v>
      </c>
      <c r="P81" s="267">
        <f t="shared" si="4"/>
        <v>882000</v>
      </c>
    </row>
    <row r="82" spans="1:16" x14ac:dyDescent="0.2">
      <c r="A82" s="260">
        <v>44088</v>
      </c>
      <c r="B82" s="261" t="s">
        <v>356</v>
      </c>
      <c r="C82" s="262" t="s">
        <v>360</v>
      </c>
      <c r="D82" s="262" t="s">
        <v>373</v>
      </c>
      <c r="E82" s="262" t="s">
        <v>349</v>
      </c>
      <c r="F82" s="262">
        <v>2021</v>
      </c>
      <c r="G82" s="262" t="s">
        <v>357</v>
      </c>
      <c r="H82" s="263">
        <v>420000</v>
      </c>
      <c r="I82" s="262" t="s">
        <v>362</v>
      </c>
      <c r="J82" s="264">
        <v>0.22</v>
      </c>
      <c r="K82" s="264">
        <v>0</v>
      </c>
      <c r="L82" s="264">
        <v>0</v>
      </c>
      <c r="M82" s="265">
        <f t="shared" si="1"/>
        <v>44408</v>
      </c>
      <c r="N82" s="266">
        <f t="shared" si="2"/>
        <v>44469</v>
      </c>
      <c r="O82" s="267">
        <f t="shared" si="3"/>
        <v>3</v>
      </c>
      <c r="P82" s="267">
        <f t="shared" si="4"/>
        <v>1260000</v>
      </c>
    </row>
    <row r="83" spans="1:16" x14ac:dyDescent="0.2">
      <c r="A83" s="260">
        <v>44088</v>
      </c>
      <c r="B83" s="261" t="s">
        <v>356</v>
      </c>
      <c r="C83" s="262" t="s">
        <v>360</v>
      </c>
      <c r="D83" s="262" t="s">
        <v>373</v>
      </c>
      <c r="E83" s="262" t="s">
        <v>349</v>
      </c>
      <c r="F83" s="262">
        <v>2021</v>
      </c>
      <c r="G83" s="262" t="s">
        <v>358</v>
      </c>
      <c r="H83" s="263">
        <v>84000</v>
      </c>
      <c r="I83" s="262" t="s">
        <v>362</v>
      </c>
      <c r="J83" s="264">
        <v>0.22</v>
      </c>
      <c r="K83" s="264">
        <v>0</v>
      </c>
      <c r="L83" s="264">
        <v>0</v>
      </c>
      <c r="M83" s="265">
        <f t="shared" ref="M83:M151" si="5">+EOMONTH(LEFT($G83,FIND(" -",$G83)-1)&amp;"-"&amp;$F83,IF($C83="Oil",0,0))</f>
        <v>44316</v>
      </c>
      <c r="N83" s="266">
        <f t="shared" ref="N83:N151" si="6">+EOMONTH(RIGHT($G83,FIND("- ",$G83)-2)&amp;"-"&amp;$F83,IF($C83="Oil",0,0))</f>
        <v>44377</v>
      </c>
      <c r="O83" s="267">
        <f t="shared" ref="O83:O146" si="7">+ROUND((N83-M83)/30.4+1,0)</f>
        <v>3</v>
      </c>
      <c r="P83" s="267">
        <f t="shared" ref="P83:P146" si="8">+O83*H83</f>
        <v>252000</v>
      </c>
    </row>
    <row r="84" spans="1:16" x14ac:dyDescent="0.2">
      <c r="A84" s="260">
        <v>44088</v>
      </c>
      <c r="B84" s="261" t="s">
        <v>356</v>
      </c>
      <c r="C84" s="262" t="s">
        <v>360</v>
      </c>
      <c r="D84" s="262" t="s">
        <v>373</v>
      </c>
      <c r="E84" s="262" t="s">
        <v>349</v>
      </c>
      <c r="F84" s="262">
        <v>2021</v>
      </c>
      <c r="G84" s="262" t="s">
        <v>355</v>
      </c>
      <c r="H84" s="263">
        <v>126000</v>
      </c>
      <c r="I84" s="262" t="s">
        <v>362</v>
      </c>
      <c r="J84" s="264">
        <v>0.22</v>
      </c>
      <c r="K84" s="264">
        <v>0</v>
      </c>
      <c r="L84" s="264">
        <v>0</v>
      </c>
      <c r="M84" s="265">
        <f t="shared" si="5"/>
        <v>44227</v>
      </c>
      <c r="N84" s="266">
        <f t="shared" si="6"/>
        <v>44286</v>
      </c>
      <c r="O84" s="267">
        <f t="shared" si="7"/>
        <v>3</v>
      </c>
      <c r="P84" s="267">
        <f t="shared" si="8"/>
        <v>378000</v>
      </c>
    </row>
    <row r="85" spans="1:16" x14ac:dyDescent="0.2">
      <c r="A85" s="260">
        <v>44088</v>
      </c>
      <c r="B85" s="261" t="s">
        <v>356</v>
      </c>
      <c r="C85" s="262" t="s">
        <v>360</v>
      </c>
      <c r="D85" s="262" t="s">
        <v>364</v>
      </c>
      <c r="E85" s="262" t="s">
        <v>349</v>
      </c>
      <c r="F85" s="262">
        <v>2021</v>
      </c>
      <c r="G85" s="262" t="s">
        <v>359</v>
      </c>
      <c r="H85" s="263">
        <v>294000</v>
      </c>
      <c r="I85" s="262" t="s">
        <v>362</v>
      </c>
      <c r="J85" s="264">
        <v>0.47249999999999998</v>
      </c>
      <c r="K85" s="264">
        <v>0</v>
      </c>
      <c r="L85" s="264">
        <v>0</v>
      </c>
      <c r="M85" s="265">
        <f t="shared" si="5"/>
        <v>44408</v>
      </c>
      <c r="N85" s="266">
        <f t="shared" si="6"/>
        <v>44561</v>
      </c>
      <c r="O85" s="267">
        <f t="shared" si="7"/>
        <v>6</v>
      </c>
      <c r="P85" s="267">
        <f t="shared" si="8"/>
        <v>1764000</v>
      </c>
    </row>
    <row r="86" spans="1:16" x14ac:dyDescent="0.2">
      <c r="A86" s="260">
        <v>44088</v>
      </c>
      <c r="B86" s="261" t="s">
        <v>356</v>
      </c>
      <c r="C86" s="262" t="s">
        <v>360</v>
      </c>
      <c r="D86" s="262" t="s">
        <v>364</v>
      </c>
      <c r="E86" s="262" t="s">
        <v>349</v>
      </c>
      <c r="F86" s="262">
        <v>2021</v>
      </c>
      <c r="G86" s="262" t="s">
        <v>355</v>
      </c>
      <c r="H86" s="263">
        <v>42000</v>
      </c>
      <c r="I86" s="262" t="s">
        <v>362</v>
      </c>
      <c r="J86" s="264">
        <v>0.47249999999999998</v>
      </c>
      <c r="K86" s="264">
        <v>0</v>
      </c>
      <c r="L86" s="264">
        <v>0</v>
      </c>
      <c r="M86" s="265">
        <f t="shared" si="5"/>
        <v>44227</v>
      </c>
      <c r="N86" s="266">
        <f t="shared" si="6"/>
        <v>44286</v>
      </c>
      <c r="O86" s="267">
        <f t="shared" si="7"/>
        <v>3</v>
      </c>
      <c r="P86" s="267">
        <f t="shared" si="8"/>
        <v>126000</v>
      </c>
    </row>
    <row r="87" spans="1:16" x14ac:dyDescent="0.2">
      <c r="A87" s="260">
        <v>44088</v>
      </c>
      <c r="B87" s="261" t="s">
        <v>356</v>
      </c>
      <c r="C87" s="262" t="s">
        <v>360</v>
      </c>
      <c r="D87" s="262" t="s">
        <v>364</v>
      </c>
      <c r="E87" s="262" t="s">
        <v>349</v>
      </c>
      <c r="F87" s="262">
        <v>2020</v>
      </c>
      <c r="G87" s="262" t="s">
        <v>363</v>
      </c>
      <c r="H87" s="263">
        <v>168000</v>
      </c>
      <c r="I87" s="262" t="s">
        <v>362</v>
      </c>
      <c r="J87" s="264">
        <v>0.47249999999999998</v>
      </c>
      <c r="K87" s="264">
        <v>0</v>
      </c>
      <c r="L87" s="264">
        <v>0</v>
      </c>
      <c r="M87" s="265">
        <f t="shared" si="5"/>
        <v>44135</v>
      </c>
      <c r="N87" s="266">
        <f t="shared" si="6"/>
        <v>44196</v>
      </c>
      <c r="O87" s="267">
        <f t="shared" si="7"/>
        <v>3</v>
      </c>
      <c r="P87" s="267">
        <f t="shared" si="8"/>
        <v>504000</v>
      </c>
    </row>
    <row r="88" spans="1:16" x14ac:dyDescent="0.2">
      <c r="A88" s="260">
        <v>44088</v>
      </c>
      <c r="B88" s="261" t="s">
        <v>356</v>
      </c>
      <c r="C88" s="262" t="s">
        <v>360</v>
      </c>
      <c r="D88" s="262" t="s">
        <v>374</v>
      </c>
      <c r="E88" s="262" t="s">
        <v>349</v>
      </c>
      <c r="F88" s="262">
        <v>2021</v>
      </c>
      <c r="G88" s="262" t="s">
        <v>350</v>
      </c>
      <c r="H88" s="263">
        <v>294000</v>
      </c>
      <c r="I88" s="262" t="s">
        <v>362</v>
      </c>
      <c r="J88" s="264">
        <v>0.53374999999999995</v>
      </c>
      <c r="K88" s="264">
        <v>0</v>
      </c>
      <c r="L88" s="264">
        <v>0</v>
      </c>
      <c r="M88" s="265">
        <f t="shared" si="5"/>
        <v>44227</v>
      </c>
      <c r="N88" s="266">
        <f t="shared" si="6"/>
        <v>44561</v>
      </c>
      <c r="O88" s="267">
        <f t="shared" si="7"/>
        <v>12</v>
      </c>
      <c r="P88" s="267">
        <f t="shared" si="8"/>
        <v>3528000</v>
      </c>
    </row>
    <row r="89" spans="1:16" x14ac:dyDescent="0.2">
      <c r="A89" s="260">
        <v>44088</v>
      </c>
      <c r="B89" s="261" t="s">
        <v>356</v>
      </c>
      <c r="C89" s="262" t="s">
        <v>360</v>
      </c>
      <c r="D89" s="262" t="s">
        <v>374</v>
      </c>
      <c r="E89" s="262" t="s">
        <v>349</v>
      </c>
      <c r="F89" s="262">
        <v>2020</v>
      </c>
      <c r="G89" s="262" t="s">
        <v>363</v>
      </c>
      <c r="H89" s="263">
        <v>294000</v>
      </c>
      <c r="I89" s="262" t="s">
        <v>362</v>
      </c>
      <c r="J89" s="264">
        <v>0.53374999999999995</v>
      </c>
      <c r="K89" s="264">
        <v>0</v>
      </c>
      <c r="L89" s="264">
        <v>0</v>
      </c>
      <c r="M89" s="265">
        <f t="shared" si="5"/>
        <v>44135</v>
      </c>
      <c r="N89" s="266">
        <f t="shared" si="6"/>
        <v>44196</v>
      </c>
      <c r="O89" s="267">
        <f t="shared" si="7"/>
        <v>3</v>
      </c>
      <c r="P89" s="267">
        <f t="shared" si="8"/>
        <v>882000</v>
      </c>
    </row>
    <row r="90" spans="1:16" x14ac:dyDescent="0.2">
      <c r="A90" s="260">
        <v>44088</v>
      </c>
      <c r="B90" s="261" t="s">
        <v>356</v>
      </c>
      <c r="C90" s="262" t="s">
        <v>360</v>
      </c>
      <c r="D90" s="262" t="s">
        <v>375</v>
      </c>
      <c r="E90" s="262" t="s">
        <v>349</v>
      </c>
      <c r="F90" s="262">
        <v>2021</v>
      </c>
      <c r="G90" s="262" t="s">
        <v>350</v>
      </c>
      <c r="H90" s="263">
        <v>84000</v>
      </c>
      <c r="I90" s="262" t="s">
        <v>362</v>
      </c>
      <c r="J90" s="264">
        <v>0.55500000000000005</v>
      </c>
      <c r="K90" s="264">
        <v>0</v>
      </c>
      <c r="L90" s="264">
        <v>0</v>
      </c>
      <c r="M90" s="265">
        <f t="shared" si="5"/>
        <v>44227</v>
      </c>
      <c r="N90" s="266">
        <f t="shared" si="6"/>
        <v>44561</v>
      </c>
      <c r="O90" s="267">
        <f t="shared" si="7"/>
        <v>12</v>
      </c>
      <c r="P90" s="267">
        <f t="shared" si="8"/>
        <v>1008000</v>
      </c>
    </row>
    <row r="91" spans="1:16" x14ac:dyDescent="0.2">
      <c r="A91" s="260">
        <v>44088</v>
      </c>
      <c r="B91" s="261" t="s">
        <v>354</v>
      </c>
      <c r="C91" s="262" t="s">
        <v>360</v>
      </c>
      <c r="D91" s="262" t="s">
        <v>375</v>
      </c>
      <c r="E91" s="262" t="s">
        <v>349</v>
      </c>
      <c r="F91" s="262">
        <v>2020</v>
      </c>
      <c r="G91" s="262" t="s">
        <v>363</v>
      </c>
      <c r="H91" s="263">
        <v>84000</v>
      </c>
      <c r="I91" s="262" t="s">
        <v>362</v>
      </c>
      <c r="J91" s="264">
        <v>0.55500000000000005</v>
      </c>
      <c r="K91" s="264">
        <v>0</v>
      </c>
      <c r="L91" s="264">
        <v>0</v>
      </c>
      <c r="M91" s="265">
        <f t="shared" si="5"/>
        <v>44135</v>
      </c>
      <c r="N91" s="266">
        <f t="shared" si="6"/>
        <v>44196</v>
      </c>
      <c r="O91" s="267">
        <f t="shared" si="7"/>
        <v>3</v>
      </c>
      <c r="P91" s="267">
        <f t="shared" si="8"/>
        <v>252000</v>
      </c>
    </row>
    <row r="92" spans="1:16" x14ac:dyDescent="0.2">
      <c r="A92" s="260">
        <v>44088</v>
      </c>
      <c r="B92" s="261" t="s">
        <v>354</v>
      </c>
      <c r="C92" s="262" t="s">
        <v>360</v>
      </c>
      <c r="D92" s="262" t="s">
        <v>361</v>
      </c>
      <c r="E92" s="262" t="s">
        <v>349</v>
      </c>
      <c r="F92" s="262">
        <v>2021</v>
      </c>
      <c r="G92" s="262" t="s">
        <v>376</v>
      </c>
      <c r="H92" s="263">
        <v>336000</v>
      </c>
      <c r="I92" s="262" t="s">
        <v>362</v>
      </c>
      <c r="J92" s="264">
        <v>0.82674999999999998</v>
      </c>
      <c r="K92" s="264">
        <v>0</v>
      </c>
      <c r="L92" s="264">
        <v>0</v>
      </c>
      <c r="M92" s="265">
        <f t="shared" si="5"/>
        <v>44227</v>
      </c>
      <c r="N92" s="266">
        <f t="shared" si="6"/>
        <v>44377</v>
      </c>
      <c r="O92" s="267">
        <f t="shared" si="7"/>
        <v>6</v>
      </c>
      <c r="P92" s="267">
        <f t="shared" si="8"/>
        <v>2016000</v>
      </c>
    </row>
    <row r="93" spans="1:16" x14ac:dyDescent="0.2">
      <c r="A93" s="260">
        <v>44088</v>
      </c>
      <c r="B93" s="261" t="s">
        <v>354</v>
      </c>
      <c r="C93" s="262" t="s">
        <v>360</v>
      </c>
      <c r="D93" s="262" t="s">
        <v>361</v>
      </c>
      <c r="E93" s="262" t="s">
        <v>349</v>
      </c>
      <c r="F93" s="262">
        <v>2020</v>
      </c>
      <c r="G93" s="262" t="s">
        <v>363</v>
      </c>
      <c r="H93" s="263">
        <v>336000</v>
      </c>
      <c r="I93" s="262" t="s">
        <v>362</v>
      </c>
      <c r="J93" s="264">
        <v>0.82674999999999998</v>
      </c>
      <c r="K93" s="264">
        <v>0</v>
      </c>
      <c r="L93" s="264">
        <v>0</v>
      </c>
      <c r="M93" s="265">
        <f t="shared" si="5"/>
        <v>44135</v>
      </c>
      <c r="N93" s="266">
        <f t="shared" si="6"/>
        <v>44196</v>
      </c>
      <c r="O93" s="267">
        <f t="shared" si="7"/>
        <v>3</v>
      </c>
      <c r="P93" s="267">
        <f t="shared" si="8"/>
        <v>1008000</v>
      </c>
    </row>
    <row r="94" spans="1:16" x14ac:dyDescent="0.2">
      <c r="A94" s="260">
        <v>44085</v>
      </c>
      <c r="B94" s="261" t="s">
        <v>346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363</v>
      </c>
      <c r="H94" s="263">
        <v>60000</v>
      </c>
      <c r="I94" s="262" t="s">
        <v>379</v>
      </c>
      <c r="J94" s="264">
        <v>-0.28999999999999998</v>
      </c>
      <c r="K94" s="264">
        <v>0</v>
      </c>
      <c r="L94" s="264">
        <v>0</v>
      </c>
      <c r="M94" s="265">
        <f t="shared" si="5"/>
        <v>44500</v>
      </c>
      <c r="N94" s="266">
        <f t="shared" si="6"/>
        <v>44561</v>
      </c>
      <c r="O94" s="267">
        <f t="shared" si="7"/>
        <v>3</v>
      </c>
      <c r="P94" s="267">
        <f t="shared" si="8"/>
        <v>180000</v>
      </c>
    </row>
    <row r="95" spans="1:16" x14ac:dyDescent="0.2">
      <c r="A95" s="260">
        <v>44085</v>
      </c>
      <c r="B95" s="261" t="s">
        <v>346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350</v>
      </c>
      <c r="H95" s="263">
        <v>50000</v>
      </c>
      <c r="I95" s="262" t="s">
        <v>379</v>
      </c>
      <c r="J95" s="264">
        <v>-0.32750000000000001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44561</v>
      </c>
      <c r="O95" s="267">
        <f t="shared" si="7"/>
        <v>12</v>
      </c>
      <c r="P95" s="267">
        <f t="shared" si="8"/>
        <v>600000</v>
      </c>
    </row>
    <row r="96" spans="1:16" x14ac:dyDescent="0.2">
      <c r="A96" s="260">
        <v>44085</v>
      </c>
      <c r="B96" s="261" t="s">
        <v>354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363</v>
      </c>
      <c r="H96" s="263">
        <v>1000</v>
      </c>
      <c r="I96" s="262" t="s">
        <v>351</v>
      </c>
      <c r="J96" s="264">
        <v>38</v>
      </c>
      <c r="K96" s="264">
        <v>45.6</v>
      </c>
      <c r="L96" s="264">
        <v>0</v>
      </c>
      <c r="M96" s="265">
        <f t="shared" si="5"/>
        <v>44865</v>
      </c>
      <c r="N96" s="266">
        <f t="shared" si="6"/>
        <v>44926</v>
      </c>
      <c r="O96" s="267">
        <f t="shared" si="7"/>
        <v>3</v>
      </c>
      <c r="P96" s="267">
        <f t="shared" si="8"/>
        <v>3000</v>
      </c>
    </row>
    <row r="97" spans="1:16" x14ac:dyDescent="0.2">
      <c r="A97" s="260">
        <v>44085</v>
      </c>
      <c r="B97" s="261" t="s">
        <v>354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380</v>
      </c>
      <c r="H97" s="263">
        <v>2000</v>
      </c>
      <c r="I97" s="262" t="s">
        <v>351</v>
      </c>
      <c r="J97" s="264">
        <v>38</v>
      </c>
      <c r="K97" s="264">
        <v>45.6</v>
      </c>
      <c r="L97" s="264">
        <v>0</v>
      </c>
      <c r="M97" s="265">
        <f t="shared" si="5"/>
        <v>44681</v>
      </c>
      <c r="N97" s="266">
        <f t="shared" si="6"/>
        <v>44834</v>
      </c>
      <c r="O97" s="267">
        <f t="shared" si="7"/>
        <v>6</v>
      </c>
      <c r="P97" s="267">
        <f t="shared" si="8"/>
        <v>12000</v>
      </c>
    </row>
    <row r="98" spans="1:16" x14ac:dyDescent="0.2">
      <c r="A98" s="260">
        <v>44085</v>
      </c>
      <c r="B98" s="261" t="s">
        <v>354</v>
      </c>
      <c r="C98" s="262" t="s">
        <v>347</v>
      </c>
      <c r="D98" s="262" t="s">
        <v>348</v>
      </c>
      <c r="E98" s="262" t="s">
        <v>353</v>
      </c>
      <c r="F98" s="262">
        <v>2022</v>
      </c>
      <c r="G98" s="262" t="s">
        <v>355</v>
      </c>
      <c r="H98" s="263">
        <v>5000</v>
      </c>
      <c r="I98" s="262" t="s">
        <v>351</v>
      </c>
      <c r="J98" s="264">
        <v>38</v>
      </c>
      <c r="K98" s="264">
        <v>45.6</v>
      </c>
      <c r="L98" s="264">
        <v>0</v>
      </c>
      <c r="M98" s="265">
        <f t="shared" si="5"/>
        <v>44592</v>
      </c>
      <c r="N98" s="266">
        <f t="shared" si="6"/>
        <v>44651</v>
      </c>
      <c r="O98" s="267">
        <f t="shared" si="7"/>
        <v>3</v>
      </c>
      <c r="P98" s="267">
        <f t="shared" si="8"/>
        <v>15000</v>
      </c>
    </row>
    <row r="99" spans="1:16" x14ac:dyDescent="0.2">
      <c r="A99" s="260">
        <v>44085</v>
      </c>
      <c r="B99" s="261" t="s">
        <v>354</v>
      </c>
      <c r="C99" s="262" t="s">
        <v>347</v>
      </c>
      <c r="D99" s="262" t="s">
        <v>348</v>
      </c>
      <c r="E99" s="262" t="s">
        <v>353</v>
      </c>
      <c r="F99" s="262">
        <v>2021</v>
      </c>
      <c r="G99" s="262" t="s">
        <v>363</v>
      </c>
      <c r="H99" s="263">
        <v>5000</v>
      </c>
      <c r="I99" s="262" t="s">
        <v>351</v>
      </c>
      <c r="J99" s="264">
        <v>38</v>
      </c>
      <c r="K99" s="264">
        <v>45.6</v>
      </c>
      <c r="L99" s="264">
        <v>0</v>
      </c>
      <c r="M99" s="265">
        <f t="shared" si="5"/>
        <v>44500</v>
      </c>
      <c r="N99" s="266">
        <f t="shared" si="6"/>
        <v>44561</v>
      </c>
      <c r="O99" s="267">
        <f t="shared" si="7"/>
        <v>3</v>
      </c>
      <c r="P99" s="267">
        <f t="shared" si="8"/>
        <v>15000</v>
      </c>
    </row>
    <row r="100" spans="1:16" x14ac:dyDescent="0.2">
      <c r="A100" s="260">
        <v>44085</v>
      </c>
      <c r="B100" s="261" t="s">
        <v>346</v>
      </c>
      <c r="C100" s="262" t="s">
        <v>377</v>
      </c>
      <c r="D100" s="262" t="s">
        <v>381</v>
      </c>
      <c r="E100" s="262" t="s">
        <v>353</v>
      </c>
      <c r="F100" s="262">
        <v>2022</v>
      </c>
      <c r="G100" s="262" t="s">
        <v>355</v>
      </c>
      <c r="H100" s="263">
        <v>60000</v>
      </c>
      <c r="I100" s="262" t="s">
        <v>379</v>
      </c>
      <c r="J100" s="264">
        <v>2.5</v>
      </c>
      <c r="K100" s="264">
        <v>4.03</v>
      </c>
      <c r="L100" s="264">
        <v>0</v>
      </c>
      <c r="M100" s="265">
        <f t="shared" si="5"/>
        <v>44592</v>
      </c>
      <c r="N100" s="266">
        <f t="shared" si="6"/>
        <v>44651</v>
      </c>
      <c r="O100" s="267">
        <f t="shared" si="7"/>
        <v>3</v>
      </c>
      <c r="P100" s="267">
        <f t="shared" si="8"/>
        <v>180000</v>
      </c>
    </row>
    <row r="101" spans="1:16" x14ac:dyDescent="0.2">
      <c r="A101" s="260">
        <v>44085</v>
      </c>
      <c r="B101" s="261" t="s">
        <v>346</v>
      </c>
      <c r="C101" s="262" t="s">
        <v>377</v>
      </c>
      <c r="D101" s="262" t="s">
        <v>381</v>
      </c>
      <c r="E101" s="262" t="s">
        <v>353</v>
      </c>
      <c r="F101" s="262">
        <v>2021</v>
      </c>
      <c r="G101" s="262" t="s">
        <v>363</v>
      </c>
      <c r="H101" s="263">
        <v>60000</v>
      </c>
      <c r="I101" s="262" t="s">
        <v>379</v>
      </c>
      <c r="J101" s="264">
        <v>2.5</v>
      </c>
      <c r="K101" s="264">
        <v>4.03</v>
      </c>
      <c r="L101" s="264">
        <v>0</v>
      </c>
      <c r="M101" s="265">
        <f t="shared" si="5"/>
        <v>44500</v>
      </c>
      <c r="N101" s="266">
        <f t="shared" si="6"/>
        <v>44561</v>
      </c>
      <c r="O101" s="267">
        <f t="shared" si="7"/>
        <v>3</v>
      </c>
      <c r="P101" s="267">
        <f t="shared" si="8"/>
        <v>180000</v>
      </c>
    </row>
    <row r="102" spans="1:16" x14ac:dyDescent="0.2">
      <c r="A102" s="260">
        <v>44085</v>
      </c>
      <c r="B102" s="261" t="s">
        <v>346</v>
      </c>
      <c r="C102" s="262" t="s">
        <v>377</v>
      </c>
      <c r="D102" s="262" t="s">
        <v>381</v>
      </c>
      <c r="E102" s="262" t="s">
        <v>353</v>
      </c>
      <c r="F102" s="262">
        <v>2021</v>
      </c>
      <c r="G102" s="262" t="s">
        <v>355</v>
      </c>
      <c r="H102" s="263">
        <v>50000</v>
      </c>
      <c r="I102" s="262" t="s">
        <v>379</v>
      </c>
      <c r="J102" s="264">
        <v>2.5</v>
      </c>
      <c r="K102" s="264">
        <v>4.6100000000000003</v>
      </c>
      <c r="L102" s="264">
        <v>0</v>
      </c>
      <c r="M102" s="265">
        <f t="shared" si="5"/>
        <v>44227</v>
      </c>
      <c r="N102" s="266">
        <f t="shared" si="6"/>
        <v>44286</v>
      </c>
      <c r="O102" s="267">
        <f t="shared" si="7"/>
        <v>3</v>
      </c>
      <c r="P102" s="267">
        <f t="shared" si="8"/>
        <v>150000</v>
      </c>
    </row>
    <row r="103" spans="1:16" x14ac:dyDescent="0.2">
      <c r="A103" s="260">
        <v>44085</v>
      </c>
      <c r="B103" s="261" t="s">
        <v>346</v>
      </c>
      <c r="C103" s="262" t="s">
        <v>377</v>
      </c>
      <c r="D103" s="262" t="s">
        <v>381</v>
      </c>
      <c r="E103" s="262" t="s">
        <v>353</v>
      </c>
      <c r="F103" s="262">
        <v>2020</v>
      </c>
      <c r="G103" s="262" t="s">
        <v>365</v>
      </c>
      <c r="H103" s="263">
        <v>50000</v>
      </c>
      <c r="I103" s="262" t="s">
        <v>379</v>
      </c>
      <c r="J103" s="264">
        <v>2.5</v>
      </c>
      <c r="K103" s="264">
        <v>4.6100000000000003</v>
      </c>
      <c r="L103" s="264">
        <v>0</v>
      </c>
      <c r="M103" s="265">
        <f t="shared" si="5"/>
        <v>44165</v>
      </c>
      <c r="N103" s="266">
        <f t="shared" si="6"/>
        <v>44196</v>
      </c>
      <c r="O103" s="267">
        <f t="shared" si="7"/>
        <v>2</v>
      </c>
      <c r="P103" s="267">
        <f t="shared" si="8"/>
        <v>100000</v>
      </c>
    </row>
    <row r="104" spans="1:16" x14ac:dyDescent="0.2">
      <c r="A104" s="260">
        <v>44077</v>
      </c>
      <c r="B104" s="261" t="s">
        <v>356</v>
      </c>
      <c r="C104" s="262" t="s">
        <v>347</v>
      </c>
      <c r="D104" s="262" t="s">
        <v>348</v>
      </c>
      <c r="E104" s="262" t="s">
        <v>349</v>
      </c>
      <c r="F104" s="262">
        <v>2022</v>
      </c>
      <c r="G104" s="262" t="s">
        <v>350</v>
      </c>
      <c r="H104" s="263">
        <v>4000</v>
      </c>
      <c r="I104" s="262" t="s">
        <v>351</v>
      </c>
      <c r="J104" s="264">
        <v>45.15</v>
      </c>
      <c r="K104" s="264">
        <v>0</v>
      </c>
      <c r="L104" s="264">
        <v>0</v>
      </c>
      <c r="M104" s="265">
        <f t="shared" si="5"/>
        <v>44592</v>
      </c>
      <c r="N104" s="266">
        <f t="shared" si="6"/>
        <v>44926</v>
      </c>
      <c r="O104" s="267">
        <f t="shared" si="7"/>
        <v>12</v>
      </c>
      <c r="P104" s="267">
        <f t="shared" si="8"/>
        <v>48000</v>
      </c>
    </row>
    <row r="105" spans="1:16" x14ac:dyDescent="0.2">
      <c r="A105" s="260">
        <v>44077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2021</v>
      </c>
      <c r="G105" s="262" t="s">
        <v>359</v>
      </c>
      <c r="H105" s="263">
        <v>4000</v>
      </c>
      <c r="I105" s="262" t="s">
        <v>351</v>
      </c>
      <c r="J105" s="264">
        <v>45.15</v>
      </c>
      <c r="K105" s="264">
        <v>0</v>
      </c>
      <c r="L105" s="264">
        <v>0</v>
      </c>
      <c r="M105" s="265">
        <f t="shared" si="5"/>
        <v>44408</v>
      </c>
      <c r="N105" s="266">
        <f t="shared" si="6"/>
        <v>44561</v>
      </c>
      <c r="O105" s="267">
        <f t="shared" si="7"/>
        <v>6</v>
      </c>
      <c r="P105" s="267">
        <f t="shared" si="8"/>
        <v>24000</v>
      </c>
    </row>
    <row r="106" spans="1:16" x14ac:dyDescent="0.2">
      <c r="A106" s="260">
        <v>44048</v>
      </c>
      <c r="B106" s="261" t="s">
        <v>354</v>
      </c>
      <c r="C106" s="262" t="s">
        <v>377</v>
      </c>
      <c r="D106" s="262" t="s">
        <v>378</v>
      </c>
      <c r="E106" s="262" t="s">
        <v>349</v>
      </c>
      <c r="F106" s="262">
        <v>2021</v>
      </c>
      <c r="G106" s="262" t="s">
        <v>352</v>
      </c>
      <c r="H106" s="263">
        <v>100000</v>
      </c>
      <c r="I106" s="262" t="s">
        <v>379</v>
      </c>
      <c r="J106" s="264">
        <v>-0.45</v>
      </c>
      <c r="K106" s="264">
        <v>0</v>
      </c>
      <c r="L106" s="264">
        <v>0</v>
      </c>
      <c r="M106" s="265">
        <f t="shared" si="5"/>
        <v>44316</v>
      </c>
      <c r="N106" s="266">
        <f t="shared" si="6"/>
        <v>44561</v>
      </c>
      <c r="O106" s="267">
        <f t="shared" si="7"/>
        <v>9</v>
      </c>
      <c r="P106" s="267">
        <f t="shared" si="8"/>
        <v>900000</v>
      </c>
    </row>
    <row r="107" spans="1:16" x14ac:dyDescent="0.2">
      <c r="A107" s="260">
        <v>44048</v>
      </c>
      <c r="B107" s="261" t="s">
        <v>354</v>
      </c>
      <c r="C107" s="262" t="s">
        <v>377</v>
      </c>
      <c r="D107" s="262" t="s">
        <v>378</v>
      </c>
      <c r="E107" s="262" t="s">
        <v>349</v>
      </c>
      <c r="F107" s="262">
        <v>2021</v>
      </c>
      <c r="G107" s="262" t="s">
        <v>355</v>
      </c>
      <c r="H107" s="263">
        <v>50000</v>
      </c>
      <c r="I107" s="262" t="s">
        <v>379</v>
      </c>
      <c r="J107" s="264">
        <v>-0.45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44286</v>
      </c>
      <c r="O107" s="267">
        <f t="shared" si="7"/>
        <v>3</v>
      </c>
      <c r="P107" s="267">
        <f t="shared" si="8"/>
        <v>150000</v>
      </c>
    </row>
    <row r="108" spans="1:16" x14ac:dyDescent="0.2">
      <c r="A108" s="260">
        <v>44033</v>
      </c>
      <c r="B108" s="261" t="s">
        <v>356</v>
      </c>
      <c r="C108" s="262" t="s">
        <v>347</v>
      </c>
      <c r="D108" s="262" t="s">
        <v>348</v>
      </c>
      <c r="E108" s="262" t="s">
        <v>353</v>
      </c>
      <c r="F108" s="262">
        <v>2022</v>
      </c>
      <c r="G108" s="262" t="s">
        <v>350</v>
      </c>
      <c r="H108" s="263">
        <v>3000</v>
      </c>
      <c r="I108" s="262" t="s">
        <v>351</v>
      </c>
      <c r="J108" s="264">
        <v>35</v>
      </c>
      <c r="K108" s="264">
        <v>52</v>
      </c>
      <c r="L108" s="264">
        <v>0</v>
      </c>
      <c r="M108" s="265">
        <f t="shared" si="5"/>
        <v>44592</v>
      </c>
      <c r="N108" s="266">
        <f t="shared" si="6"/>
        <v>44926</v>
      </c>
      <c r="O108" s="267">
        <f t="shared" si="7"/>
        <v>12</v>
      </c>
      <c r="P108" s="267">
        <f t="shared" si="8"/>
        <v>36000</v>
      </c>
    </row>
    <row r="109" spans="1:16" x14ac:dyDescent="0.2">
      <c r="A109" s="260">
        <v>44014</v>
      </c>
      <c r="B109" s="261" t="s">
        <v>356</v>
      </c>
      <c r="C109" s="262" t="s">
        <v>347</v>
      </c>
      <c r="D109" s="262" t="s">
        <v>348</v>
      </c>
      <c r="E109" s="262" t="s">
        <v>353</v>
      </c>
      <c r="F109" s="262">
        <v>2022</v>
      </c>
      <c r="G109" s="262" t="s">
        <v>350</v>
      </c>
      <c r="H109" s="263">
        <v>3000</v>
      </c>
      <c r="I109" s="262" t="s">
        <v>351</v>
      </c>
      <c r="J109" s="264">
        <v>35</v>
      </c>
      <c r="K109" s="264">
        <v>49</v>
      </c>
      <c r="L109" s="264">
        <v>0</v>
      </c>
      <c r="M109" s="265">
        <f t="shared" si="5"/>
        <v>44592</v>
      </c>
      <c r="N109" s="266">
        <f t="shared" si="6"/>
        <v>44926</v>
      </c>
      <c r="O109" s="267">
        <f t="shared" si="7"/>
        <v>12</v>
      </c>
      <c r="P109" s="267">
        <f t="shared" si="8"/>
        <v>36000</v>
      </c>
    </row>
    <row r="110" spans="1:16" x14ac:dyDescent="0.2">
      <c r="A110" s="260">
        <v>44005</v>
      </c>
      <c r="B110" s="261" t="s">
        <v>354</v>
      </c>
      <c r="C110" s="262" t="s">
        <v>360</v>
      </c>
      <c r="D110" s="262" t="s">
        <v>373</v>
      </c>
      <c r="E110" s="262" t="s">
        <v>349</v>
      </c>
      <c r="F110" s="262">
        <v>2021</v>
      </c>
      <c r="G110" s="262" t="s">
        <v>376</v>
      </c>
      <c r="H110" s="263">
        <v>126000</v>
      </c>
      <c r="I110" s="262" t="s">
        <v>362</v>
      </c>
      <c r="J110" s="264">
        <v>0.18379999999999999</v>
      </c>
      <c r="K110" s="264">
        <v>0</v>
      </c>
      <c r="L110" s="264">
        <v>0</v>
      </c>
      <c r="M110" s="265">
        <f t="shared" si="5"/>
        <v>44227</v>
      </c>
      <c r="N110" s="266">
        <f t="shared" si="6"/>
        <v>44377</v>
      </c>
      <c r="O110" s="267">
        <f t="shared" si="7"/>
        <v>6</v>
      </c>
      <c r="P110" s="267">
        <f t="shared" si="8"/>
        <v>756000</v>
      </c>
    </row>
    <row r="111" spans="1:16" x14ac:dyDescent="0.2">
      <c r="A111" s="260">
        <v>44005</v>
      </c>
      <c r="B111" s="261" t="s">
        <v>354</v>
      </c>
      <c r="C111" s="262" t="s">
        <v>360</v>
      </c>
      <c r="D111" s="262" t="s">
        <v>364</v>
      </c>
      <c r="E111" s="262" t="s">
        <v>349</v>
      </c>
      <c r="F111" s="262">
        <v>2021</v>
      </c>
      <c r="G111" s="262" t="s">
        <v>376</v>
      </c>
      <c r="H111" s="263">
        <v>294000</v>
      </c>
      <c r="I111" s="262" t="s">
        <v>362</v>
      </c>
      <c r="J111" s="264">
        <v>0.48749999999999999</v>
      </c>
      <c r="K111" s="264">
        <v>0</v>
      </c>
      <c r="L111" s="264">
        <v>0</v>
      </c>
      <c r="M111" s="265">
        <f t="shared" si="5"/>
        <v>44227</v>
      </c>
      <c r="N111" s="266">
        <f t="shared" si="6"/>
        <v>44377</v>
      </c>
      <c r="O111" s="267">
        <f t="shared" si="7"/>
        <v>6</v>
      </c>
      <c r="P111" s="267">
        <f t="shared" si="8"/>
        <v>1764000</v>
      </c>
    </row>
    <row r="112" spans="1:16" x14ac:dyDescent="0.2">
      <c r="A112" s="260">
        <v>44005</v>
      </c>
      <c r="B112" s="261" t="s">
        <v>356</v>
      </c>
      <c r="C112" s="262" t="s">
        <v>347</v>
      </c>
      <c r="D112" s="262" t="s">
        <v>348</v>
      </c>
      <c r="E112" s="262" t="s">
        <v>353</v>
      </c>
      <c r="F112" s="262">
        <v>2022</v>
      </c>
      <c r="G112" s="262" t="s">
        <v>350</v>
      </c>
      <c r="H112" s="263">
        <v>6000</v>
      </c>
      <c r="I112" s="262" t="s">
        <v>351</v>
      </c>
      <c r="J112" s="264">
        <v>39</v>
      </c>
      <c r="K112" s="264">
        <v>45.2</v>
      </c>
      <c r="L112" s="264">
        <v>0</v>
      </c>
      <c r="M112" s="265">
        <f t="shared" si="5"/>
        <v>44592</v>
      </c>
      <c r="N112" s="266">
        <f t="shared" si="6"/>
        <v>44926</v>
      </c>
      <c r="O112" s="267">
        <f t="shared" si="7"/>
        <v>12</v>
      </c>
      <c r="P112" s="267">
        <f t="shared" si="8"/>
        <v>72000</v>
      </c>
    </row>
    <row r="113" spans="1:16" x14ac:dyDescent="0.2">
      <c r="A113" s="260">
        <v>44005</v>
      </c>
      <c r="B113" s="261" t="s">
        <v>356</v>
      </c>
      <c r="C113" s="262" t="s">
        <v>347</v>
      </c>
      <c r="D113" s="262" t="s">
        <v>348</v>
      </c>
      <c r="E113" s="262" t="s">
        <v>353</v>
      </c>
      <c r="F113" s="262">
        <v>2022</v>
      </c>
      <c r="G113" s="262" t="s">
        <v>376</v>
      </c>
      <c r="H113" s="263">
        <v>2000</v>
      </c>
      <c r="I113" s="262" t="s">
        <v>351</v>
      </c>
      <c r="J113" s="264">
        <v>39</v>
      </c>
      <c r="K113" s="264">
        <v>44.85</v>
      </c>
      <c r="L113" s="264">
        <v>0</v>
      </c>
      <c r="M113" s="265">
        <f t="shared" si="5"/>
        <v>44592</v>
      </c>
      <c r="N113" s="266">
        <f t="shared" si="6"/>
        <v>44742</v>
      </c>
      <c r="O113" s="267">
        <f t="shared" si="7"/>
        <v>6</v>
      </c>
      <c r="P113" s="267">
        <f t="shared" si="8"/>
        <v>12000</v>
      </c>
    </row>
    <row r="114" spans="1:16" x14ac:dyDescent="0.2">
      <c r="A114" s="260">
        <v>44005</v>
      </c>
      <c r="B114" s="261" t="s">
        <v>356</v>
      </c>
      <c r="C114" s="262" t="s">
        <v>347</v>
      </c>
      <c r="D114" s="262" t="s">
        <v>348</v>
      </c>
      <c r="E114" s="262" t="s">
        <v>353</v>
      </c>
      <c r="F114" s="262">
        <v>2021</v>
      </c>
      <c r="G114" s="262" t="s">
        <v>363</v>
      </c>
      <c r="H114" s="263">
        <v>4000</v>
      </c>
      <c r="I114" s="262" t="s">
        <v>351</v>
      </c>
      <c r="J114" s="264">
        <v>35</v>
      </c>
      <c r="K114" s="264">
        <v>48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12000</v>
      </c>
    </row>
    <row r="115" spans="1:16" x14ac:dyDescent="0.2">
      <c r="A115" s="260">
        <v>44001</v>
      </c>
      <c r="B115" s="261" t="s">
        <v>354</v>
      </c>
      <c r="C115" s="262" t="s">
        <v>347</v>
      </c>
      <c r="D115" s="262" t="s">
        <v>348</v>
      </c>
      <c r="E115" s="262" t="s">
        <v>353</v>
      </c>
      <c r="F115" s="262">
        <v>2022</v>
      </c>
      <c r="G115" s="262" t="s">
        <v>350</v>
      </c>
      <c r="H115" s="263">
        <v>20000</v>
      </c>
      <c r="I115" s="262" t="s">
        <v>351</v>
      </c>
      <c r="J115" s="264">
        <v>38</v>
      </c>
      <c r="K115" s="264">
        <v>45.15</v>
      </c>
      <c r="L115" s="264">
        <v>0</v>
      </c>
      <c r="M115" s="265">
        <f t="shared" si="5"/>
        <v>44592</v>
      </c>
      <c r="N115" s="266">
        <f t="shared" si="6"/>
        <v>44926</v>
      </c>
      <c r="O115" s="267">
        <f t="shared" si="7"/>
        <v>12</v>
      </c>
      <c r="P115" s="267">
        <f t="shared" si="8"/>
        <v>240000</v>
      </c>
    </row>
    <row r="116" spans="1:16" x14ac:dyDescent="0.2">
      <c r="A116" s="260">
        <v>44001</v>
      </c>
      <c r="B116" s="261" t="s">
        <v>354</v>
      </c>
      <c r="C116" s="262" t="s">
        <v>347</v>
      </c>
      <c r="D116" s="262" t="s">
        <v>348</v>
      </c>
      <c r="E116" s="262" t="s">
        <v>353</v>
      </c>
      <c r="F116" s="262">
        <v>2021</v>
      </c>
      <c r="G116" s="262" t="s">
        <v>363</v>
      </c>
      <c r="H116" s="263">
        <v>15000</v>
      </c>
      <c r="I116" s="262" t="s">
        <v>351</v>
      </c>
      <c r="J116" s="264">
        <v>35</v>
      </c>
      <c r="K116" s="264">
        <v>47.03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45000</v>
      </c>
    </row>
    <row r="117" spans="1:16" x14ac:dyDescent="0.2">
      <c r="A117" s="260">
        <v>43992</v>
      </c>
      <c r="B117" s="261" t="s">
        <v>356</v>
      </c>
      <c r="C117" s="262" t="s">
        <v>347</v>
      </c>
      <c r="D117" s="262" t="s">
        <v>348</v>
      </c>
      <c r="E117" s="262" t="s">
        <v>349</v>
      </c>
      <c r="F117" s="262">
        <v>2020</v>
      </c>
      <c r="G117" s="262" t="s">
        <v>363</v>
      </c>
      <c r="H117" s="263">
        <v>27000</v>
      </c>
      <c r="I117" s="262" t="s">
        <v>351</v>
      </c>
      <c r="J117" s="264">
        <v>39.729999999999997</v>
      </c>
      <c r="K117" s="264">
        <v>0</v>
      </c>
      <c r="L117" s="264">
        <v>0</v>
      </c>
      <c r="M117" s="265">
        <f t="shared" si="5"/>
        <v>44135</v>
      </c>
      <c r="N117" s="266">
        <f t="shared" si="6"/>
        <v>44196</v>
      </c>
      <c r="O117" s="267">
        <f t="shared" si="7"/>
        <v>3</v>
      </c>
      <c r="P117" s="267">
        <f t="shared" si="8"/>
        <v>81000</v>
      </c>
    </row>
    <row r="118" spans="1:16" x14ac:dyDescent="0.2">
      <c r="A118" s="260">
        <v>43992</v>
      </c>
      <c r="B118" s="261" t="s">
        <v>356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376</v>
      </c>
      <c r="H118" s="263">
        <v>10000</v>
      </c>
      <c r="I118" s="262" t="s">
        <v>351</v>
      </c>
      <c r="J118" s="264">
        <v>40.29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44377</v>
      </c>
      <c r="O118" s="267">
        <f t="shared" si="7"/>
        <v>6</v>
      </c>
      <c r="P118" s="267">
        <f t="shared" si="8"/>
        <v>60000</v>
      </c>
    </row>
    <row r="119" spans="1:16" x14ac:dyDescent="0.2">
      <c r="A119" s="260">
        <v>43990</v>
      </c>
      <c r="B119" s="261" t="s">
        <v>356</v>
      </c>
      <c r="C119" s="262" t="s">
        <v>360</v>
      </c>
      <c r="D119" s="262" t="s">
        <v>364</v>
      </c>
      <c r="E119" s="262" t="s">
        <v>349</v>
      </c>
      <c r="F119" s="262">
        <v>2021</v>
      </c>
      <c r="G119" s="262" t="s">
        <v>350</v>
      </c>
      <c r="H119" s="263">
        <v>504000</v>
      </c>
      <c r="I119" s="262" t="s">
        <v>362</v>
      </c>
      <c r="J119" s="264">
        <v>0.46750000000000003</v>
      </c>
      <c r="K119" s="264">
        <v>0</v>
      </c>
      <c r="L119" s="264">
        <v>0</v>
      </c>
      <c r="M119" s="265">
        <f t="shared" si="5"/>
        <v>44227</v>
      </c>
      <c r="N119" s="266">
        <f t="shared" si="6"/>
        <v>44561</v>
      </c>
      <c r="O119" s="267">
        <f t="shared" si="7"/>
        <v>12</v>
      </c>
      <c r="P119" s="267">
        <f t="shared" si="8"/>
        <v>6048000</v>
      </c>
    </row>
    <row r="120" spans="1:16" x14ac:dyDescent="0.2">
      <c r="A120" s="260">
        <v>43990</v>
      </c>
      <c r="B120" s="261" t="s">
        <v>354</v>
      </c>
      <c r="C120" s="262" t="s">
        <v>360</v>
      </c>
      <c r="D120" s="262" t="s">
        <v>373</v>
      </c>
      <c r="E120" s="262" t="s">
        <v>349</v>
      </c>
      <c r="F120" s="262">
        <v>2021</v>
      </c>
      <c r="G120" s="262" t="s">
        <v>350</v>
      </c>
      <c r="H120" s="263">
        <v>336000</v>
      </c>
      <c r="I120" s="262" t="s">
        <v>362</v>
      </c>
      <c r="J120" s="264">
        <v>0.17599999999999999</v>
      </c>
      <c r="K120" s="264">
        <v>0</v>
      </c>
      <c r="L120" s="264">
        <v>0</v>
      </c>
      <c r="M120" s="265">
        <f t="shared" si="5"/>
        <v>44227</v>
      </c>
      <c r="N120" s="266">
        <f t="shared" si="6"/>
        <v>44561</v>
      </c>
      <c r="O120" s="267">
        <f t="shared" si="7"/>
        <v>12</v>
      </c>
      <c r="P120" s="267">
        <f t="shared" si="8"/>
        <v>4032000</v>
      </c>
    </row>
    <row r="121" spans="1:16" x14ac:dyDescent="0.2">
      <c r="A121" s="260">
        <v>43990</v>
      </c>
      <c r="B121" s="261" t="s">
        <v>356</v>
      </c>
      <c r="C121" s="262" t="s">
        <v>377</v>
      </c>
      <c r="D121" s="262" t="s">
        <v>381</v>
      </c>
      <c r="E121" s="262" t="s">
        <v>349</v>
      </c>
      <c r="F121" s="262">
        <v>2021</v>
      </c>
      <c r="G121" s="262" t="s">
        <v>380</v>
      </c>
      <c r="H121" s="263">
        <v>250000</v>
      </c>
      <c r="I121" s="262" t="s">
        <v>379</v>
      </c>
      <c r="J121" s="264">
        <v>2.476</v>
      </c>
      <c r="K121" s="264">
        <v>0</v>
      </c>
      <c r="L121" s="264">
        <v>0</v>
      </c>
      <c r="M121" s="265">
        <f t="shared" si="5"/>
        <v>44316</v>
      </c>
      <c r="N121" s="266">
        <f t="shared" si="6"/>
        <v>44469</v>
      </c>
      <c r="O121" s="267">
        <f t="shared" si="7"/>
        <v>6</v>
      </c>
      <c r="P121" s="267">
        <f t="shared" si="8"/>
        <v>1500000</v>
      </c>
    </row>
    <row r="122" spans="1:16" x14ac:dyDescent="0.2">
      <c r="A122" s="260">
        <v>43990</v>
      </c>
      <c r="B122" s="261" t="s">
        <v>354</v>
      </c>
      <c r="C122" s="262" t="s">
        <v>377</v>
      </c>
      <c r="D122" s="262" t="s">
        <v>381</v>
      </c>
      <c r="E122" s="262" t="s">
        <v>353</v>
      </c>
      <c r="F122" s="262">
        <v>2020</v>
      </c>
      <c r="G122" s="262" t="s">
        <v>363</v>
      </c>
      <c r="H122" s="263">
        <v>100000</v>
      </c>
      <c r="I122" s="262" t="s">
        <v>379</v>
      </c>
      <c r="J122" s="264">
        <v>2.25</v>
      </c>
      <c r="K122" s="264">
        <v>2.54</v>
      </c>
      <c r="L122" s="264">
        <v>0</v>
      </c>
      <c r="M122" s="265">
        <f t="shared" si="5"/>
        <v>44135</v>
      </c>
      <c r="N122" s="266">
        <f t="shared" si="6"/>
        <v>44196</v>
      </c>
      <c r="O122" s="267">
        <f t="shared" si="7"/>
        <v>3</v>
      </c>
      <c r="P122" s="267">
        <f t="shared" si="8"/>
        <v>300000</v>
      </c>
    </row>
    <row r="123" spans="1:16" x14ac:dyDescent="0.2">
      <c r="A123" s="260">
        <v>43966</v>
      </c>
      <c r="B123" s="261" t="s">
        <v>346</v>
      </c>
      <c r="C123" s="262" t="s">
        <v>360</v>
      </c>
      <c r="D123" s="262" t="s">
        <v>373</v>
      </c>
      <c r="E123" s="262" t="s">
        <v>349</v>
      </c>
      <c r="F123" s="262">
        <v>2020</v>
      </c>
      <c r="G123" s="262" t="s">
        <v>382</v>
      </c>
      <c r="H123" s="263">
        <v>840000</v>
      </c>
      <c r="I123" s="262" t="s">
        <v>362</v>
      </c>
      <c r="J123" s="264">
        <v>0.21124999999999999</v>
      </c>
      <c r="K123" s="264">
        <v>0</v>
      </c>
      <c r="L123" s="264">
        <v>0</v>
      </c>
      <c r="M123" s="265">
        <f t="shared" si="5"/>
        <v>44012</v>
      </c>
      <c r="N123" s="266">
        <f t="shared" si="6"/>
        <v>44196</v>
      </c>
      <c r="O123" s="267">
        <f t="shared" si="7"/>
        <v>7</v>
      </c>
      <c r="P123" s="267">
        <f t="shared" si="8"/>
        <v>5880000</v>
      </c>
    </row>
    <row r="124" spans="1:16" x14ac:dyDescent="0.2">
      <c r="A124" s="260">
        <v>43966</v>
      </c>
      <c r="B124" s="261" t="s">
        <v>346</v>
      </c>
      <c r="C124" s="262" t="s">
        <v>360</v>
      </c>
      <c r="D124" s="262" t="s">
        <v>364</v>
      </c>
      <c r="E124" s="262" t="s">
        <v>349</v>
      </c>
      <c r="F124" s="262">
        <v>2020</v>
      </c>
      <c r="G124" s="262" t="s">
        <v>382</v>
      </c>
      <c r="H124" s="263">
        <v>630000</v>
      </c>
      <c r="I124" s="262" t="s">
        <v>362</v>
      </c>
      <c r="J124" s="264">
        <v>0.4325</v>
      </c>
      <c r="K124" s="264">
        <v>0</v>
      </c>
      <c r="L124" s="264">
        <v>0</v>
      </c>
      <c r="M124" s="265">
        <f t="shared" si="5"/>
        <v>44012</v>
      </c>
      <c r="N124" s="266">
        <f t="shared" si="6"/>
        <v>44196</v>
      </c>
      <c r="O124" s="267">
        <f t="shared" si="7"/>
        <v>7</v>
      </c>
      <c r="P124" s="267">
        <f t="shared" si="8"/>
        <v>4410000</v>
      </c>
    </row>
    <row r="125" spans="1:16" x14ac:dyDescent="0.2">
      <c r="A125" s="260">
        <v>43963</v>
      </c>
      <c r="B125" s="261" t="s">
        <v>346</v>
      </c>
      <c r="C125" s="262" t="s">
        <v>377</v>
      </c>
      <c r="D125" s="262" t="s">
        <v>381</v>
      </c>
      <c r="E125" s="262" t="s">
        <v>353</v>
      </c>
      <c r="F125" s="262">
        <v>2022</v>
      </c>
      <c r="G125" s="262" t="s">
        <v>355</v>
      </c>
      <c r="H125" s="263">
        <v>290000</v>
      </c>
      <c r="I125" s="262" t="s">
        <v>379</v>
      </c>
      <c r="J125" s="264">
        <v>2.5</v>
      </c>
      <c r="K125" s="264">
        <v>3.17</v>
      </c>
      <c r="L125" s="264">
        <v>0</v>
      </c>
      <c r="M125" s="265">
        <f t="shared" si="5"/>
        <v>44592</v>
      </c>
      <c r="N125" s="266">
        <f t="shared" si="6"/>
        <v>44651</v>
      </c>
      <c r="O125" s="267">
        <f t="shared" si="7"/>
        <v>3</v>
      </c>
      <c r="P125" s="267">
        <f t="shared" si="8"/>
        <v>870000</v>
      </c>
    </row>
    <row r="126" spans="1:16" x14ac:dyDescent="0.2">
      <c r="A126" s="260">
        <v>43963</v>
      </c>
      <c r="B126" s="261" t="s">
        <v>346</v>
      </c>
      <c r="C126" s="262" t="s">
        <v>377</v>
      </c>
      <c r="D126" s="262" t="s">
        <v>381</v>
      </c>
      <c r="E126" s="262" t="s">
        <v>353</v>
      </c>
      <c r="F126" s="262">
        <v>2021</v>
      </c>
      <c r="G126" s="262" t="s">
        <v>363</v>
      </c>
      <c r="H126" s="263">
        <v>310000</v>
      </c>
      <c r="I126" s="262" t="s">
        <v>379</v>
      </c>
      <c r="J126" s="264">
        <v>2.5</v>
      </c>
      <c r="K126" s="264">
        <v>3.17</v>
      </c>
      <c r="L126" s="264">
        <v>0</v>
      </c>
      <c r="M126" s="265">
        <f t="shared" si="5"/>
        <v>44500</v>
      </c>
      <c r="N126" s="266">
        <f t="shared" si="6"/>
        <v>44561</v>
      </c>
      <c r="O126" s="267">
        <f t="shared" si="7"/>
        <v>3</v>
      </c>
      <c r="P126" s="267">
        <f t="shared" si="8"/>
        <v>930000</v>
      </c>
    </row>
    <row r="127" spans="1:16" x14ac:dyDescent="0.2">
      <c r="A127" s="260">
        <v>43922</v>
      </c>
      <c r="B127" s="261" t="s">
        <v>346</v>
      </c>
      <c r="C127" s="262" t="s">
        <v>377</v>
      </c>
      <c r="D127" s="262" t="s">
        <v>381</v>
      </c>
      <c r="E127" s="262" t="s">
        <v>353</v>
      </c>
      <c r="F127" s="262">
        <v>2021</v>
      </c>
      <c r="G127" s="262" t="s">
        <v>355</v>
      </c>
      <c r="H127" s="263">
        <v>40000</v>
      </c>
      <c r="I127" s="262" t="s">
        <v>379</v>
      </c>
      <c r="J127" s="264">
        <v>2.2000000000000002</v>
      </c>
      <c r="K127" s="264">
        <v>4</v>
      </c>
      <c r="L127" s="264">
        <v>0</v>
      </c>
      <c r="M127" s="265">
        <f t="shared" si="5"/>
        <v>44227</v>
      </c>
      <c r="N127" s="266">
        <f t="shared" si="6"/>
        <v>44286</v>
      </c>
      <c r="O127" s="267">
        <f t="shared" si="7"/>
        <v>3</v>
      </c>
      <c r="P127" s="267">
        <f t="shared" si="8"/>
        <v>120000</v>
      </c>
    </row>
    <row r="128" spans="1:16" x14ac:dyDescent="0.2">
      <c r="A128" s="260">
        <v>43903</v>
      </c>
      <c r="B128" s="261" t="s">
        <v>354</v>
      </c>
      <c r="C128" s="262" t="s">
        <v>347</v>
      </c>
      <c r="D128" s="262" t="s">
        <v>348</v>
      </c>
      <c r="E128" s="262" t="s">
        <v>349</v>
      </c>
      <c r="F128" s="262">
        <v>2021</v>
      </c>
      <c r="G128" s="262" t="s">
        <v>363</v>
      </c>
      <c r="H128" s="263">
        <v>20000</v>
      </c>
      <c r="I128" s="262" t="s">
        <v>351</v>
      </c>
      <c r="J128" s="264">
        <v>40.450000000000003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60000</v>
      </c>
    </row>
    <row r="129" spans="1:19" x14ac:dyDescent="0.2">
      <c r="A129" s="260">
        <v>43903</v>
      </c>
      <c r="B129" s="261" t="s">
        <v>346</v>
      </c>
      <c r="C129" s="262" t="s">
        <v>347</v>
      </c>
      <c r="D129" s="262" t="s">
        <v>348</v>
      </c>
      <c r="E129" s="262" t="s">
        <v>349</v>
      </c>
      <c r="F129" s="262">
        <v>2021</v>
      </c>
      <c r="G129" s="262" t="s">
        <v>358</v>
      </c>
      <c r="H129" s="263">
        <v>13000</v>
      </c>
      <c r="I129" s="262" t="s">
        <v>351</v>
      </c>
      <c r="J129" s="264">
        <v>38.450000000000003</v>
      </c>
      <c r="K129" s="264">
        <v>0</v>
      </c>
      <c r="L129" s="264">
        <v>0</v>
      </c>
      <c r="M129" s="265">
        <f t="shared" si="5"/>
        <v>44316</v>
      </c>
      <c r="N129" s="266">
        <f t="shared" si="6"/>
        <v>44377</v>
      </c>
      <c r="O129" s="267">
        <f t="shared" si="7"/>
        <v>3</v>
      </c>
      <c r="P129" s="267">
        <f t="shared" si="8"/>
        <v>39000</v>
      </c>
    </row>
    <row r="130" spans="1:19" x14ac:dyDescent="0.2">
      <c r="A130" s="260">
        <v>43903</v>
      </c>
      <c r="B130" s="261" t="s">
        <v>383</v>
      </c>
      <c r="C130" s="262" t="s">
        <v>347</v>
      </c>
      <c r="D130" s="262" t="s">
        <v>348</v>
      </c>
      <c r="E130" s="262" t="s">
        <v>349</v>
      </c>
      <c r="F130" s="262">
        <v>2021</v>
      </c>
      <c r="G130" s="262" t="s">
        <v>355</v>
      </c>
      <c r="H130" s="263">
        <v>13000</v>
      </c>
      <c r="I130" s="262" t="s">
        <v>351</v>
      </c>
      <c r="J130" s="264">
        <v>37.71</v>
      </c>
      <c r="K130" s="264">
        <v>0</v>
      </c>
      <c r="L130" s="264">
        <v>0</v>
      </c>
      <c r="M130" s="265">
        <f t="shared" si="5"/>
        <v>44227</v>
      </c>
      <c r="N130" s="266">
        <f t="shared" si="6"/>
        <v>44286</v>
      </c>
      <c r="O130" s="267">
        <f t="shared" si="7"/>
        <v>3</v>
      </c>
      <c r="P130" s="267">
        <f t="shared" si="8"/>
        <v>39000</v>
      </c>
    </row>
    <row r="131" spans="1:19" x14ac:dyDescent="0.2">
      <c r="A131" s="260">
        <v>43903</v>
      </c>
      <c r="B131" s="261" t="s">
        <v>354</v>
      </c>
      <c r="C131" s="262" t="s">
        <v>347</v>
      </c>
      <c r="D131" s="262" t="s">
        <v>348</v>
      </c>
      <c r="E131" s="262" t="s">
        <v>349</v>
      </c>
      <c r="F131" s="262">
        <v>2020</v>
      </c>
      <c r="G131" s="262" t="s">
        <v>357</v>
      </c>
      <c r="H131" s="263">
        <v>6000</v>
      </c>
      <c r="I131" s="262" t="s">
        <v>351</v>
      </c>
      <c r="J131" s="264">
        <v>34.700000000000003</v>
      </c>
      <c r="K131" s="264">
        <v>0</v>
      </c>
      <c r="L131" s="264">
        <v>0</v>
      </c>
      <c r="M131" s="265">
        <f t="shared" si="5"/>
        <v>44043</v>
      </c>
      <c r="N131" s="266">
        <f t="shared" si="6"/>
        <v>44104</v>
      </c>
      <c r="O131" s="267">
        <f t="shared" si="7"/>
        <v>3</v>
      </c>
      <c r="P131" s="267">
        <f t="shared" si="8"/>
        <v>18000</v>
      </c>
    </row>
    <row r="132" spans="1:19" x14ac:dyDescent="0.2">
      <c r="A132" s="260">
        <v>43903</v>
      </c>
      <c r="B132" s="261" t="s">
        <v>346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358</v>
      </c>
      <c r="H132" s="263">
        <v>2000</v>
      </c>
      <c r="I132" s="262" t="s">
        <v>351</v>
      </c>
      <c r="J132" s="264">
        <v>32.82</v>
      </c>
      <c r="K132" s="264">
        <v>0</v>
      </c>
      <c r="L132" s="264">
        <v>0</v>
      </c>
      <c r="M132" s="265">
        <f t="shared" si="5"/>
        <v>43951</v>
      </c>
      <c r="N132" s="266">
        <f t="shared" si="6"/>
        <v>44012</v>
      </c>
      <c r="O132" s="267">
        <f t="shared" si="7"/>
        <v>3</v>
      </c>
      <c r="P132" s="267">
        <f t="shared" si="8"/>
        <v>6000</v>
      </c>
    </row>
    <row r="133" spans="1:19" x14ac:dyDescent="0.2">
      <c r="A133" s="260">
        <v>43903</v>
      </c>
      <c r="B133" s="261" t="s">
        <v>346</v>
      </c>
      <c r="C133" s="262" t="s">
        <v>347</v>
      </c>
      <c r="D133" s="262" t="s">
        <v>348</v>
      </c>
      <c r="E133" s="262" t="s">
        <v>349</v>
      </c>
      <c r="F133" s="262">
        <v>2021</v>
      </c>
      <c r="G133" s="262" t="s">
        <v>363</v>
      </c>
      <c r="H133" s="263">
        <v>20000</v>
      </c>
      <c r="I133" s="262" t="s">
        <v>351</v>
      </c>
      <c r="J133" s="264">
        <v>41.5</v>
      </c>
      <c r="K133" s="264">
        <v>0</v>
      </c>
      <c r="L133" s="264">
        <v>0</v>
      </c>
      <c r="M133" s="265">
        <f t="shared" si="5"/>
        <v>44500</v>
      </c>
      <c r="N133" s="266">
        <f t="shared" si="6"/>
        <v>44561</v>
      </c>
      <c r="O133" s="267">
        <f t="shared" si="7"/>
        <v>3</v>
      </c>
      <c r="P133" s="267">
        <f t="shared" si="8"/>
        <v>60000</v>
      </c>
      <c r="Q133" s="269"/>
    </row>
    <row r="134" spans="1:19" x14ac:dyDescent="0.2">
      <c r="A134" s="260">
        <v>43903</v>
      </c>
      <c r="B134" s="261" t="s">
        <v>354</v>
      </c>
      <c r="C134" s="262" t="s">
        <v>347</v>
      </c>
      <c r="D134" s="262" t="s">
        <v>348</v>
      </c>
      <c r="E134" s="262" t="s">
        <v>349</v>
      </c>
      <c r="F134" s="262">
        <v>2021</v>
      </c>
      <c r="G134" s="262" t="s">
        <v>358</v>
      </c>
      <c r="H134" s="263">
        <v>14000</v>
      </c>
      <c r="I134" s="262" t="s">
        <v>351</v>
      </c>
      <c r="J134" s="264">
        <v>40.200000000000003</v>
      </c>
      <c r="K134" s="264">
        <v>0</v>
      </c>
      <c r="L134" s="264">
        <v>0</v>
      </c>
      <c r="M134" s="265">
        <f t="shared" si="5"/>
        <v>44316</v>
      </c>
      <c r="N134" s="266">
        <f t="shared" si="6"/>
        <v>44377</v>
      </c>
      <c r="O134" s="267">
        <f t="shared" si="7"/>
        <v>3</v>
      </c>
      <c r="P134" s="267">
        <f t="shared" si="8"/>
        <v>42000</v>
      </c>
    </row>
    <row r="135" spans="1:19" x14ac:dyDescent="0.2">
      <c r="A135" s="260">
        <v>43903</v>
      </c>
      <c r="B135" s="261" t="s">
        <v>354</v>
      </c>
      <c r="C135" s="262" t="s">
        <v>347</v>
      </c>
      <c r="D135" s="262" t="s">
        <v>348</v>
      </c>
      <c r="E135" s="262" t="s">
        <v>349</v>
      </c>
      <c r="F135" s="262">
        <v>2021</v>
      </c>
      <c r="G135" s="262" t="s">
        <v>355</v>
      </c>
      <c r="H135" s="263">
        <v>14000</v>
      </c>
      <c r="I135" s="262" t="s">
        <v>351</v>
      </c>
      <c r="J135" s="264">
        <v>39.35</v>
      </c>
      <c r="K135" s="264">
        <v>0</v>
      </c>
      <c r="L135" s="264">
        <v>0</v>
      </c>
      <c r="M135" s="265">
        <f t="shared" si="5"/>
        <v>44227</v>
      </c>
      <c r="N135" s="266">
        <f t="shared" si="6"/>
        <v>44286</v>
      </c>
      <c r="O135" s="267">
        <f t="shared" si="7"/>
        <v>3</v>
      </c>
      <c r="P135" s="267">
        <f t="shared" si="8"/>
        <v>42000</v>
      </c>
    </row>
    <row r="136" spans="1:19" x14ac:dyDescent="0.2">
      <c r="A136" s="260">
        <v>43903</v>
      </c>
      <c r="B136" s="261" t="s">
        <v>354</v>
      </c>
      <c r="C136" s="262" t="s">
        <v>347</v>
      </c>
      <c r="D136" s="262" t="s">
        <v>348</v>
      </c>
      <c r="E136" s="262" t="s">
        <v>349</v>
      </c>
      <c r="F136" s="262">
        <v>2020</v>
      </c>
      <c r="G136" s="262" t="s">
        <v>357</v>
      </c>
      <c r="H136" s="263">
        <v>7000</v>
      </c>
      <c r="I136" s="262" t="s">
        <v>351</v>
      </c>
      <c r="J136" s="264">
        <v>36.35</v>
      </c>
      <c r="K136" s="264">
        <v>0</v>
      </c>
      <c r="L136" s="264">
        <v>0</v>
      </c>
      <c r="M136" s="265">
        <f t="shared" si="5"/>
        <v>44043</v>
      </c>
      <c r="N136" s="266">
        <f t="shared" si="6"/>
        <v>44104</v>
      </c>
      <c r="O136" s="267">
        <f t="shared" si="7"/>
        <v>3</v>
      </c>
      <c r="P136" s="267">
        <f t="shared" si="8"/>
        <v>21000</v>
      </c>
    </row>
    <row r="137" spans="1:19" x14ac:dyDescent="0.2">
      <c r="A137" s="260">
        <v>43903</v>
      </c>
      <c r="B137" s="261" t="s">
        <v>354</v>
      </c>
      <c r="C137" s="262" t="s">
        <v>347</v>
      </c>
      <c r="D137" s="262" t="s">
        <v>348</v>
      </c>
      <c r="E137" s="262" t="s">
        <v>349</v>
      </c>
      <c r="F137" s="262">
        <v>2020</v>
      </c>
      <c r="G137" s="262" t="s">
        <v>358</v>
      </c>
      <c r="H137" s="263">
        <v>3000</v>
      </c>
      <c r="I137" s="262" t="s">
        <v>351</v>
      </c>
      <c r="J137" s="264">
        <v>34.6</v>
      </c>
      <c r="K137" s="264">
        <v>0</v>
      </c>
      <c r="L137" s="264">
        <v>0</v>
      </c>
      <c r="M137" s="265">
        <f t="shared" si="5"/>
        <v>43951</v>
      </c>
      <c r="N137" s="266">
        <f t="shared" si="6"/>
        <v>44012</v>
      </c>
      <c r="O137" s="267">
        <f t="shared" si="7"/>
        <v>3</v>
      </c>
      <c r="P137" s="267">
        <f t="shared" si="8"/>
        <v>9000</v>
      </c>
    </row>
    <row r="138" spans="1:19" x14ac:dyDescent="0.2">
      <c r="A138" s="260">
        <v>43900</v>
      </c>
      <c r="B138" s="261" t="s">
        <v>354</v>
      </c>
      <c r="C138" s="262" t="s">
        <v>347</v>
      </c>
      <c r="D138" s="262" t="s">
        <v>348</v>
      </c>
      <c r="E138" s="262" t="s">
        <v>349</v>
      </c>
      <c r="F138" s="262">
        <v>2020</v>
      </c>
      <c r="G138" s="262" t="s">
        <v>352</v>
      </c>
      <c r="H138" s="263">
        <v>8000</v>
      </c>
      <c r="I138" s="262" t="s">
        <v>351</v>
      </c>
      <c r="J138" s="264">
        <v>36.42</v>
      </c>
      <c r="K138" s="264">
        <v>0</v>
      </c>
      <c r="L138" s="264">
        <v>0</v>
      </c>
      <c r="M138" s="265">
        <f t="shared" si="5"/>
        <v>43951</v>
      </c>
      <c r="N138" s="266">
        <f t="shared" si="6"/>
        <v>44196</v>
      </c>
      <c r="O138" s="267">
        <f t="shared" si="7"/>
        <v>9</v>
      </c>
      <c r="P138" s="267">
        <f t="shared" si="8"/>
        <v>72000</v>
      </c>
    </row>
    <row r="139" spans="1:19" x14ac:dyDescent="0.2">
      <c r="A139" s="260">
        <v>43880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2020</v>
      </c>
      <c r="G139" s="262" t="s">
        <v>352</v>
      </c>
      <c r="H139" s="263">
        <v>6000</v>
      </c>
      <c r="I139" s="262" t="s">
        <v>351</v>
      </c>
      <c r="J139" s="264">
        <v>50</v>
      </c>
      <c r="K139" s="264">
        <v>56.55</v>
      </c>
      <c r="L139" s="264">
        <v>0</v>
      </c>
      <c r="M139" s="265">
        <f t="shared" si="5"/>
        <v>43951</v>
      </c>
      <c r="N139" s="266">
        <f t="shared" si="6"/>
        <v>44196</v>
      </c>
      <c r="O139" s="267">
        <f t="shared" si="7"/>
        <v>9</v>
      </c>
      <c r="P139" s="267">
        <f t="shared" si="8"/>
        <v>54000</v>
      </c>
    </row>
    <row r="140" spans="1:19" x14ac:dyDescent="0.2">
      <c r="A140" s="260">
        <v>43859</v>
      </c>
      <c r="B140" s="261" t="s">
        <v>346</v>
      </c>
      <c r="C140" s="262" t="s">
        <v>347</v>
      </c>
      <c r="D140" s="262" t="s">
        <v>384</v>
      </c>
      <c r="E140" s="262" t="s">
        <v>349</v>
      </c>
      <c r="F140" s="262">
        <v>2021</v>
      </c>
      <c r="G140" s="262" t="s">
        <v>363</v>
      </c>
      <c r="H140" s="263">
        <v>25000</v>
      </c>
      <c r="I140" s="262" t="s">
        <v>351</v>
      </c>
      <c r="J140" s="264">
        <v>1.25</v>
      </c>
      <c r="K140" s="264">
        <v>0</v>
      </c>
      <c r="L140" s="264">
        <v>0</v>
      </c>
      <c r="M140" s="265">
        <f t="shared" si="5"/>
        <v>44500</v>
      </c>
      <c r="N140" s="266">
        <f t="shared" si="6"/>
        <v>44561</v>
      </c>
      <c r="O140" s="267">
        <f t="shared" si="7"/>
        <v>3</v>
      </c>
      <c r="P140" s="267">
        <f t="shared" si="8"/>
        <v>75000</v>
      </c>
      <c r="Q140" s="269"/>
      <c r="S140" s="270"/>
    </row>
    <row r="141" spans="1:19" x14ac:dyDescent="0.2">
      <c r="A141" s="260">
        <v>43852</v>
      </c>
      <c r="B141" s="261" t="s">
        <v>354</v>
      </c>
      <c r="C141" s="262" t="s">
        <v>347</v>
      </c>
      <c r="D141" s="262" t="s">
        <v>384</v>
      </c>
      <c r="E141" s="262" t="s">
        <v>349</v>
      </c>
      <c r="F141" s="262">
        <v>2021</v>
      </c>
      <c r="G141" s="262" t="s">
        <v>363</v>
      </c>
      <c r="H141" s="263">
        <v>25000</v>
      </c>
      <c r="I141" s="262" t="s">
        <v>351</v>
      </c>
      <c r="J141" s="264">
        <v>1.1000000000000001</v>
      </c>
      <c r="K141" s="264">
        <v>0</v>
      </c>
      <c r="L141" s="264">
        <v>0</v>
      </c>
      <c r="M141" s="265">
        <f t="shared" si="5"/>
        <v>44500</v>
      </c>
      <c r="N141" s="266">
        <f t="shared" si="6"/>
        <v>44561</v>
      </c>
      <c r="O141" s="267">
        <f t="shared" si="7"/>
        <v>3</v>
      </c>
      <c r="P141" s="267">
        <f t="shared" si="8"/>
        <v>75000</v>
      </c>
    </row>
    <row r="142" spans="1:19" x14ac:dyDescent="0.2">
      <c r="A142" s="260">
        <v>43833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6000</v>
      </c>
      <c r="I142" s="262" t="s">
        <v>351</v>
      </c>
      <c r="J142" s="264">
        <v>52</v>
      </c>
      <c r="K142" s="264">
        <v>58.35</v>
      </c>
      <c r="L142" s="264">
        <v>0</v>
      </c>
      <c r="M142" s="265">
        <f t="shared" si="5"/>
        <v>44227</v>
      </c>
      <c r="N142" s="266">
        <f t="shared" si="6"/>
        <v>44469</v>
      </c>
      <c r="O142" s="267">
        <f t="shared" si="7"/>
        <v>9</v>
      </c>
      <c r="P142" s="267">
        <f t="shared" si="8"/>
        <v>54000</v>
      </c>
    </row>
    <row r="143" spans="1:19" x14ac:dyDescent="0.2">
      <c r="A143" s="260">
        <v>43833</v>
      </c>
      <c r="B143" s="261" t="s">
        <v>346</v>
      </c>
      <c r="C143" s="262" t="s">
        <v>347</v>
      </c>
      <c r="D143" s="262" t="s">
        <v>348</v>
      </c>
      <c r="E143" s="262" t="s">
        <v>353</v>
      </c>
      <c r="F143" s="262">
        <v>2020</v>
      </c>
      <c r="G143" s="262" t="s">
        <v>350</v>
      </c>
      <c r="H143" s="263">
        <v>6000</v>
      </c>
      <c r="I143" s="262" t="s">
        <v>351</v>
      </c>
      <c r="J143" s="264">
        <v>57</v>
      </c>
      <c r="K143" s="264">
        <v>62.65</v>
      </c>
      <c r="L143" s="264">
        <v>0</v>
      </c>
      <c r="M143" s="265">
        <f t="shared" si="5"/>
        <v>43861</v>
      </c>
      <c r="N143" s="266">
        <f t="shared" si="6"/>
        <v>44196</v>
      </c>
      <c r="O143" s="267">
        <f t="shared" si="7"/>
        <v>12</v>
      </c>
      <c r="P143" s="267">
        <f t="shared" si="8"/>
        <v>72000</v>
      </c>
    </row>
    <row r="144" spans="1:19" x14ac:dyDescent="0.2">
      <c r="A144" s="260">
        <v>43829</v>
      </c>
      <c r="B144" s="261" t="s">
        <v>354</v>
      </c>
      <c r="C144" s="262" t="s">
        <v>347</v>
      </c>
      <c r="D144" s="262" t="s">
        <v>348</v>
      </c>
      <c r="E144" s="262" t="s">
        <v>349</v>
      </c>
      <c r="F144" s="262">
        <v>2020</v>
      </c>
      <c r="G144" s="262" t="s">
        <v>376</v>
      </c>
      <c r="H144" s="263">
        <v>6000</v>
      </c>
      <c r="I144" s="262" t="s">
        <v>351</v>
      </c>
      <c r="J144" s="264">
        <v>60.26</v>
      </c>
      <c r="K144" s="264">
        <v>0</v>
      </c>
      <c r="L144" s="264">
        <v>0</v>
      </c>
      <c r="M144" s="265">
        <f t="shared" si="5"/>
        <v>43861</v>
      </c>
      <c r="N144" s="266">
        <f t="shared" si="6"/>
        <v>44012</v>
      </c>
      <c r="O144" s="267">
        <f t="shared" si="7"/>
        <v>6</v>
      </c>
      <c r="P144" s="267">
        <f t="shared" si="8"/>
        <v>36000</v>
      </c>
    </row>
    <row r="145" spans="1:16" x14ac:dyDescent="0.2">
      <c r="A145" s="260">
        <v>43819</v>
      </c>
      <c r="B145" s="261" t="s">
        <v>383</v>
      </c>
      <c r="C145" s="262" t="s">
        <v>377</v>
      </c>
      <c r="D145" s="262" t="s">
        <v>378</v>
      </c>
      <c r="E145" s="262" t="s">
        <v>349</v>
      </c>
      <c r="F145" s="262">
        <v>2020</v>
      </c>
      <c r="G145" s="262" t="s">
        <v>350</v>
      </c>
      <c r="H145" s="263">
        <v>100000</v>
      </c>
      <c r="I145" s="262" t="s">
        <v>379</v>
      </c>
      <c r="J145" s="264">
        <v>-1.395</v>
      </c>
      <c r="K145" s="264">
        <v>0</v>
      </c>
      <c r="L145" s="264">
        <v>0</v>
      </c>
      <c r="M145" s="265">
        <f t="shared" si="5"/>
        <v>43861</v>
      </c>
      <c r="N145" s="266">
        <f t="shared" si="6"/>
        <v>44196</v>
      </c>
      <c r="O145" s="267">
        <f t="shared" si="7"/>
        <v>12</v>
      </c>
      <c r="P145" s="267">
        <f t="shared" si="8"/>
        <v>1200000</v>
      </c>
    </row>
    <row r="146" spans="1:16" x14ac:dyDescent="0.2">
      <c r="A146" s="260">
        <v>43803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15000</v>
      </c>
      <c r="I146" s="262" t="s">
        <v>351</v>
      </c>
      <c r="J146" s="264">
        <v>50</v>
      </c>
      <c r="K146" s="264">
        <v>55</v>
      </c>
      <c r="L146" s="264">
        <v>0</v>
      </c>
      <c r="M146" s="265">
        <f t="shared" si="5"/>
        <v>44408</v>
      </c>
      <c r="N146" s="266">
        <f t="shared" si="6"/>
        <v>44469</v>
      </c>
      <c r="O146" s="267">
        <f t="shared" si="7"/>
        <v>3</v>
      </c>
      <c r="P146" s="267">
        <f t="shared" si="8"/>
        <v>45000</v>
      </c>
    </row>
    <row r="147" spans="1:16" x14ac:dyDescent="0.2">
      <c r="A147" s="260">
        <v>43802</v>
      </c>
      <c r="B147" s="261" t="s">
        <v>346</v>
      </c>
      <c r="C147" s="262" t="s">
        <v>377</v>
      </c>
      <c r="D147" s="262" t="s">
        <v>381</v>
      </c>
      <c r="E147" s="262" t="s">
        <v>349</v>
      </c>
      <c r="F147" s="262">
        <v>2021</v>
      </c>
      <c r="G147" s="262" t="s">
        <v>357</v>
      </c>
      <c r="H147" s="263">
        <v>85000</v>
      </c>
      <c r="I147" s="262" t="s">
        <v>379</v>
      </c>
      <c r="J147" s="264">
        <v>2.34</v>
      </c>
      <c r="K147" s="264">
        <v>0</v>
      </c>
      <c r="L147" s="264">
        <v>0</v>
      </c>
      <c r="M147" s="265">
        <f t="shared" si="5"/>
        <v>44408</v>
      </c>
      <c r="N147" s="266">
        <f t="shared" si="6"/>
        <v>44469</v>
      </c>
      <c r="O147" s="267">
        <f t="shared" ref="O147:O210" si="9">+ROUND((N147-M147)/30.4+1,0)</f>
        <v>3</v>
      </c>
      <c r="P147" s="267">
        <f t="shared" ref="P147:P210" si="10">+O147*H147</f>
        <v>255000</v>
      </c>
    </row>
    <row r="148" spans="1:16" x14ac:dyDescent="0.2">
      <c r="A148" s="260">
        <v>43802</v>
      </c>
      <c r="B148" s="261" t="s">
        <v>346</v>
      </c>
      <c r="C148" s="262" t="s">
        <v>377</v>
      </c>
      <c r="D148" s="262" t="s">
        <v>381</v>
      </c>
      <c r="E148" s="262" t="s">
        <v>353</v>
      </c>
      <c r="F148" s="262">
        <v>2021</v>
      </c>
      <c r="G148" s="262" t="s">
        <v>355</v>
      </c>
      <c r="H148" s="263">
        <v>100000</v>
      </c>
      <c r="I148" s="262" t="s">
        <v>379</v>
      </c>
      <c r="J148" s="264">
        <v>2.2999999999999998</v>
      </c>
      <c r="K148" s="264">
        <v>3.36</v>
      </c>
      <c r="L148" s="264">
        <v>0</v>
      </c>
      <c r="M148" s="265">
        <f t="shared" si="5"/>
        <v>44227</v>
      </c>
      <c r="N148" s="266">
        <f t="shared" si="6"/>
        <v>44286</v>
      </c>
      <c r="O148" s="267">
        <f t="shared" si="9"/>
        <v>3</v>
      </c>
      <c r="P148" s="267">
        <f t="shared" si="10"/>
        <v>300000</v>
      </c>
    </row>
    <row r="149" spans="1:16" x14ac:dyDescent="0.2">
      <c r="A149" s="260">
        <v>43802</v>
      </c>
      <c r="B149" s="261" t="s">
        <v>346</v>
      </c>
      <c r="C149" s="262" t="s">
        <v>377</v>
      </c>
      <c r="D149" s="262" t="s">
        <v>381</v>
      </c>
      <c r="E149" s="262" t="s">
        <v>353</v>
      </c>
      <c r="F149" s="262">
        <v>2021</v>
      </c>
      <c r="G149" s="262" t="s">
        <v>355</v>
      </c>
      <c r="H149" s="263">
        <v>15000</v>
      </c>
      <c r="I149" s="262" t="s">
        <v>379</v>
      </c>
      <c r="J149" s="264">
        <v>2.2999999999999998</v>
      </c>
      <c r="K149" s="264">
        <v>3.35</v>
      </c>
      <c r="L149" s="264">
        <v>0</v>
      </c>
      <c r="M149" s="265">
        <f t="shared" si="5"/>
        <v>44227</v>
      </c>
      <c r="N149" s="266">
        <f t="shared" si="6"/>
        <v>44286</v>
      </c>
      <c r="O149" s="267">
        <f t="shared" si="9"/>
        <v>3</v>
      </c>
      <c r="P149" s="267">
        <f t="shared" si="10"/>
        <v>45000</v>
      </c>
    </row>
    <row r="150" spans="1:16" x14ac:dyDescent="0.2">
      <c r="A150" s="260">
        <v>43802</v>
      </c>
      <c r="B150" s="261" t="s">
        <v>346</v>
      </c>
      <c r="C150" s="262" t="s">
        <v>377</v>
      </c>
      <c r="D150" s="262" t="s">
        <v>381</v>
      </c>
      <c r="E150" s="262" t="s">
        <v>353</v>
      </c>
      <c r="F150" s="262">
        <v>2021</v>
      </c>
      <c r="G150" s="262" t="s">
        <v>385</v>
      </c>
      <c r="H150" s="263">
        <v>165000</v>
      </c>
      <c r="I150" s="262" t="s">
        <v>379</v>
      </c>
      <c r="J150" s="264">
        <v>2.2999999999999998</v>
      </c>
      <c r="K150" s="264">
        <v>2.56</v>
      </c>
      <c r="L150" s="264">
        <v>0</v>
      </c>
      <c r="M150" s="265">
        <f t="shared" si="5"/>
        <v>44227</v>
      </c>
      <c r="N150" s="266">
        <f t="shared" si="6"/>
        <v>44469</v>
      </c>
      <c r="O150" s="267">
        <f t="shared" si="9"/>
        <v>9</v>
      </c>
      <c r="P150" s="267">
        <f t="shared" si="10"/>
        <v>1485000</v>
      </c>
    </row>
    <row r="151" spans="1:16" x14ac:dyDescent="0.2">
      <c r="A151" s="260">
        <v>43795</v>
      </c>
      <c r="B151" s="261" t="s">
        <v>383</v>
      </c>
      <c r="C151" s="262" t="s">
        <v>347</v>
      </c>
      <c r="D151" s="262" t="s">
        <v>348</v>
      </c>
      <c r="E151" s="262" t="s">
        <v>353</v>
      </c>
      <c r="F151" s="262">
        <v>2021</v>
      </c>
      <c r="G151" s="262" t="s">
        <v>357</v>
      </c>
      <c r="H151" s="263">
        <v>8000</v>
      </c>
      <c r="I151" s="262" t="s">
        <v>351</v>
      </c>
      <c r="J151" s="264">
        <v>50</v>
      </c>
      <c r="K151" s="264">
        <v>54.75</v>
      </c>
      <c r="L151" s="264">
        <v>0</v>
      </c>
      <c r="M151" s="265">
        <f t="shared" si="5"/>
        <v>44408</v>
      </c>
      <c r="N151" s="266">
        <f t="shared" si="6"/>
        <v>44469</v>
      </c>
      <c r="O151" s="267">
        <f t="shared" si="9"/>
        <v>3</v>
      </c>
      <c r="P151" s="267">
        <f t="shared" si="10"/>
        <v>24000</v>
      </c>
    </row>
    <row r="152" spans="1:16" x14ac:dyDescent="0.2">
      <c r="A152" s="260">
        <v>43795</v>
      </c>
      <c r="B152" s="261" t="s">
        <v>383</v>
      </c>
      <c r="C152" s="262" t="s">
        <v>347</v>
      </c>
      <c r="D152" s="262" t="s">
        <v>348</v>
      </c>
      <c r="E152" s="262" t="s">
        <v>349</v>
      </c>
      <c r="F152" s="262">
        <v>2020</v>
      </c>
      <c r="G152" s="262" t="s">
        <v>357</v>
      </c>
      <c r="H152" s="263">
        <v>8000</v>
      </c>
      <c r="I152" s="262" t="s">
        <v>351</v>
      </c>
      <c r="J152" s="264">
        <v>55.1</v>
      </c>
      <c r="K152" s="264">
        <v>0</v>
      </c>
      <c r="L152" s="264">
        <v>0</v>
      </c>
      <c r="M152" s="265">
        <f t="shared" ref="M152:M215" si="11">+EOMONTH(LEFT($G152,FIND(" -",$G152)-1)&amp;"-"&amp;$F152,IF($C152="Oil",0,0))</f>
        <v>44043</v>
      </c>
      <c r="N152" s="266">
        <f t="shared" ref="N152:N215" si="12">+EOMONTH(RIGHT($G152,FIND("- ",$G152)-2)&amp;"-"&amp;$F152,IF($C152="Oil",0,0))</f>
        <v>44104</v>
      </c>
      <c r="O152" s="267">
        <f t="shared" si="9"/>
        <v>3</v>
      </c>
      <c r="P152" s="267">
        <f t="shared" si="10"/>
        <v>24000</v>
      </c>
    </row>
    <row r="153" spans="1:16" x14ac:dyDescent="0.2">
      <c r="A153" s="260">
        <v>43790</v>
      </c>
      <c r="B153" s="261" t="s">
        <v>346</v>
      </c>
      <c r="C153" s="262" t="s">
        <v>347</v>
      </c>
      <c r="D153" s="262" t="s">
        <v>348</v>
      </c>
      <c r="E153" s="262" t="s">
        <v>353</v>
      </c>
      <c r="F153" s="262">
        <v>2020</v>
      </c>
      <c r="G153" s="262" t="s">
        <v>352</v>
      </c>
      <c r="H153" s="263">
        <v>10000</v>
      </c>
      <c r="I153" s="262" t="s">
        <v>351</v>
      </c>
      <c r="J153" s="264">
        <v>53</v>
      </c>
      <c r="K153" s="264">
        <v>56.75</v>
      </c>
      <c r="L153" s="264">
        <v>0</v>
      </c>
      <c r="M153" s="265">
        <f t="shared" si="11"/>
        <v>43951</v>
      </c>
      <c r="N153" s="266">
        <f t="shared" si="12"/>
        <v>44196</v>
      </c>
      <c r="O153" s="267">
        <f t="shared" si="9"/>
        <v>9</v>
      </c>
      <c r="P153" s="267">
        <f t="shared" si="10"/>
        <v>90000</v>
      </c>
    </row>
    <row r="154" spans="1:16" x14ac:dyDescent="0.2">
      <c r="A154" s="260">
        <v>43790</v>
      </c>
      <c r="B154" s="261" t="s">
        <v>346</v>
      </c>
      <c r="C154" s="262" t="s">
        <v>347</v>
      </c>
      <c r="D154" s="262" t="s">
        <v>348</v>
      </c>
      <c r="E154" s="262" t="s">
        <v>353</v>
      </c>
      <c r="F154" s="262">
        <v>2021</v>
      </c>
      <c r="G154" s="262" t="s">
        <v>385</v>
      </c>
      <c r="H154" s="263">
        <v>10000</v>
      </c>
      <c r="I154" s="262" t="s">
        <v>351</v>
      </c>
      <c r="J154" s="264">
        <v>50</v>
      </c>
      <c r="K154" s="264">
        <v>55.65</v>
      </c>
      <c r="L154" s="264">
        <v>0</v>
      </c>
      <c r="M154" s="265">
        <f t="shared" si="11"/>
        <v>44227</v>
      </c>
      <c r="N154" s="266">
        <f t="shared" si="12"/>
        <v>44469</v>
      </c>
      <c r="O154" s="267">
        <f t="shared" si="9"/>
        <v>9</v>
      </c>
      <c r="P154" s="267">
        <f t="shared" si="10"/>
        <v>90000</v>
      </c>
    </row>
    <row r="155" spans="1:16" x14ac:dyDescent="0.2">
      <c r="A155" s="260">
        <v>43790</v>
      </c>
      <c r="B155" s="261" t="s">
        <v>354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350</v>
      </c>
      <c r="H155" s="263">
        <v>5000</v>
      </c>
      <c r="I155" s="262" t="s">
        <v>351</v>
      </c>
      <c r="J155" s="264">
        <v>1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44196</v>
      </c>
      <c r="O155" s="267">
        <f t="shared" si="9"/>
        <v>12</v>
      </c>
      <c r="P155" s="267">
        <f t="shared" si="10"/>
        <v>60000</v>
      </c>
    </row>
    <row r="156" spans="1:16" x14ac:dyDescent="0.2">
      <c r="A156" s="260">
        <v>43789</v>
      </c>
      <c r="B156" s="261" t="s">
        <v>346</v>
      </c>
      <c r="C156" s="262" t="s">
        <v>347</v>
      </c>
      <c r="D156" s="262" t="s">
        <v>348</v>
      </c>
      <c r="E156" s="262" t="s">
        <v>353</v>
      </c>
      <c r="F156" s="262">
        <v>2021</v>
      </c>
      <c r="G156" s="262" t="s">
        <v>385</v>
      </c>
      <c r="H156" s="263">
        <v>10000</v>
      </c>
      <c r="I156" s="262" t="s">
        <v>351</v>
      </c>
      <c r="J156" s="264">
        <v>50</v>
      </c>
      <c r="K156" s="264">
        <v>54.35</v>
      </c>
      <c r="L156" s="264">
        <v>0</v>
      </c>
      <c r="M156" s="265">
        <f t="shared" si="11"/>
        <v>44227</v>
      </c>
      <c r="N156" s="266">
        <f t="shared" si="12"/>
        <v>44469</v>
      </c>
      <c r="O156" s="267">
        <f t="shared" si="9"/>
        <v>9</v>
      </c>
      <c r="P156" s="267">
        <f t="shared" si="10"/>
        <v>90000</v>
      </c>
    </row>
    <row r="157" spans="1:16" x14ac:dyDescent="0.2">
      <c r="A157" s="260">
        <v>43784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2021</v>
      </c>
      <c r="G157" s="262" t="s">
        <v>350</v>
      </c>
      <c r="H157" s="263">
        <v>10000</v>
      </c>
      <c r="I157" s="262" t="s">
        <v>351</v>
      </c>
      <c r="J157" s="264">
        <v>0.95</v>
      </c>
      <c r="K157" s="264">
        <v>0</v>
      </c>
      <c r="L157" s="264">
        <v>0</v>
      </c>
      <c r="M157" s="265">
        <f t="shared" si="11"/>
        <v>44227</v>
      </c>
      <c r="N157" s="266">
        <f t="shared" si="12"/>
        <v>44561</v>
      </c>
      <c r="O157" s="267">
        <f t="shared" si="9"/>
        <v>12</v>
      </c>
      <c r="P157" s="267">
        <f t="shared" si="10"/>
        <v>120000</v>
      </c>
    </row>
    <row r="158" spans="1:16" x14ac:dyDescent="0.2">
      <c r="A158" s="260">
        <v>43784</v>
      </c>
      <c r="B158" s="261" t="s">
        <v>346</v>
      </c>
      <c r="C158" s="262" t="s">
        <v>347</v>
      </c>
      <c r="D158" s="262" t="s">
        <v>348</v>
      </c>
      <c r="E158" s="262" t="s">
        <v>353</v>
      </c>
      <c r="F158" s="262">
        <v>2021</v>
      </c>
      <c r="G158" s="262" t="s">
        <v>357</v>
      </c>
      <c r="H158" s="263">
        <v>20000</v>
      </c>
      <c r="I158" s="262" t="s">
        <v>351</v>
      </c>
      <c r="J158" s="264">
        <v>50</v>
      </c>
      <c r="K158" s="264">
        <v>54</v>
      </c>
      <c r="L158" s="264">
        <v>0</v>
      </c>
      <c r="M158" s="265">
        <f t="shared" si="11"/>
        <v>44408</v>
      </c>
      <c r="N158" s="266">
        <f t="shared" si="12"/>
        <v>44469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43784</v>
      </c>
      <c r="B159" s="261" t="s">
        <v>346</v>
      </c>
      <c r="C159" s="262" t="s">
        <v>347</v>
      </c>
      <c r="D159" s="262" t="s">
        <v>348</v>
      </c>
      <c r="E159" s="262" t="s">
        <v>353</v>
      </c>
      <c r="F159" s="262">
        <v>2021</v>
      </c>
      <c r="G159" s="262" t="s">
        <v>358</v>
      </c>
      <c r="H159" s="263">
        <v>10000</v>
      </c>
      <c r="I159" s="262" t="s">
        <v>351</v>
      </c>
      <c r="J159" s="264">
        <v>50</v>
      </c>
      <c r="K159" s="264">
        <v>54.75</v>
      </c>
      <c r="L159" s="264">
        <v>0</v>
      </c>
      <c r="M159" s="265">
        <f t="shared" si="11"/>
        <v>44316</v>
      </c>
      <c r="N159" s="266">
        <f t="shared" si="12"/>
        <v>44377</v>
      </c>
      <c r="O159" s="267">
        <f t="shared" si="9"/>
        <v>3</v>
      </c>
      <c r="P159" s="267">
        <f t="shared" si="10"/>
        <v>30000</v>
      </c>
    </row>
    <row r="160" spans="1:16" x14ac:dyDescent="0.2">
      <c r="A160" s="260">
        <v>43777</v>
      </c>
      <c r="B160" s="261" t="s">
        <v>346</v>
      </c>
      <c r="C160" s="262" t="s">
        <v>347</v>
      </c>
      <c r="D160" s="262" t="s">
        <v>348</v>
      </c>
      <c r="E160" s="262" t="s">
        <v>353</v>
      </c>
      <c r="F160" s="262">
        <v>2021</v>
      </c>
      <c r="G160" s="262" t="s">
        <v>358</v>
      </c>
      <c r="H160" s="263">
        <v>7000</v>
      </c>
      <c r="I160" s="262" t="s">
        <v>351</v>
      </c>
      <c r="J160" s="264">
        <v>50</v>
      </c>
      <c r="K160" s="264">
        <v>53.87</v>
      </c>
      <c r="L160" s="264">
        <v>0</v>
      </c>
      <c r="M160" s="265">
        <f t="shared" si="11"/>
        <v>44316</v>
      </c>
      <c r="N160" s="266">
        <f t="shared" si="12"/>
        <v>44377</v>
      </c>
      <c r="O160" s="267">
        <f t="shared" si="9"/>
        <v>3</v>
      </c>
      <c r="P160" s="267">
        <f t="shared" si="10"/>
        <v>21000</v>
      </c>
    </row>
    <row r="161" spans="1:19" x14ac:dyDescent="0.2">
      <c r="A161" s="260">
        <v>43777</v>
      </c>
      <c r="B161" s="261" t="s">
        <v>383</v>
      </c>
      <c r="C161" s="262" t="s">
        <v>347</v>
      </c>
      <c r="D161" s="262" t="s">
        <v>348</v>
      </c>
      <c r="E161" s="262" t="s">
        <v>353</v>
      </c>
      <c r="F161" s="262">
        <v>2021</v>
      </c>
      <c r="G161" s="262" t="s">
        <v>355</v>
      </c>
      <c r="H161" s="263">
        <v>10000</v>
      </c>
      <c r="I161" s="262" t="s">
        <v>351</v>
      </c>
      <c r="J161" s="264">
        <v>50</v>
      </c>
      <c r="K161" s="264">
        <v>54.65</v>
      </c>
      <c r="L161" s="264">
        <v>0</v>
      </c>
      <c r="M161" s="265">
        <f t="shared" si="11"/>
        <v>44227</v>
      </c>
      <c r="N161" s="266">
        <f t="shared" si="12"/>
        <v>44286</v>
      </c>
      <c r="O161" s="267">
        <f t="shared" si="9"/>
        <v>3</v>
      </c>
      <c r="P161" s="267">
        <f t="shared" si="10"/>
        <v>30000</v>
      </c>
    </row>
    <row r="162" spans="1:19" x14ac:dyDescent="0.2">
      <c r="A162" s="260">
        <v>43767</v>
      </c>
      <c r="B162" s="261" t="s">
        <v>354</v>
      </c>
      <c r="C162" s="262" t="s">
        <v>377</v>
      </c>
      <c r="D162" s="262" t="s">
        <v>378</v>
      </c>
      <c r="E162" s="262" t="s">
        <v>349</v>
      </c>
      <c r="F162" s="262">
        <v>2021</v>
      </c>
      <c r="G162" s="262" t="s">
        <v>367</v>
      </c>
      <c r="H162" s="263">
        <v>75000</v>
      </c>
      <c r="I162" s="262" t="s">
        <v>379</v>
      </c>
      <c r="J162" s="264">
        <v>-0.9</v>
      </c>
      <c r="K162" s="264">
        <v>0</v>
      </c>
      <c r="L162" s="264">
        <v>0</v>
      </c>
      <c r="M162" s="265">
        <f t="shared" si="11"/>
        <v>44469</v>
      </c>
      <c r="N162" s="266">
        <f t="shared" si="12"/>
        <v>44469</v>
      </c>
      <c r="O162" s="267">
        <f t="shared" si="9"/>
        <v>1</v>
      </c>
      <c r="P162" s="267">
        <f t="shared" si="10"/>
        <v>75000</v>
      </c>
    </row>
    <row r="163" spans="1:19" x14ac:dyDescent="0.2">
      <c r="A163" s="260">
        <v>43767</v>
      </c>
      <c r="B163" s="261" t="s">
        <v>354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368</v>
      </c>
      <c r="H163" s="263">
        <v>77500</v>
      </c>
      <c r="I163" s="262" t="s">
        <v>379</v>
      </c>
      <c r="J163" s="264">
        <v>-0.9</v>
      </c>
      <c r="K163" s="264">
        <v>0</v>
      </c>
      <c r="L163" s="264">
        <v>0</v>
      </c>
      <c r="M163" s="265">
        <f t="shared" si="11"/>
        <v>44408</v>
      </c>
      <c r="N163" s="266">
        <f t="shared" si="12"/>
        <v>44439</v>
      </c>
      <c r="O163" s="267">
        <f t="shared" si="9"/>
        <v>2</v>
      </c>
      <c r="P163" s="267">
        <f t="shared" si="10"/>
        <v>155000</v>
      </c>
    </row>
    <row r="164" spans="1:19" x14ac:dyDescent="0.2">
      <c r="A164" s="260">
        <v>43767</v>
      </c>
      <c r="B164" s="261" t="s">
        <v>354</v>
      </c>
      <c r="C164" s="262" t="s">
        <v>377</v>
      </c>
      <c r="D164" s="262" t="s">
        <v>378</v>
      </c>
      <c r="E164" s="262" t="s">
        <v>349</v>
      </c>
      <c r="F164" s="262">
        <v>2021</v>
      </c>
      <c r="G164" s="262" t="s">
        <v>369</v>
      </c>
      <c r="H164" s="263">
        <v>75000</v>
      </c>
      <c r="I164" s="262" t="s">
        <v>379</v>
      </c>
      <c r="J164" s="264">
        <v>-0.9</v>
      </c>
      <c r="K164" s="264">
        <v>0</v>
      </c>
      <c r="L164" s="264">
        <v>0</v>
      </c>
      <c r="M164" s="265">
        <f t="shared" si="11"/>
        <v>44377</v>
      </c>
      <c r="N164" s="266">
        <f t="shared" si="12"/>
        <v>44377</v>
      </c>
      <c r="O164" s="267">
        <f t="shared" si="9"/>
        <v>1</v>
      </c>
      <c r="P164" s="267">
        <f t="shared" si="10"/>
        <v>75000</v>
      </c>
    </row>
    <row r="165" spans="1:19" x14ac:dyDescent="0.2">
      <c r="A165" s="260">
        <v>43767</v>
      </c>
      <c r="B165" s="261" t="s">
        <v>354</v>
      </c>
      <c r="C165" s="262" t="s">
        <v>377</v>
      </c>
      <c r="D165" s="262" t="s">
        <v>378</v>
      </c>
      <c r="E165" s="262" t="s">
        <v>349</v>
      </c>
      <c r="F165" s="262">
        <v>2021</v>
      </c>
      <c r="G165" s="262" t="s">
        <v>370</v>
      </c>
      <c r="H165" s="263">
        <v>77500</v>
      </c>
      <c r="I165" s="262" t="s">
        <v>379</v>
      </c>
      <c r="J165" s="264">
        <v>-0.9</v>
      </c>
      <c r="K165" s="264">
        <v>0</v>
      </c>
      <c r="L165" s="264">
        <v>0</v>
      </c>
      <c r="M165" s="265">
        <f t="shared" si="11"/>
        <v>44347</v>
      </c>
      <c r="N165" s="266">
        <f t="shared" si="12"/>
        <v>44347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43767</v>
      </c>
      <c r="B166" s="261" t="s">
        <v>354</v>
      </c>
      <c r="C166" s="262" t="s">
        <v>377</v>
      </c>
      <c r="D166" s="262" t="s">
        <v>378</v>
      </c>
      <c r="E166" s="262" t="s">
        <v>349</v>
      </c>
      <c r="F166" s="262">
        <v>2021</v>
      </c>
      <c r="G166" s="262" t="s">
        <v>371</v>
      </c>
      <c r="H166" s="263">
        <v>75000</v>
      </c>
      <c r="I166" s="262" t="s">
        <v>379</v>
      </c>
      <c r="J166" s="264">
        <v>-0.9</v>
      </c>
      <c r="K166" s="264">
        <v>0</v>
      </c>
      <c r="L166" s="264">
        <v>0</v>
      </c>
      <c r="M166" s="265">
        <f t="shared" si="11"/>
        <v>44316</v>
      </c>
      <c r="N166" s="266">
        <f t="shared" si="12"/>
        <v>44316</v>
      </c>
      <c r="O166" s="267">
        <f t="shared" si="9"/>
        <v>1</v>
      </c>
      <c r="P166" s="267">
        <f t="shared" si="10"/>
        <v>75000</v>
      </c>
    </row>
    <row r="167" spans="1:19" x14ac:dyDescent="0.2">
      <c r="A167" s="260">
        <v>43766</v>
      </c>
      <c r="B167" s="261" t="s">
        <v>383</v>
      </c>
      <c r="C167" s="262" t="s">
        <v>347</v>
      </c>
      <c r="D167" s="262" t="s">
        <v>384</v>
      </c>
      <c r="E167" s="262" t="s">
        <v>349</v>
      </c>
      <c r="F167" s="262">
        <v>2020</v>
      </c>
      <c r="G167" s="262" t="s">
        <v>355</v>
      </c>
      <c r="H167" s="263">
        <v>5500</v>
      </c>
      <c r="I167" s="262" t="s">
        <v>351</v>
      </c>
      <c r="J167" s="264">
        <v>0.77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43921</v>
      </c>
      <c r="O167" s="267">
        <f t="shared" si="9"/>
        <v>3</v>
      </c>
      <c r="P167" s="267">
        <f t="shared" si="10"/>
        <v>16500</v>
      </c>
    </row>
    <row r="168" spans="1:19" x14ac:dyDescent="0.2">
      <c r="A168" s="260">
        <v>43766</v>
      </c>
      <c r="B168" s="261" t="s">
        <v>383</v>
      </c>
      <c r="C168" s="262" t="s">
        <v>347</v>
      </c>
      <c r="D168" s="262" t="s">
        <v>384</v>
      </c>
      <c r="E168" s="262" t="s">
        <v>349</v>
      </c>
      <c r="F168" s="262">
        <v>2021</v>
      </c>
      <c r="G168" s="262" t="s">
        <v>380</v>
      </c>
      <c r="H168" s="263">
        <v>13000</v>
      </c>
      <c r="I168" s="262" t="s">
        <v>351</v>
      </c>
      <c r="J168" s="264">
        <v>0.8</v>
      </c>
      <c r="K168" s="264">
        <v>0</v>
      </c>
      <c r="L168" s="264">
        <v>0</v>
      </c>
      <c r="M168" s="265">
        <f t="shared" si="11"/>
        <v>44316</v>
      </c>
      <c r="N168" s="266">
        <f t="shared" si="12"/>
        <v>44469</v>
      </c>
      <c r="O168" s="267">
        <f t="shared" si="9"/>
        <v>6</v>
      </c>
      <c r="P168" s="267">
        <f t="shared" si="10"/>
        <v>78000</v>
      </c>
    </row>
    <row r="169" spans="1:19" x14ac:dyDescent="0.2">
      <c r="A169" s="260">
        <v>43763</v>
      </c>
      <c r="B169" s="261" t="s">
        <v>383</v>
      </c>
      <c r="C169" s="262" t="s">
        <v>347</v>
      </c>
      <c r="D169" s="262" t="s">
        <v>384</v>
      </c>
      <c r="E169" s="262" t="s">
        <v>349</v>
      </c>
      <c r="F169" s="262">
        <v>2020</v>
      </c>
      <c r="G169" s="262" t="s">
        <v>357</v>
      </c>
      <c r="H169" s="263">
        <v>12000</v>
      </c>
      <c r="I169" s="262" t="s">
        <v>351</v>
      </c>
      <c r="J169" s="264">
        <v>0.72</v>
      </c>
      <c r="K169" s="264">
        <v>0</v>
      </c>
      <c r="L169" s="264">
        <v>0</v>
      </c>
      <c r="M169" s="265">
        <f t="shared" si="11"/>
        <v>44043</v>
      </c>
      <c r="N169" s="266">
        <f t="shared" si="12"/>
        <v>44104</v>
      </c>
      <c r="O169" s="267">
        <f t="shared" si="9"/>
        <v>3</v>
      </c>
      <c r="P169" s="267">
        <f t="shared" si="10"/>
        <v>36000</v>
      </c>
    </row>
    <row r="170" spans="1:19" x14ac:dyDescent="0.2">
      <c r="A170" s="260">
        <v>43763</v>
      </c>
      <c r="B170" s="261" t="s">
        <v>383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355</v>
      </c>
      <c r="H170" s="263">
        <v>20000</v>
      </c>
      <c r="I170" s="262" t="s">
        <v>351</v>
      </c>
      <c r="J170" s="264">
        <v>0.75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44286</v>
      </c>
      <c r="O170" s="267">
        <f t="shared" si="9"/>
        <v>3</v>
      </c>
      <c r="P170" s="267">
        <f t="shared" si="10"/>
        <v>60000</v>
      </c>
    </row>
    <row r="171" spans="1:19" x14ac:dyDescent="0.2">
      <c r="A171" s="260">
        <v>43763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2020</v>
      </c>
      <c r="G171" s="262" t="s">
        <v>352</v>
      </c>
      <c r="H171" s="263">
        <v>20000</v>
      </c>
      <c r="I171" s="262" t="s">
        <v>351</v>
      </c>
      <c r="J171" s="264">
        <v>0.75</v>
      </c>
      <c r="K171" s="264">
        <v>0</v>
      </c>
      <c r="L171" s="264">
        <v>0</v>
      </c>
      <c r="M171" s="265">
        <f t="shared" si="11"/>
        <v>43951</v>
      </c>
      <c r="N171" s="266">
        <f t="shared" si="12"/>
        <v>44196</v>
      </c>
      <c r="O171" s="267">
        <f t="shared" si="9"/>
        <v>9</v>
      </c>
      <c r="P171" s="267">
        <f t="shared" si="10"/>
        <v>180000</v>
      </c>
    </row>
    <row r="172" spans="1:19" x14ac:dyDescent="0.2">
      <c r="A172" s="260">
        <v>43763</v>
      </c>
      <c r="B172" s="261" t="s">
        <v>383</v>
      </c>
      <c r="C172" s="262" t="s">
        <v>377</v>
      </c>
      <c r="D172" s="262" t="s">
        <v>378</v>
      </c>
      <c r="E172" s="262" t="s">
        <v>349</v>
      </c>
      <c r="F172" s="262">
        <v>2021</v>
      </c>
      <c r="G172" s="262" t="s">
        <v>355</v>
      </c>
      <c r="H172" s="263">
        <v>50000</v>
      </c>
      <c r="I172" s="262" t="s">
        <v>379</v>
      </c>
      <c r="J172" s="264">
        <v>-1.34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44286</v>
      </c>
      <c r="O172" s="267">
        <f t="shared" si="9"/>
        <v>3</v>
      </c>
      <c r="P172" s="267">
        <f t="shared" si="10"/>
        <v>150000</v>
      </c>
    </row>
    <row r="173" spans="1:19" x14ac:dyDescent="0.2">
      <c r="A173" s="260">
        <v>43763</v>
      </c>
      <c r="B173" s="261" t="s">
        <v>383</v>
      </c>
      <c r="C173" s="262" t="s">
        <v>377</v>
      </c>
      <c r="D173" s="262" t="s">
        <v>378</v>
      </c>
      <c r="E173" s="262" t="s">
        <v>349</v>
      </c>
      <c r="F173" s="262">
        <v>2020</v>
      </c>
      <c r="G173" s="262" t="s">
        <v>365</v>
      </c>
      <c r="H173" s="263">
        <v>50000</v>
      </c>
      <c r="I173" s="262" t="s">
        <v>379</v>
      </c>
      <c r="J173" s="264">
        <v>-1.34</v>
      </c>
      <c r="K173" s="264">
        <v>0</v>
      </c>
      <c r="L173" s="264">
        <v>0</v>
      </c>
      <c r="M173" s="265">
        <f t="shared" si="11"/>
        <v>44165</v>
      </c>
      <c r="N173" s="266">
        <f t="shared" si="12"/>
        <v>44196</v>
      </c>
      <c r="O173" s="267">
        <f t="shared" si="9"/>
        <v>2</v>
      </c>
      <c r="P173" s="267">
        <f t="shared" si="10"/>
        <v>100000</v>
      </c>
    </row>
    <row r="174" spans="1:19" x14ac:dyDescent="0.2">
      <c r="A174" s="260">
        <v>43763</v>
      </c>
      <c r="B174" s="261" t="s">
        <v>383</v>
      </c>
      <c r="C174" s="262" t="s">
        <v>377</v>
      </c>
      <c r="D174" s="262" t="s">
        <v>378</v>
      </c>
      <c r="E174" s="262" t="s">
        <v>349</v>
      </c>
      <c r="F174" s="262">
        <v>2020</v>
      </c>
      <c r="G174" s="262" t="s">
        <v>386</v>
      </c>
      <c r="H174" s="263">
        <v>127500</v>
      </c>
      <c r="I174" s="262" t="s">
        <v>379</v>
      </c>
      <c r="J174" s="264">
        <v>-1.665</v>
      </c>
      <c r="K174" s="264">
        <v>0</v>
      </c>
      <c r="L174" s="264">
        <v>0</v>
      </c>
      <c r="M174" s="265">
        <f t="shared" si="11"/>
        <v>43951</v>
      </c>
      <c r="N174" s="266">
        <f t="shared" si="12"/>
        <v>44135</v>
      </c>
      <c r="O174" s="267">
        <f t="shared" si="9"/>
        <v>7</v>
      </c>
      <c r="P174" s="267">
        <f t="shared" si="10"/>
        <v>892500</v>
      </c>
    </row>
    <row r="175" spans="1:19" x14ac:dyDescent="0.2">
      <c r="A175" s="260">
        <v>43745</v>
      </c>
      <c r="B175" s="261" t="s">
        <v>383</v>
      </c>
      <c r="C175" s="262" t="s">
        <v>377</v>
      </c>
      <c r="D175" s="262" t="s">
        <v>378</v>
      </c>
      <c r="E175" s="262" t="s">
        <v>349</v>
      </c>
      <c r="F175" s="262">
        <v>2021</v>
      </c>
      <c r="G175" s="262" t="s">
        <v>355</v>
      </c>
      <c r="H175" s="263">
        <v>100000</v>
      </c>
      <c r="I175" s="262" t="s">
        <v>379</v>
      </c>
      <c r="J175" s="264">
        <v>-0.86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44286</v>
      </c>
      <c r="O175" s="267">
        <f t="shared" si="9"/>
        <v>3</v>
      </c>
      <c r="P175" s="267">
        <f t="shared" si="10"/>
        <v>300000</v>
      </c>
    </row>
    <row r="176" spans="1:19" x14ac:dyDescent="0.2">
      <c r="A176" s="260">
        <v>43745</v>
      </c>
      <c r="B176" s="261" t="s">
        <v>383</v>
      </c>
      <c r="C176" s="262" t="s">
        <v>377</v>
      </c>
      <c r="D176" s="262" t="s">
        <v>378</v>
      </c>
      <c r="E176" s="262" t="s">
        <v>349</v>
      </c>
      <c r="F176" s="262">
        <v>2020</v>
      </c>
      <c r="G176" s="262" t="s">
        <v>365</v>
      </c>
      <c r="H176" s="263">
        <v>100000</v>
      </c>
      <c r="I176" s="262" t="s">
        <v>379</v>
      </c>
      <c r="J176" s="264">
        <v>-0.86</v>
      </c>
      <c r="K176" s="264">
        <v>0</v>
      </c>
      <c r="L176" s="264">
        <v>0</v>
      </c>
      <c r="M176" s="265">
        <f t="shared" si="11"/>
        <v>44165</v>
      </c>
      <c r="N176" s="266">
        <f t="shared" si="12"/>
        <v>44196</v>
      </c>
      <c r="O176" s="267">
        <f t="shared" si="9"/>
        <v>2</v>
      </c>
      <c r="P176" s="267">
        <f t="shared" si="10"/>
        <v>200000</v>
      </c>
      <c r="S176" s="270"/>
    </row>
    <row r="177" spans="1:19" x14ac:dyDescent="0.2">
      <c r="A177" s="260">
        <v>43739</v>
      </c>
      <c r="B177" s="261" t="s">
        <v>383</v>
      </c>
      <c r="C177" s="262" t="s">
        <v>377</v>
      </c>
      <c r="D177" s="262" t="s">
        <v>378</v>
      </c>
      <c r="E177" s="262" t="s">
        <v>349</v>
      </c>
      <c r="F177" s="262">
        <v>2020</v>
      </c>
      <c r="G177" s="262" t="s">
        <v>387</v>
      </c>
      <c r="H177" s="263">
        <v>77500</v>
      </c>
      <c r="I177" s="262" t="s">
        <v>379</v>
      </c>
      <c r="J177" s="264">
        <v>-1.1499999999999999</v>
      </c>
      <c r="K177" s="264">
        <v>0</v>
      </c>
      <c r="L177" s="264">
        <v>0</v>
      </c>
      <c r="M177" s="265">
        <f t="shared" si="11"/>
        <v>43921</v>
      </c>
      <c r="N177" s="266">
        <f t="shared" si="12"/>
        <v>43921</v>
      </c>
      <c r="O177" s="267">
        <f t="shared" si="9"/>
        <v>1</v>
      </c>
      <c r="P177" s="267">
        <f t="shared" si="10"/>
        <v>77500</v>
      </c>
    </row>
    <row r="178" spans="1:19" x14ac:dyDescent="0.2">
      <c r="A178" s="260">
        <v>43739</v>
      </c>
      <c r="B178" s="261" t="s">
        <v>383</v>
      </c>
      <c r="C178" s="262" t="s">
        <v>377</v>
      </c>
      <c r="D178" s="262" t="s">
        <v>378</v>
      </c>
      <c r="E178" s="262" t="s">
        <v>349</v>
      </c>
      <c r="F178" s="262">
        <v>2020</v>
      </c>
      <c r="G178" s="262" t="s">
        <v>372</v>
      </c>
      <c r="H178" s="263">
        <v>72500</v>
      </c>
      <c r="I178" s="262" t="s">
        <v>379</v>
      </c>
      <c r="J178" s="264">
        <v>-1.1499999999999999</v>
      </c>
      <c r="K178" s="264">
        <v>0</v>
      </c>
      <c r="L178" s="264">
        <v>0</v>
      </c>
      <c r="M178" s="265">
        <f t="shared" si="11"/>
        <v>43890</v>
      </c>
      <c r="N178" s="266">
        <f t="shared" si="12"/>
        <v>43890</v>
      </c>
      <c r="O178" s="267">
        <f t="shared" si="9"/>
        <v>1</v>
      </c>
      <c r="P178" s="267">
        <f t="shared" si="10"/>
        <v>72500</v>
      </c>
    </row>
    <row r="179" spans="1:19" x14ac:dyDescent="0.2">
      <c r="A179" s="260">
        <v>43739</v>
      </c>
      <c r="B179" s="261" t="s">
        <v>383</v>
      </c>
      <c r="C179" s="262" t="s">
        <v>377</v>
      </c>
      <c r="D179" s="262" t="s">
        <v>378</v>
      </c>
      <c r="E179" s="262" t="s">
        <v>349</v>
      </c>
      <c r="F179" s="262">
        <v>2020</v>
      </c>
      <c r="G179" s="262" t="s">
        <v>388</v>
      </c>
      <c r="H179" s="263">
        <v>77500</v>
      </c>
      <c r="I179" s="262" t="s">
        <v>379</v>
      </c>
      <c r="J179" s="264">
        <v>-1.1499999999999999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43861</v>
      </c>
      <c r="O179" s="267">
        <f t="shared" si="9"/>
        <v>1</v>
      </c>
      <c r="P179" s="267">
        <f t="shared" si="10"/>
        <v>77500</v>
      </c>
    </row>
    <row r="180" spans="1:19" x14ac:dyDescent="0.2">
      <c r="A180" s="260">
        <v>43739</v>
      </c>
      <c r="B180" s="261" t="s">
        <v>383</v>
      </c>
      <c r="C180" s="262" t="s">
        <v>377</v>
      </c>
      <c r="D180" s="262" t="s">
        <v>378</v>
      </c>
      <c r="E180" s="262" t="s">
        <v>349</v>
      </c>
      <c r="F180" s="262">
        <v>2019</v>
      </c>
      <c r="G180" s="262" t="s">
        <v>389</v>
      </c>
      <c r="H180" s="263">
        <v>77500</v>
      </c>
      <c r="I180" s="262" t="s">
        <v>379</v>
      </c>
      <c r="J180" s="264">
        <v>-1.1499999999999999</v>
      </c>
      <c r="K180" s="264">
        <v>0</v>
      </c>
      <c r="L180" s="264">
        <v>0</v>
      </c>
      <c r="M180" s="265">
        <f t="shared" si="11"/>
        <v>43830</v>
      </c>
      <c r="N180" s="266">
        <f t="shared" si="12"/>
        <v>43830</v>
      </c>
      <c r="O180" s="267">
        <f t="shared" si="9"/>
        <v>1</v>
      </c>
      <c r="P180" s="267">
        <f t="shared" si="10"/>
        <v>77500</v>
      </c>
    </row>
    <row r="181" spans="1:19" x14ac:dyDescent="0.2">
      <c r="A181" s="260">
        <v>43739</v>
      </c>
      <c r="B181" s="261" t="s">
        <v>383</v>
      </c>
      <c r="C181" s="262" t="s">
        <v>377</v>
      </c>
      <c r="D181" s="262" t="s">
        <v>378</v>
      </c>
      <c r="E181" s="262" t="s">
        <v>349</v>
      </c>
      <c r="F181" s="262">
        <v>2019</v>
      </c>
      <c r="G181" s="262" t="s">
        <v>390</v>
      </c>
      <c r="H181" s="263">
        <v>75000</v>
      </c>
      <c r="I181" s="262" t="s">
        <v>379</v>
      </c>
      <c r="J181" s="264">
        <v>-1.1499999999999999</v>
      </c>
      <c r="K181" s="264">
        <v>0</v>
      </c>
      <c r="L181" s="264">
        <v>0</v>
      </c>
      <c r="M181" s="265">
        <f t="shared" si="11"/>
        <v>43799</v>
      </c>
      <c r="N181" s="266">
        <f t="shared" si="12"/>
        <v>43799</v>
      </c>
      <c r="O181" s="267">
        <f t="shared" si="9"/>
        <v>1</v>
      </c>
      <c r="P181" s="267">
        <f t="shared" si="10"/>
        <v>75000</v>
      </c>
    </row>
    <row r="182" spans="1:19" x14ac:dyDescent="0.2">
      <c r="A182" s="260">
        <v>43739</v>
      </c>
      <c r="B182" s="261" t="s">
        <v>354</v>
      </c>
      <c r="C182" s="262" t="s">
        <v>347</v>
      </c>
      <c r="D182" s="262" t="s">
        <v>384</v>
      </c>
      <c r="E182" s="262" t="s">
        <v>349</v>
      </c>
      <c r="F182" s="262">
        <v>2021</v>
      </c>
      <c r="G182" s="262" t="s">
        <v>376</v>
      </c>
      <c r="H182" s="263">
        <v>5000</v>
      </c>
      <c r="I182" s="262" t="s">
        <v>351</v>
      </c>
      <c r="J182" s="264">
        <v>0.64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30000</v>
      </c>
    </row>
    <row r="183" spans="1:19" x14ac:dyDescent="0.2">
      <c r="A183" s="260">
        <v>43739</v>
      </c>
      <c r="B183" s="261" t="s">
        <v>383</v>
      </c>
      <c r="C183" s="262" t="s">
        <v>347</v>
      </c>
      <c r="D183" s="262" t="s">
        <v>384</v>
      </c>
      <c r="E183" s="262" t="s">
        <v>349</v>
      </c>
      <c r="F183" s="262">
        <v>2021</v>
      </c>
      <c r="G183" s="262" t="s">
        <v>385</v>
      </c>
      <c r="H183" s="263">
        <v>5000</v>
      </c>
      <c r="I183" s="262" t="s">
        <v>351</v>
      </c>
      <c r="J183" s="264">
        <v>0.64</v>
      </c>
      <c r="K183" s="264">
        <v>0</v>
      </c>
      <c r="L183" s="264">
        <v>0</v>
      </c>
      <c r="M183" s="265">
        <f t="shared" si="11"/>
        <v>44227</v>
      </c>
      <c r="N183" s="266">
        <f t="shared" si="12"/>
        <v>44469</v>
      </c>
      <c r="O183" s="267">
        <f t="shared" si="9"/>
        <v>9</v>
      </c>
      <c r="P183" s="267">
        <f t="shared" si="10"/>
        <v>45000</v>
      </c>
    </row>
    <row r="184" spans="1:19" x14ac:dyDescent="0.2">
      <c r="A184" s="260">
        <v>43739</v>
      </c>
      <c r="B184" s="261" t="s">
        <v>354</v>
      </c>
      <c r="C184" s="262" t="s">
        <v>347</v>
      </c>
      <c r="D184" s="262" t="s">
        <v>384</v>
      </c>
      <c r="E184" s="262" t="s">
        <v>349</v>
      </c>
      <c r="F184" s="262">
        <v>2021</v>
      </c>
      <c r="G184" s="262" t="s">
        <v>385</v>
      </c>
      <c r="H184" s="263">
        <v>10000</v>
      </c>
      <c r="I184" s="262" t="s">
        <v>351</v>
      </c>
      <c r="J184" s="264">
        <v>0.64</v>
      </c>
      <c r="K184" s="264">
        <v>0</v>
      </c>
      <c r="L184" s="264">
        <v>0</v>
      </c>
      <c r="M184" s="265">
        <f t="shared" si="11"/>
        <v>44227</v>
      </c>
      <c r="N184" s="266">
        <f t="shared" si="12"/>
        <v>44469</v>
      </c>
      <c r="O184" s="267">
        <f t="shared" si="9"/>
        <v>9</v>
      </c>
      <c r="P184" s="267">
        <f t="shared" si="10"/>
        <v>90000</v>
      </c>
    </row>
    <row r="185" spans="1:19" x14ac:dyDescent="0.2">
      <c r="A185" s="260">
        <v>43738</v>
      </c>
      <c r="B185" s="261" t="s">
        <v>383</v>
      </c>
      <c r="C185" s="262" t="s">
        <v>347</v>
      </c>
      <c r="D185" s="262" t="s">
        <v>384</v>
      </c>
      <c r="E185" s="262" t="s">
        <v>349</v>
      </c>
      <c r="F185" s="262">
        <v>2021</v>
      </c>
      <c r="G185" s="262" t="s">
        <v>385</v>
      </c>
      <c r="H185" s="263">
        <v>10000</v>
      </c>
      <c r="I185" s="262" t="s">
        <v>351</v>
      </c>
      <c r="J185" s="264">
        <v>0.6</v>
      </c>
      <c r="K185" s="264">
        <v>0</v>
      </c>
      <c r="L185" s="264">
        <v>0</v>
      </c>
      <c r="M185" s="265">
        <f t="shared" si="11"/>
        <v>44227</v>
      </c>
      <c r="N185" s="266">
        <f t="shared" si="12"/>
        <v>44469</v>
      </c>
      <c r="O185" s="267">
        <f t="shared" si="9"/>
        <v>9</v>
      </c>
      <c r="P185" s="267">
        <f t="shared" si="10"/>
        <v>90000</v>
      </c>
    </row>
    <row r="186" spans="1:19" x14ac:dyDescent="0.2">
      <c r="A186" s="260">
        <v>43735</v>
      </c>
      <c r="B186" s="261" t="s">
        <v>354</v>
      </c>
      <c r="C186" s="262" t="s">
        <v>347</v>
      </c>
      <c r="D186" s="262" t="s">
        <v>384</v>
      </c>
      <c r="E186" s="262" t="s">
        <v>349</v>
      </c>
      <c r="F186" s="262">
        <v>2021</v>
      </c>
      <c r="G186" s="262" t="s">
        <v>385</v>
      </c>
      <c r="H186" s="263">
        <v>15000</v>
      </c>
      <c r="I186" s="262" t="s">
        <v>351</v>
      </c>
      <c r="J186" s="264">
        <v>0.65</v>
      </c>
      <c r="K186" s="264">
        <v>0</v>
      </c>
      <c r="L186" s="264">
        <v>0</v>
      </c>
      <c r="M186" s="265">
        <f t="shared" si="11"/>
        <v>44227</v>
      </c>
      <c r="N186" s="266">
        <f t="shared" si="12"/>
        <v>44469</v>
      </c>
      <c r="O186" s="267">
        <f t="shared" si="9"/>
        <v>9</v>
      </c>
      <c r="P186" s="267">
        <f t="shared" si="10"/>
        <v>135000</v>
      </c>
    </row>
    <row r="187" spans="1:19" x14ac:dyDescent="0.2">
      <c r="A187" s="260">
        <v>43735</v>
      </c>
      <c r="B187" s="261" t="s">
        <v>354</v>
      </c>
      <c r="C187" s="262" t="s">
        <v>347</v>
      </c>
      <c r="D187" s="262" t="s">
        <v>384</v>
      </c>
      <c r="E187" s="262" t="s">
        <v>349</v>
      </c>
      <c r="F187" s="262">
        <v>2021</v>
      </c>
      <c r="G187" s="262" t="s">
        <v>385</v>
      </c>
      <c r="H187" s="263">
        <v>35000</v>
      </c>
      <c r="I187" s="262" t="s">
        <v>351</v>
      </c>
      <c r="J187" s="264">
        <v>0.6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44469</v>
      </c>
      <c r="O187" s="267">
        <f t="shared" si="9"/>
        <v>9</v>
      </c>
      <c r="P187" s="267">
        <f t="shared" si="10"/>
        <v>315000</v>
      </c>
    </row>
    <row r="188" spans="1:19" x14ac:dyDescent="0.2">
      <c r="A188" s="260">
        <v>43735</v>
      </c>
      <c r="B188" s="261" t="s">
        <v>354</v>
      </c>
      <c r="C188" s="262" t="s">
        <v>347</v>
      </c>
      <c r="D188" s="262" t="s">
        <v>384</v>
      </c>
      <c r="E188" s="262" t="s">
        <v>349</v>
      </c>
      <c r="F188" s="262">
        <v>2020</v>
      </c>
      <c r="G188" s="262" t="s">
        <v>363</v>
      </c>
      <c r="H188" s="263">
        <v>5000</v>
      </c>
      <c r="I188" s="262" t="s">
        <v>351</v>
      </c>
      <c r="J188" s="264">
        <v>0.65</v>
      </c>
      <c r="K188" s="264">
        <v>0</v>
      </c>
      <c r="L188" s="264">
        <v>0</v>
      </c>
      <c r="M188" s="265">
        <f t="shared" si="11"/>
        <v>44135</v>
      </c>
      <c r="N188" s="266">
        <f t="shared" si="12"/>
        <v>44196</v>
      </c>
      <c r="O188" s="267">
        <f t="shared" si="9"/>
        <v>3</v>
      </c>
      <c r="P188" s="267">
        <f t="shared" si="10"/>
        <v>15000</v>
      </c>
    </row>
    <row r="189" spans="1:19" x14ac:dyDescent="0.2">
      <c r="A189" s="260">
        <v>43735</v>
      </c>
      <c r="B189" s="261" t="s">
        <v>354</v>
      </c>
      <c r="C189" s="262" t="s">
        <v>347</v>
      </c>
      <c r="D189" s="262" t="s">
        <v>384</v>
      </c>
      <c r="E189" s="262" t="s">
        <v>349</v>
      </c>
      <c r="F189" s="262">
        <v>2020</v>
      </c>
      <c r="G189" s="262" t="s">
        <v>357</v>
      </c>
      <c r="H189" s="263">
        <v>17000</v>
      </c>
      <c r="I189" s="262" t="s">
        <v>351</v>
      </c>
      <c r="J189" s="264">
        <v>0.65</v>
      </c>
      <c r="K189" s="264">
        <v>0</v>
      </c>
      <c r="L189" s="264">
        <v>0</v>
      </c>
      <c r="M189" s="265">
        <f t="shared" si="11"/>
        <v>44043</v>
      </c>
      <c r="N189" s="266">
        <f t="shared" si="12"/>
        <v>44104</v>
      </c>
      <c r="O189" s="267">
        <f t="shared" si="9"/>
        <v>3</v>
      </c>
      <c r="P189" s="267">
        <f t="shared" si="10"/>
        <v>51000</v>
      </c>
    </row>
    <row r="190" spans="1:19" x14ac:dyDescent="0.2">
      <c r="A190" s="260">
        <v>43735</v>
      </c>
      <c r="B190" s="261" t="s">
        <v>354</v>
      </c>
      <c r="C190" s="262" t="s">
        <v>347</v>
      </c>
      <c r="D190" s="262" t="s">
        <v>384</v>
      </c>
      <c r="E190" s="262" t="s">
        <v>349</v>
      </c>
      <c r="F190" s="262">
        <v>2020</v>
      </c>
      <c r="G190" s="262" t="s">
        <v>358</v>
      </c>
      <c r="H190" s="263">
        <v>30000</v>
      </c>
      <c r="I190" s="262" t="s">
        <v>351</v>
      </c>
      <c r="J190" s="264">
        <v>0.65</v>
      </c>
      <c r="K190" s="264">
        <v>0</v>
      </c>
      <c r="L190" s="264">
        <v>0</v>
      </c>
      <c r="M190" s="265">
        <f t="shared" si="11"/>
        <v>43951</v>
      </c>
      <c r="N190" s="266">
        <f t="shared" si="12"/>
        <v>44012</v>
      </c>
      <c r="O190" s="267">
        <f t="shared" si="9"/>
        <v>3</v>
      </c>
      <c r="P190" s="267">
        <f t="shared" si="10"/>
        <v>90000</v>
      </c>
    </row>
    <row r="191" spans="1:19" x14ac:dyDescent="0.2">
      <c r="A191" s="260">
        <v>43735</v>
      </c>
      <c r="B191" s="261" t="s">
        <v>354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355</v>
      </c>
      <c r="H191" s="263">
        <v>15000</v>
      </c>
      <c r="I191" s="262" t="s">
        <v>351</v>
      </c>
      <c r="J191" s="264">
        <v>0.65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43921</v>
      </c>
      <c r="O191" s="267">
        <f t="shared" si="9"/>
        <v>3</v>
      </c>
      <c r="P191" s="267">
        <f t="shared" si="10"/>
        <v>45000</v>
      </c>
    </row>
    <row r="192" spans="1:19" x14ac:dyDescent="0.2">
      <c r="A192" s="260">
        <v>43724</v>
      </c>
      <c r="B192" s="261" t="s">
        <v>383</v>
      </c>
      <c r="C192" s="262" t="s">
        <v>377</v>
      </c>
      <c r="D192" s="262" t="s">
        <v>381</v>
      </c>
      <c r="E192" s="262" t="s">
        <v>349</v>
      </c>
      <c r="F192" s="262">
        <v>2020</v>
      </c>
      <c r="G192" s="262" t="s">
        <v>355</v>
      </c>
      <c r="H192" s="263">
        <v>200000</v>
      </c>
      <c r="I192" s="262" t="s">
        <v>379</v>
      </c>
      <c r="J192" s="264">
        <v>2.79</v>
      </c>
      <c r="K192" s="264">
        <v>0</v>
      </c>
      <c r="L192" s="264">
        <v>0</v>
      </c>
      <c r="M192" s="265">
        <f t="shared" si="11"/>
        <v>43861</v>
      </c>
      <c r="N192" s="266">
        <f t="shared" si="12"/>
        <v>43921</v>
      </c>
      <c r="O192" s="267">
        <f t="shared" si="9"/>
        <v>3</v>
      </c>
      <c r="P192" s="267">
        <f t="shared" si="10"/>
        <v>600000</v>
      </c>
      <c r="S192" s="270"/>
    </row>
    <row r="193" spans="1:20" x14ac:dyDescent="0.2">
      <c r="A193" s="260">
        <v>43724</v>
      </c>
      <c r="B193" s="261" t="s">
        <v>383</v>
      </c>
      <c r="C193" s="262" t="s">
        <v>377</v>
      </c>
      <c r="D193" s="262" t="s">
        <v>381</v>
      </c>
      <c r="E193" s="262" t="s">
        <v>349</v>
      </c>
      <c r="F193" s="262">
        <v>2019</v>
      </c>
      <c r="G193" s="262" t="s">
        <v>363</v>
      </c>
      <c r="H193" s="263">
        <v>200000</v>
      </c>
      <c r="I193" s="262" t="s">
        <v>379</v>
      </c>
      <c r="J193" s="264">
        <v>2.79</v>
      </c>
      <c r="K193" s="264">
        <v>0</v>
      </c>
      <c r="L193" s="264">
        <v>0</v>
      </c>
      <c r="M193" s="265">
        <f t="shared" si="11"/>
        <v>43769</v>
      </c>
      <c r="N193" s="266">
        <f t="shared" si="12"/>
        <v>43830</v>
      </c>
      <c r="O193" s="267">
        <f t="shared" si="9"/>
        <v>3</v>
      </c>
      <c r="P193" s="267">
        <f t="shared" si="10"/>
        <v>600000</v>
      </c>
      <c r="S193" s="270"/>
    </row>
    <row r="194" spans="1:20" x14ac:dyDescent="0.2">
      <c r="A194" s="260">
        <v>43717</v>
      </c>
      <c r="B194" s="261" t="s">
        <v>346</v>
      </c>
      <c r="C194" s="262" t="s">
        <v>377</v>
      </c>
      <c r="D194" s="262" t="s">
        <v>381</v>
      </c>
      <c r="E194" s="262" t="s">
        <v>349</v>
      </c>
      <c r="F194" s="262">
        <v>2021</v>
      </c>
      <c r="G194" s="262" t="s">
        <v>376</v>
      </c>
      <c r="H194" s="263">
        <v>100000</v>
      </c>
      <c r="I194" s="262" t="s">
        <v>379</v>
      </c>
      <c r="J194" s="264">
        <v>2.4830000000000001</v>
      </c>
      <c r="K194" s="264">
        <v>0</v>
      </c>
      <c r="L194" s="264">
        <v>0</v>
      </c>
      <c r="M194" s="265">
        <f t="shared" si="11"/>
        <v>44227</v>
      </c>
      <c r="N194" s="266">
        <f t="shared" si="12"/>
        <v>44377</v>
      </c>
      <c r="O194" s="267">
        <f t="shared" si="9"/>
        <v>6</v>
      </c>
      <c r="P194" s="267">
        <f t="shared" si="10"/>
        <v>600000</v>
      </c>
      <c r="S194" s="270"/>
    </row>
    <row r="195" spans="1:20" x14ac:dyDescent="0.2">
      <c r="A195" s="260">
        <v>43717</v>
      </c>
      <c r="B195" s="261" t="s">
        <v>346</v>
      </c>
      <c r="C195" s="262" t="s">
        <v>377</v>
      </c>
      <c r="D195" s="262" t="s">
        <v>381</v>
      </c>
      <c r="E195" s="262" t="s">
        <v>349</v>
      </c>
      <c r="F195" s="262">
        <v>2020</v>
      </c>
      <c r="G195" s="262" t="s">
        <v>359</v>
      </c>
      <c r="H195" s="263">
        <v>100000</v>
      </c>
      <c r="I195" s="262" t="s">
        <v>379</v>
      </c>
      <c r="J195" s="264">
        <v>2.4830000000000001</v>
      </c>
      <c r="K195" s="264">
        <v>0</v>
      </c>
      <c r="L195" s="264">
        <v>0</v>
      </c>
      <c r="M195" s="265">
        <f t="shared" si="11"/>
        <v>44043</v>
      </c>
      <c r="N195" s="266">
        <f t="shared" si="12"/>
        <v>44196</v>
      </c>
      <c r="O195" s="267">
        <f t="shared" si="9"/>
        <v>6</v>
      </c>
      <c r="P195" s="267">
        <f t="shared" si="10"/>
        <v>600000</v>
      </c>
      <c r="S195" s="270"/>
    </row>
    <row r="196" spans="1:20" x14ac:dyDescent="0.2">
      <c r="A196" s="260">
        <v>43714</v>
      </c>
      <c r="B196" s="261" t="s">
        <v>354</v>
      </c>
      <c r="C196" s="262" t="s">
        <v>377</v>
      </c>
      <c r="D196" s="262" t="s">
        <v>381</v>
      </c>
      <c r="E196" s="262" t="s">
        <v>349</v>
      </c>
      <c r="F196" s="262">
        <v>2020</v>
      </c>
      <c r="G196" s="262" t="s">
        <v>391</v>
      </c>
      <c r="H196" s="263">
        <v>100000</v>
      </c>
      <c r="I196" s="262" t="s">
        <v>379</v>
      </c>
      <c r="J196" s="264">
        <v>2.504</v>
      </c>
      <c r="K196" s="264">
        <v>0</v>
      </c>
      <c r="L196" s="264">
        <v>0</v>
      </c>
      <c r="M196" s="265">
        <f t="shared" si="11"/>
        <v>43861</v>
      </c>
      <c r="N196" s="266">
        <f t="shared" si="12"/>
        <v>44135</v>
      </c>
      <c r="O196" s="267">
        <f t="shared" si="9"/>
        <v>10</v>
      </c>
      <c r="P196" s="267">
        <f t="shared" si="10"/>
        <v>1000000</v>
      </c>
      <c r="S196" s="270"/>
    </row>
    <row r="197" spans="1:20" x14ac:dyDescent="0.2">
      <c r="A197" s="260">
        <v>43714</v>
      </c>
      <c r="B197" s="261" t="s">
        <v>354</v>
      </c>
      <c r="C197" s="262" t="s">
        <v>377</v>
      </c>
      <c r="D197" s="262" t="s">
        <v>381</v>
      </c>
      <c r="E197" s="262" t="s">
        <v>349</v>
      </c>
      <c r="F197" s="262">
        <v>2019</v>
      </c>
      <c r="G197" s="262" t="s">
        <v>365</v>
      </c>
      <c r="H197" s="263">
        <v>100000</v>
      </c>
      <c r="I197" s="262" t="s">
        <v>379</v>
      </c>
      <c r="J197" s="264">
        <v>2.504</v>
      </c>
      <c r="K197" s="264">
        <v>0</v>
      </c>
      <c r="L197" s="264">
        <v>0</v>
      </c>
      <c r="M197" s="265">
        <f t="shared" si="11"/>
        <v>43799</v>
      </c>
      <c r="N197" s="266">
        <f t="shared" si="12"/>
        <v>43830</v>
      </c>
      <c r="O197" s="267">
        <f t="shared" si="9"/>
        <v>2</v>
      </c>
      <c r="P197" s="267">
        <f t="shared" si="10"/>
        <v>200000</v>
      </c>
    </row>
    <row r="198" spans="1:20" x14ac:dyDescent="0.2">
      <c r="A198" s="260">
        <v>43713</v>
      </c>
      <c r="B198" s="261" t="s">
        <v>346</v>
      </c>
      <c r="C198" s="262" t="s">
        <v>347</v>
      </c>
      <c r="D198" s="262" t="s">
        <v>348</v>
      </c>
      <c r="E198" s="262" t="s">
        <v>349</v>
      </c>
      <c r="F198" s="262">
        <v>2021</v>
      </c>
      <c r="G198" s="262" t="s">
        <v>358</v>
      </c>
      <c r="H198" s="263">
        <v>10000</v>
      </c>
      <c r="I198" s="262" t="s">
        <v>351</v>
      </c>
      <c r="J198" s="264">
        <v>52</v>
      </c>
      <c r="K198" s="264">
        <v>0</v>
      </c>
      <c r="L198" s="264">
        <v>0</v>
      </c>
      <c r="M198" s="265">
        <f t="shared" si="11"/>
        <v>44316</v>
      </c>
      <c r="N198" s="266">
        <f t="shared" si="12"/>
        <v>44377</v>
      </c>
      <c r="O198" s="267">
        <f t="shared" si="9"/>
        <v>3</v>
      </c>
      <c r="P198" s="267">
        <f t="shared" si="10"/>
        <v>30000</v>
      </c>
    </row>
    <row r="199" spans="1:20" x14ac:dyDescent="0.2">
      <c r="A199" s="260">
        <v>43677</v>
      </c>
      <c r="B199" s="261" t="s">
        <v>392</v>
      </c>
      <c r="C199" s="262" t="s">
        <v>347</v>
      </c>
      <c r="D199" s="262" t="s">
        <v>348</v>
      </c>
      <c r="E199" s="262" t="s">
        <v>349</v>
      </c>
      <c r="F199" s="262">
        <v>2021</v>
      </c>
      <c r="G199" s="262" t="s">
        <v>355</v>
      </c>
      <c r="H199" s="263">
        <v>10000</v>
      </c>
      <c r="I199" s="262" t="s">
        <v>351</v>
      </c>
      <c r="J199" s="264">
        <v>54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44286</v>
      </c>
      <c r="O199" s="267">
        <f t="shared" si="9"/>
        <v>3</v>
      </c>
      <c r="P199" s="267">
        <f t="shared" si="10"/>
        <v>30000</v>
      </c>
    </row>
    <row r="200" spans="1:20" x14ac:dyDescent="0.2">
      <c r="A200" s="260">
        <v>43677</v>
      </c>
      <c r="B200" s="261" t="s">
        <v>346</v>
      </c>
      <c r="C200" s="262" t="s">
        <v>347</v>
      </c>
      <c r="D200" s="262" t="s">
        <v>348</v>
      </c>
      <c r="E200" s="262" t="s">
        <v>353</v>
      </c>
      <c r="F200" s="262">
        <v>2020</v>
      </c>
      <c r="G200" s="262" t="s">
        <v>350</v>
      </c>
      <c r="H200" s="263">
        <v>6000</v>
      </c>
      <c r="I200" s="262" t="s">
        <v>351</v>
      </c>
      <c r="J200" s="264">
        <v>54</v>
      </c>
      <c r="K200" s="264">
        <v>57.5</v>
      </c>
      <c r="L200" s="264">
        <v>0</v>
      </c>
      <c r="M200" s="265">
        <f t="shared" si="11"/>
        <v>43861</v>
      </c>
      <c r="N200" s="266">
        <f t="shared" si="12"/>
        <v>44196</v>
      </c>
      <c r="O200" s="267">
        <f t="shared" si="9"/>
        <v>12</v>
      </c>
      <c r="P200" s="267">
        <f t="shared" si="10"/>
        <v>72000</v>
      </c>
    </row>
    <row r="201" spans="1:20" x14ac:dyDescent="0.2">
      <c r="A201" s="260">
        <v>43670</v>
      </c>
      <c r="B201" s="261" t="s">
        <v>392</v>
      </c>
      <c r="C201" s="262" t="s">
        <v>347</v>
      </c>
      <c r="D201" s="262" t="s">
        <v>348</v>
      </c>
      <c r="E201" s="262" t="s">
        <v>349</v>
      </c>
      <c r="F201" s="262">
        <v>2021</v>
      </c>
      <c r="G201" s="262" t="s">
        <v>376</v>
      </c>
      <c r="H201" s="263">
        <v>10000</v>
      </c>
      <c r="I201" s="262" t="s">
        <v>351</v>
      </c>
      <c r="J201" s="264">
        <v>53.75</v>
      </c>
      <c r="K201" s="264">
        <v>0</v>
      </c>
      <c r="L201" s="264">
        <v>0</v>
      </c>
      <c r="M201" s="265">
        <f t="shared" si="11"/>
        <v>44227</v>
      </c>
      <c r="N201" s="266">
        <f t="shared" si="12"/>
        <v>44377</v>
      </c>
      <c r="O201" s="267">
        <f t="shared" si="9"/>
        <v>6</v>
      </c>
      <c r="P201" s="267">
        <f t="shared" si="10"/>
        <v>60000</v>
      </c>
    </row>
    <row r="202" spans="1:20" x14ac:dyDescent="0.2">
      <c r="A202" s="260">
        <v>43668</v>
      </c>
      <c r="B202" s="261" t="s">
        <v>392</v>
      </c>
      <c r="C202" s="262" t="s">
        <v>347</v>
      </c>
      <c r="D202" s="262" t="s">
        <v>348</v>
      </c>
      <c r="E202" s="262" t="s">
        <v>353</v>
      </c>
      <c r="F202" s="262">
        <v>2021</v>
      </c>
      <c r="G202" s="262" t="s">
        <v>376</v>
      </c>
      <c r="H202" s="263">
        <v>15000</v>
      </c>
      <c r="I202" s="262" t="s">
        <v>351</v>
      </c>
      <c r="J202" s="264">
        <v>50</v>
      </c>
      <c r="K202" s="264">
        <v>56.05</v>
      </c>
      <c r="L202" s="264">
        <v>0</v>
      </c>
      <c r="M202" s="265">
        <f t="shared" si="11"/>
        <v>44227</v>
      </c>
      <c r="N202" s="266">
        <f t="shared" si="12"/>
        <v>44377</v>
      </c>
      <c r="O202" s="267">
        <f t="shared" si="9"/>
        <v>6</v>
      </c>
      <c r="P202" s="267">
        <f t="shared" si="10"/>
        <v>90000</v>
      </c>
    </row>
    <row r="203" spans="1:20" x14ac:dyDescent="0.2">
      <c r="A203" s="260">
        <v>43648</v>
      </c>
      <c r="B203" s="261" t="s">
        <v>346</v>
      </c>
      <c r="C203" s="262" t="s">
        <v>347</v>
      </c>
      <c r="D203" s="262" t="s">
        <v>384</v>
      </c>
      <c r="E203" s="262" t="s">
        <v>349</v>
      </c>
      <c r="F203" s="262">
        <v>2020</v>
      </c>
      <c r="G203" s="262" t="s">
        <v>350</v>
      </c>
      <c r="H203" s="263">
        <v>15000</v>
      </c>
      <c r="I203" s="262" t="s">
        <v>351</v>
      </c>
      <c r="J203" s="264">
        <v>0.6</v>
      </c>
      <c r="K203" s="264">
        <v>0</v>
      </c>
      <c r="L203" s="264">
        <v>0</v>
      </c>
      <c r="M203" s="265">
        <f t="shared" si="11"/>
        <v>43861</v>
      </c>
      <c r="N203" s="266">
        <f t="shared" si="12"/>
        <v>44196</v>
      </c>
      <c r="O203" s="267">
        <f t="shared" si="9"/>
        <v>12</v>
      </c>
      <c r="P203" s="267">
        <f t="shared" si="10"/>
        <v>180000</v>
      </c>
      <c r="S203" s="270"/>
    </row>
    <row r="204" spans="1:20" x14ac:dyDescent="0.2">
      <c r="A204" s="260">
        <v>43642</v>
      </c>
      <c r="B204" s="261" t="s">
        <v>383</v>
      </c>
      <c r="C204" s="262" t="s">
        <v>347</v>
      </c>
      <c r="D204" s="262" t="s">
        <v>348</v>
      </c>
      <c r="E204" s="262" t="s">
        <v>353</v>
      </c>
      <c r="F204" s="262">
        <v>2019</v>
      </c>
      <c r="G204" s="262" t="s">
        <v>363</v>
      </c>
      <c r="H204" s="263">
        <v>9000</v>
      </c>
      <c r="I204" s="262" t="s">
        <v>351</v>
      </c>
      <c r="J204" s="264">
        <v>55</v>
      </c>
      <c r="K204" s="264">
        <v>61.8</v>
      </c>
      <c r="L204" s="264">
        <v>0</v>
      </c>
      <c r="M204" s="265">
        <f t="shared" si="11"/>
        <v>43769</v>
      </c>
      <c r="N204" s="266">
        <f t="shared" si="12"/>
        <v>43830</v>
      </c>
      <c r="O204" s="267">
        <f t="shared" si="9"/>
        <v>3</v>
      </c>
      <c r="P204" s="267">
        <f t="shared" si="10"/>
        <v>27000</v>
      </c>
      <c r="S204" s="270"/>
      <c r="T204" s="270"/>
    </row>
    <row r="205" spans="1:20" x14ac:dyDescent="0.2">
      <c r="A205" s="260">
        <v>43642</v>
      </c>
      <c r="B205" s="261" t="s">
        <v>346</v>
      </c>
      <c r="C205" s="262" t="s">
        <v>347</v>
      </c>
      <c r="D205" s="262" t="s">
        <v>348</v>
      </c>
      <c r="E205" s="262" t="s">
        <v>353</v>
      </c>
      <c r="F205" s="262">
        <v>2020</v>
      </c>
      <c r="G205" s="262" t="s">
        <v>350</v>
      </c>
      <c r="H205" s="263">
        <v>5000</v>
      </c>
      <c r="I205" s="262" t="s">
        <v>351</v>
      </c>
      <c r="J205" s="264">
        <v>55</v>
      </c>
      <c r="K205" s="264">
        <v>57.85</v>
      </c>
      <c r="L205" s="264">
        <v>0</v>
      </c>
      <c r="M205" s="265">
        <f t="shared" si="11"/>
        <v>43861</v>
      </c>
      <c r="N205" s="266">
        <f t="shared" si="12"/>
        <v>44196</v>
      </c>
      <c r="O205" s="267">
        <f t="shared" si="9"/>
        <v>12</v>
      </c>
      <c r="P205" s="267">
        <f t="shared" si="10"/>
        <v>60000</v>
      </c>
    </row>
    <row r="206" spans="1:20" x14ac:dyDescent="0.2">
      <c r="A206" s="260">
        <v>43637</v>
      </c>
      <c r="B206" s="261" t="s">
        <v>346</v>
      </c>
      <c r="C206" s="262" t="s">
        <v>347</v>
      </c>
      <c r="D206" s="262" t="s">
        <v>348</v>
      </c>
      <c r="E206" s="262" t="s">
        <v>349</v>
      </c>
      <c r="F206" s="262">
        <v>2020</v>
      </c>
      <c r="G206" s="262" t="s">
        <v>350</v>
      </c>
      <c r="H206" s="263">
        <v>8000</v>
      </c>
      <c r="I206" s="262" t="s">
        <v>351</v>
      </c>
      <c r="J206" s="264">
        <v>55.16</v>
      </c>
      <c r="K206" s="264">
        <v>0</v>
      </c>
      <c r="L206" s="264">
        <v>0</v>
      </c>
      <c r="M206" s="265">
        <f t="shared" si="11"/>
        <v>43861</v>
      </c>
      <c r="N206" s="266">
        <f t="shared" si="12"/>
        <v>44196</v>
      </c>
      <c r="O206" s="267">
        <f t="shared" si="9"/>
        <v>12</v>
      </c>
      <c r="P206" s="267">
        <f t="shared" si="10"/>
        <v>96000</v>
      </c>
    </row>
    <row r="207" spans="1:20" x14ac:dyDescent="0.2">
      <c r="A207" s="260">
        <v>43637</v>
      </c>
      <c r="B207" s="261" t="s">
        <v>346</v>
      </c>
      <c r="C207" s="262" t="s">
        <v>347</v>
      </c>
      <c r="D207" s="262" t="s">
        <v>348</v>
      </c>
      <c r="E207" s="262" t="s">
        <v>353</v>
      </c>
      <c r="F207" s="262">
        <v>2019</v>
      </c>
      <c r="G207" s="262" t="s">
        <v>359</v>
      </c>
      <c r="H207" s="263">
        <v>8000</v>
      </c>
      <c r="I207" s="262" t="s">
        <v>351</v>
      </c>
      <c r="J207" s="264">
        <v>50</v>
      </c>
      <c r="K207" s="264">
        <v>63.35</v>
      </c>
      <c r="L207" s="264">
        <v>0</v>
      </c>
      <c r="M207" s="265">
        <f t="shared" si="11"/>
        <v>43677</v>
      </c>
      <c r="N207" s="266">
        <f t="shared" si="12"/>
        <v>43830</v>
      </c>
      <c r="O207" s="267">
        <f t="shared" si="9"/>
        <v>6</v>
      </c>
      <c r="P207" s="267">
        <f t="shared" si="10"/>
        <v>48000</v>
      </c>
    </row>
    <row r="208" spans="1:20" x14ac:dyDescent="0.2">
      <c r="A208" s="260">
        <v>43633</v>
      </c>
      <c r="B208" s="261" t="s">
        <v>383</v>
      </c>
      <c r="C208" s="262" t="s">
        <v>377</v>
      </c>
      <c r="D208" s="262" t="s">
        <v>393</v>
      </c>
      <c r="E208" s="262" t="s">
        <v>349</v>
      </c>
      <c r="F208" s="262">
        <v>2019</v>
      </c>
      <c r="G208" s="262" t="s">
        <v>359</v>
      </c>
      <c r="H208" s="263">
        <v>50000</v>
      </c>
      <c r="I208" s="262" t="s">
        <v>379</v>
      </c>
      <c r="J208" s="264">
        <v>1.46</v>
      </c>
      <c r="K208" s="264">
        <v>0</v>
      </c>
      <c r="L208" s="264">
        <v>0</v>
      </c>
      <c r="M208" s="265">
        <f t="shared" si="11"/>
        <v>43677</v>
      </c>
      <c r="N208" s="266">
        <f t="shared" si="12"/>
        <v>43830</v>
      </c>
      <c r="O208" s="267">
        <f t="shared" si="9"/>
        <v>6</v>
      </c>
      <c r="P208" s="267">
        <f t="shared" si="10"/>
        <v>300000</v>
      </c>
    </row>
    <row r="209" spans="1:17" x14ac:dyDescent="0.2">
      <c r="A209" s="260">
        <v>43633</v>
      </c>
      <c r="B209" s="261" t="s">
        <v>383</v>
      </c>
      <c r="C209" s="262" t="s">
        <v>377</v>
      </c>
      <c r="D209" s="262" t="s">
        <v>393</v>
      </c>
      <c r="E209" s="262" t="s">
        <v>349</v>
      </c>
      <c r="F209" s="262">
        <v>2020</v>
      </c>
      <c r="G209" s="262" t="s">
        <v>355</v>
      </c>
      <c r="H209" s="263">
        <v>50000</v>
      </c>
      <c r="I209" s="262" t="s">
        <v>379</v>
      </c>
      <c r="J209" s="264">
        <v>1.46</v>
      </c>
      <c r="K209" s="264">
        <v>0</v>
      </c>
      <c r="L209" s="264">
        <v>0</v>
      </c>
      <c r="M209" s="265">
        <f t="shared" si="11"/>
        <v>43861</v>
      </c>
      <c r="N209" s="266">
        <f t="shared" si="12"/>
        <v>43921</v>
      </c>
      <c r="O209" s="267">
        <f t="shared" si="9"/>
        <v>3</v>
      </c>
      <c r="P209" s="267">
        <f t="shared" si="10"/>
        <v>150000</v>
      </c>
      <c r="Q209" s="269"/>
    </row>
    <row r="210" spans="1:17" x14ac:dyDescent="0.2">
      <c r="A210" s="260">
        <v>43627</v>
      </c>
      <c r="B210" s="261" t="s">
        <v>383</v>
      </c>
      <c r="C210" s="262" t="s">
        <v>347</v>
      </c>
      <c r="D210" s="262" t="s">
        <v>384</v>
      </c>
      <c r="E210" s="262" t="s">
        <v>349</v>
      </c>
      <c r="F210" s="262">
        <v>2020</v>
      </c>
      <c r="G210" s="262" t="s">
        <v>350</v>
      </c>
      <c r="H210" s="263">
        <v>15000</v>
      </c>
      <c r="I210" s="262" t="s">
        <v>351</v>
      </c>
      <c r="J210" s="264">
        <v>0.8</v>
      </c>
      <c r="K210" s="264">
        <v>0</v>
      </c>
      <c r="L210" s="264">
        <v>0</v>
      </c>
      <c r="M210" s="265">
        <f t="shared" si="11"/>
        <v>43861</v>
      </c>
      <c r="N210" s="266">
        <f t="shared" si="12"/>
        <v>44196</v>
      </c>
      <c r="O210" s="267">
        <f t="shared" si="9"/>
        <v>12</v>
      </c>
      <c r="P210" s="267">
        <f t="shared" si="10"/>
        <v>180000</v>
      </c>
      <c r="Q210" s="269"/>
    </row>
    <row r="211" spans="1:17" x14ac:dyDescent="0.2">
      <c r="A211" s="260">
        <v>43627</v>
      </c>
      <c r="B211" s="261" t="s">
        <v>383</v>
      </c>
      <c r="C211" s="262" t="s">
        <v>347</v>
      </c>
      <c r="D211" s="262" t="s">
        <v>384</v>
      </c>
      <c r="E211" s="262" t="s">
        <v>349</v>
      </c>
      <c r="F211" s="262">
        <v>2021</v>
      </c>
      <c r="G211" s="262" t="s">
        <v>350</v>
      </c>
      <c r="H211" s="263">
        <v>15000</v>
      </c>
      <c r="I211" s="262" t="s">
        <v>351</v>
      </c>
      <c r="J211" s="264">
        <v>0.8</v>
      </c>
      <c r="K211" s="264">
        <v>0</v>
      </c>
      <c r="L211" s="264">
        <v>0</v>
      </c>
      <c r="M211" s="265">
        <f t="shared" si="11"/>
        <v>44227</v>
      </c>
      <c r="N211" s="266">
        <f t="shared" si="12"/>
        <v>44561</v>
      </c>
      <c r="O211" s="267">
        <f t="shared" ref="O211:O274" si="13">+ROUND((N211-M211)/30.4+1,0)</f>
        <v>12</v>
      </c>
      <c r="P211" s="267">
        <f t="shared" ref="P211:P274" si="14">+O211*H211</f>
        <v>180000</v>
      </c>
      <c r="Q211" s="269"/>
    </row>
    <row r="212" spans="1:17" x14ac:dyDescent="0.2">
      <c r="A212" s="260">
        <v>43616</v>
      </c>
      <c r="B212" s="261" t="s">
        <v>346</v>
      </c>
      <c r="C212" s="262" t="s">
        <v>347</v>
      </c>
      <c r="D212" s="262" t="s">
        <v>348</v>
      </c>
      <c r="E212" s="262" t="s">
        <v>349</v>
      </c>
      <c r="F212" s="262">
        <v>2019</v>
      </c>
      <c r="G212" s="262" t="s">
        <v>359</v>
      </c>
      <c r="H212" s="263">
        <v>7000</v>
      </c>
      <c r="I212" s="262" t="s">
        <v>351</v>
      </c>
      <c r="J212" s="264">
        <v>54.83</v>
      </c>
      <c r="K212" s="264">
        <v>0</v>
      </c>
      <c r="L212" s="264">
        <v>0</v>
      </c>
      <c r="M212" s="265">
        <f t="shared" si="11"/>
        <v>43677</v>
      </c>
      <c r="N212" s="266">
        <f t="shared" si="12"/>
        <v>43830</v>
      </c>
      <c r="O212" s="267">
        <f t="shared" si="13"/>
        <v>6</v>
      </c>
      <c r="P212" s="267">
        <f t="shared" si="14"/>
        <v>42000</v>
      </c>
    </row>
    <row r="213" spans="1:17" x14ac:dyDescent="0.2">
      <c r="A213" s="260">
        <v>43616</v>
      </c>
      <c r="B213" s="261" t="s">
        <v>346</v>
      </c>
      <c r="C213" s="262" t="s">
        <v>347</v>
      </c>
      <c r="D213" s="262" t="s">
        <v>348</v>
      </c>
      <c r="E213" s="262" t="s">
        <v>349</v>
      </c>
      <c r="F213" s="262">
        <v>2020</v>
      </c>
      <c r="G213" s="262" t="s">
        <v>376</v>
      </c>
      <c r="H213" s="263">
        <v>7000</v>
      </c>
      <c r="I213" s="262" t="s">
        <v>351</v>
      </c>
      <c r="J213" s="264">
        <v>54.83</v>
      </c>
      <c r="K213" s="264">
        <v>0</v>
      </c>
      <c r="L213" s="264">
        <v>0</v>
      </c>
      <c r="M213" s="265">
        <f t="shared" si="11"/>
        <v>43861</v>
      </c>
      <c r="N213" s="266">
        <f t="shared" si="12"/>
        <v>44012</v>
      </c>
      <c r="O213" s="267">
        <f t="shared" si="13"/>
        <v>6</v>
      </c>
      <c r="P213" s="267">
        <f t="shared" si="14"/>
        <v>42000</v>
      </c>
    </row>
    <row r="214" spans="1:17" x14ac:dyDescent="0.2">
      <c r="A214" s="260">
        <v>43609</v>
      </c>
      <c r="B214" s="261" t="s">
        <v>354</v>
      </c>
      <c r="C214" s="262" t="s">
        <v>347</v>
      </c>
      <c r="D214" s="262" t="s">
        <v>384</v>
      </c>
      <c r="E214" s="262" t="s">
        <v>349</v>
      </c>
      <c r="F214" s="262">
        <v>2019</v>
      </c>
      <c r="G214" s="262" t="s">
        <v>363</v>
      </c>
      <c r="H214" s="263">
        <v>11000</v>
      </c>
      <c r="I214" s="262" t="s">
        <v>351</v>
      </c>
      <c r="J214" s="264">
        <v>0.5</v>
      </c>
      <c r="K214" s="264">
        <v>0</v>
      </c>
      <c r="L214" s="264">
        <v>0</v>
      </c>
      <c r="M214" s="265">
        <f t="shared" si="11"/>
        <v>43769</v>
      </c>
      <c r="N214" s="266">
        <f t="shared" si="12"/>
        <v>43830</v>
      </c>
      <c r="O214" s="267">
        <f t="shared" si="13"/>
        <v>3</v>
      </c>
      <c r="P214" s="267">
        <f t="shared" si="14"/>
        <v>33000</v>
      </c>
    </row>
    <row r="215" spans="1:17" x14ac:dyDescent="0.2">
      <c r="A215" s="260">
        <v>43607</v>
      </c>
      <c r="B215" s="261" t="s">
        <v>383</v>
      </c>
      <c r="C215" s="262" t="s">
        <v>347</v>
      </c>
      <c r="D215" s="262" t="s">
        <v>384</v>
      </c>
      <c r="E215" s="262" t="s">
        <v>349</v>
      </c>
      <c r="F215" s="262">
        <v>2019</v>
      </c>
      <c r="G215" s="262" t="s">
        <v>357</v>
      </c>
      <c r="H215" s="263">
        <v>15000</v>
      </c>
      <c r="I215" s="262" t="s">
        <v>351</v>
      </c>
      <c r="J215" s="264">
        <v>0.3</v>
      </c>
      <c r="K215" s="264">
        <v>0</v>
      </c>
      <c r="L215" s="264">
        <v>0</v>
      </c>
      <c r="M215" s="265">
        <f t="shared" si="11"/>
        <v>43677</v>
      </c>
      <c r="N215" s="266">
        <f t="shared" si="12"/>
        <v>43738</v>
      </c>
      <c r="O215" s="267">
        <f t="shared" si="13"/>
        <v>3</v>
      </c>
      <c r="P215" s="267">
        <f t="shared" si="14"/>
        <v>45000</v>
      </c>
    </row>
    <row r="216" spans="1:17" x14ac:dyDescent="0.2">
      <c r="A216" s="260">
        <v>43607</v>
      </c>
      <c r="B216" s="261" t="s">
        <v>383</v>
      </c>
      <c r="C216" s="262" t="s">
        <v>347</v>
      </c>
      <c r="D216" s="262" t="s">
        <v>384</v>
      </c>
      <c r="E216" s="262" t="s">
        <v>349</v>
      </c>
      <c r="F216" s="262">
        <v>2019</v>
      </c>
      <c r="G216" s="262" t="s">
        <v>357</v>
      </c>
      <c r="H216" s="263">
        <v>14000</v>
      </c>
      <c r="I216" s="262" t="s">
        <v>351</v>
      </c>
      <c r="J216" s="264">
        <v>0.35</v>
      </c>
      <c r="K216" s="264">
        <v>0</v>
      </c>
      <c r="L216" s="264">
        <v>0</v>
      </c>
      <c r="M216" s="265">
        <f t="shared" ref="M216:M279" si="15">+EOMONTH(LEFT($G216,FIND(" -",$G216)-1)&amp;"-"&amp;$F216,IF($C216="Oil",0,0))</f>
        <v>43677</v>
      </c>
      <c r="N216" s="266">
        <f t="shared" ref="N216:N279" si="16">+EOMONTH(RIGHT($G216,FIND("- ",$G216)-2)&amp;"-"&amp;$F216,IF($C216="Oil",0,0))</f>
        <v>43738</v>
      </c>
      <c r="O216" s="267">
        <f t="shared" si="13"/>
        <v>3</v>
      </c>
      <c r="P216" s="267">
        <f t="shared" si="14"/>
        <v>42000</v>
      </c>
    </row>
    <row r="217" spans="1:17" x14ac:dyDescent="0.2">
      <c r="A217" s="260">
        <v>43607</v>
      </c>
      <c r="B217" s="261" t="s">
        <v>383</v>
      </c>
      <c r="C217" s="262" t="s">
        <v>347</v>
      </c>
      <c r="D217" s="262" t="s">
        <v>384</v>
      </c>
      <c r="E217" s="262" t="s">
        <v>349</v>
      </c>
      <c r="F217" s="262">
        <v>2020</v>
      </c>
      <c r="G217" s="262" t="s">
        <v>355</v>
      </c>
      <c r="H217" s="263">
        <v>15000</v>
      </c>
      <c r="I217" s="262" t="s">
        <v>351</v>
      </c>
      <c r="J217" s="264">
        <v>0.4</v>
      </c>
      <c r="K217" s="264">
        <v>0</v>
      </c>
      <c r="L217" s="264">
        <v>0</v>
      </c>
      <c r="M217" s="265">
        <f t="shared" si="15"/>
        <v>43861</v>
      </c>
      <c r="N217" s="266">
        <f t="shared" si="16"/>
        <v>43921</v>
      </c>
      <c r="O217" s="267">
        <f t="shared" si="13"/>
        <v>3</v>
      </c>
      <c r="P217" s="267">
        <f t="shared" si="14"/>
        <v>45000</v>
      </c>
    </row>
    <row r="218" spans="1:17" x14ac:dyDescent="0.2">
      <c r="A218" s="260">
        <v>43606</v>
      </c>
      <c r="B218" s="261" t="s">
        <v>383</v>
      </c>
      <c r="C218" s="262" t="s">
        <v>347</v>
      </c>
      <c r="D218" s="262" t="s">
        <v>348</v>
      </c>
      <c r="E218" s="262" t="s">
        <v>349</v>
      </c>
      <c r="F218" s="262">
        <v>2021</v>
      </c>
      <c r="G218" s="262" t="s">
        <v>355</v>
      </c>
      <c r="H218" s="263">
        <v>7000</v>
      </c>
      <c r="I218" s="262" t="s">
        <v>351</v>
      </c>
      <c r="J218" s="264">
        <v>57.58</v>
      </c>
      <c r="K218" s="264">
        <v>0</v>
      </c>
      <c r="L218" s="264">
        <v>0</v>
      </c>
      <c r="M218" s="265">
        <f t="shared" si="15"/>
        <v>44227</v>
      </c>
      <c r="N218" s="266">
        <f t="shared" si="16"/>
        <v>44286</v>
      </c>
      <c r="O218" s="267">
        <f t="shared" si="13"/>
        <v>3</v>
      </c>
      <c r="P218" s="267">
        <f t="shared" si="14"/>
        <v>21000</v>
      </c>
    </row>
    <row r="219" spans="1:17" x14ac:dyDescent="0.2">
      <c r="A219" s="260">
        <v>43606</v>
      </c>
      <c r="B219" s="261" t="s">
        <v>383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350</v>
      </c>
      <c r="H219" s="263">
        <v>7000</v>
      </c>
      <c r="I219" s="262" t="s">
        <v>351</v>
      </c>
      <c r="J219" s="264">
        <v>55</v>
      </c>
      <c r="K219" s="264">
        <v>63.5</v>
      </c>
      <c r="L219" s="264">
        <v>0</v>
      </c>
      <c r="M219" s="265">
        <f t="shared" si="15"/>
        <v>43861</v>
      </c>
      <c r="N219" s="266">
        <f t="shared" si="16"/>
        <v>44196</v>
      </c>
      <c r="O219" s="267">
        <f t="shared" si="13"/>
        <v>12</v>
      </c>
      <c r="P219" s="267">
        <f t="shared" si="14"/>
        <v>84000</v>
      </c>
    </row>
    <row r="220" spans="1:17" x14ac:dyDescent="0.2">
      <c r="A220" s="260">
        <v>43606</v>
      </c>
      <c r="B220" s="261" t="s">
        <v>383</v>
      </c>
      <c r="C220" s="262" t="s">
        <v>347</v>
      </c>
      <c r="D220" s="262" t="s">
        <v>384</v>
      </c>
      <c r="E220" s="262" t="s">
        <v>349</v>
      </c>
      <c r="F220" s="262">
        <v>2019</v>
      </c>
      <c r="G220" s="262" t="s">
        <v>363</v>
      </c>
      <c r="H220" s="263">
        <v>15000</v>
      </c>
      <c r="I220" s="262" t="s">
        <v>351</v>
      </c>
      <c r="J220" s="264">
        <v>0.45</v>
      </c>
      <c r="K220" s="264">
        <v>0</v>
      </c>
      <c r="L220" s="264">
        <v>0</v>
      </c>
      <c r="M220" s="265">
        <f t="shared" si="15"/>
        <v>43769</v>
      </c>
      <c r="N220" s="266">
        <f t="shared" si="16"/>
        <v>43830</v>
      </c>
      <c r="O220" s="267">
        <f t="shared" si="13"/>
        <v>3</v>
      </c>
      <c r="P220" s="267">
        <f t="shared" si="14"/>
        <v>45000</v>
      </c>
    </row>
    <row r="221" spans="1:17" x14ac:dyDescent="0.2">
      <c r="A221" s="260">
        <v>43602</v>
      </c>
      <c r="B221" s="261" t="s">
        <v>346</v>
      </c>
      <c r="C221" s="262" t="s">
        <v>347</v>
      </c>
      <c r="D221" s="262" t="s">
        <v>384</v>
      </c>
      <c r="E221" s="262" t="s">
        <v>349</v>
      </c>
      <c r="F221" s="262">
        <v>2019</v>
      </c>
      <c r="G221" s="262" t="s">
        <v>357</v>
      </c>
      <c r="H221" s="263">
        <v>10000</v>
      </c>
      <c r="I221" s="262" t="s">
        <v>351</v>
      </c>
      <c r="J221" s="264">
        <v>0.19</v>
      </c>
      <c r="K221" s="264">
        <v>0</v>
      </c>
      <c r="L221" s="264">
        <v>0</v>
      </c>
      <c r="M221" s="265">
        <f t="shared" si="15"/>
        <v>43677</v>
      </c>
      <c r="N221" s="266">
        <f t="shared" si="16"/>
        <v>43738</v>
      </c>
      <c r="O221" s="267">
        <f t="shared" si="13"/>
        <v>3</v>
      </c>
      <c r="P221" s="267">
        <f t="shared" si="14"/>
        <v>30000</v>
      </c>
    </row>
    <row r="222" spans="1:17" x14ac:dyDescent="0.2">
      <c r="A222" s="260">
        <v>43602</v>
      </c>
      <c r="B222" s="261" t="s">
        <v>354</v>
      </c>
      <c r="C222" s="262" t="s">
        <v>347</v>
      </c>
      <c r="D222" s="262" t="s">
        <v>384</v>
      </c>
      <c r="E222" s="262" t="s">
        <v>349</v>
      </c>
      <c r="F222" s="262">
        <v>2019</v>
      </c>
      <c r="G222" s="262" t="s">
        <v>363</v>
      </c>
      <c r="H222" s="263">
        <v>23000</v>
      </c>
      <c r="I222" s="262" t="s">
        <v>351</v>
      </c>
      <c r="J222" s="264">
        <v>0.4</v>
      </c>
      <c r="K222" s="264">
        <v>0</v>
      </c>
      <c r="L222" s="264">
        <v>0</v>
      </c>
      <c r="M222" s="265">
        <f t="shared" si="15"/>
        <v>43769</v>
      </c>
      <c r="N222" s="266">
        <f t="shared" si="16"/>
        <v>43830</v>
      </c>
      <c r="O222" s="267">
        <f t="shared" si="13"/>
        <v>3</v>
      </c>
      <c r="P222" s="267">
        <f t="shared" si="14"/>
        <v>69000</v>
      </c>
    </row>
    <row r="223" spans="1:17" x14ac:dyDescent="0.2">
      <c r="A223" s="260">
        <v>43591</v>
      </c>
      <c r="B223" s="261" t="s">
        <v>346</v>
      </c>
      <c r="C223" s="262" t="s">
        <v>347</v>
      </c>
      <c r="D223" s="262" t="s">
        <v>348</v>
      </c>
      <c r="E223" s="262" t="s">
        <v>349</v>
      </c>
      <c r="F223" s="262">
        <v>2021</v>
      </c>
      <c r="G223" s="262" t="s">
        <v>355</v>
      </c>
      <c r="H223" s="263">
        <v>13333</v>
      </c>
      <c r="I223" s="262" t="s">
        <v>351</v>
      </c>
      <c r="J223" s="264">
        <v>57.15</v>
      </c>
      <c r="K223" s="264">
        <v>0</v>
      </c>
      <c r="L223" s="264">
        <v>0</v>
      </c>
      <c r="M223" s="265">
        <f t="shared" si="15"/>
        <v>44227</v>
      </c>
      <c r="N223" s="266">
        <f t="shared" si="16"/>
        <v>44286</v>
      </c>
      <c r="O223" s="267">
        <f t="shared" si="13"/>
        <v>3</v>
      </c>
      <c r="P223" s="267">
        <f t="shared" si="14"/>
        <v>39999</v>
      </c>
    </row>
    <row r="224" spans="1:17" x14ac:dyDescent="0.2">
      <c r="A224" s="260">
        <v>43587</v>
      </c>
      <c r="B224" s="261" t="s">
        <v>346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3333</v>
      </c>
      <c r="I224" s="262" t="s">
        <v>351</v>
      </c>
      <c r="J224" s="264">
        <v>55</v>
      </c>
      <c r="K224" s="264">
        <v>66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9999</v>
      </c>
    </row>
    <row r="225" spans="1:20" x14ac:dyDescent="0.2">
      <c r="A225" s="260">
        <v>43587</v>
      </c>
      <c r="B225" s="261" t="s">
        <v>346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363</v>
      </c>
      <c r="H225" s="263">
        <v>6666</v>
      </c>
      <c r="I225" s="262" t="s">
        <v>351</v>
      </c>
      <c r="J225" s="264">
        <v>55</v>
      </c>
      <c r="K225" s="264">
        <v>65</v>
      </c>
      <c r="L225" s="264">
        <v>0</v>
      </c>
      <c r="M225" s="265">
        <f t="shared" si="15"/>
        <v>43769</v>
      </c>
      <c r="N225" s="266">
        <f t="shared" si="16"/>
        <v>43830</v>
      </c>
      <c r="O225" s="267">
        <f t="shared" si="13"/>
        <v>3</v>
      </c>
      <c r="P225" s="267">
        <f t="shared" si="14"/>
        <v>19998</v>
      </c>
    </row>
    <row r="226" spans="1:20" x14ac:dyDescent="0.2">
      <c r="A226" s="260">
        <v>43587</v>
      </c>
      <c r="B226" s="261" t="s">
        <v>383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10000</v>
      </c>
      <c r="I226" s="262" t="s">
        <v>351</v>
      </c>
      <c r="J226" s="264">
        <v>55</v>
      </c>
      <c r="K226" s="264">
        <v>61.25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120000</v>
      </c>
    </row>
    <row r="227" spans="1:20" x14ac:dyDescent="0.2">
      <c r="A227" s="260">
        <v>43550</v>
      </c>
      <c r="B227" s="261" t="s">
        <v>356</v>
      </c>
      <c r="C227" s="262" t="s">
        <v>347</v>
      </c>
      <c r="D227" s="262" t="s">
        <v>348</v>
      </c>
      <c r="E227" s="262" t="s">
        <v>353</v>
      </c>
      <c r="F227" s="262">
        <v>2019</v>
      </c>
      <c r="G227" s="262" t="s">
        <v>359</v>
      </c>
      <c r="H227" s="263">
        <v>7000</v>
      </c>
      <c r="I227" s="262" t="s">
        <v>351</v>
      </c>
      <c r="J227" s="264">
        <v>55</v>
      </c>
      <c r="K227" s="264">
        <v>64.25</v>
      </c>
      <c r="L227" s="264">
        <v>0</v>
      </c>
      <c r="M227" s="265">
        <f t="shared" si="15"/>
        <v>43677</v>
      </c>
      <c r="N227" s="266">
        <f t="shared" si="16"/>
        <v>43830</v>
      </c>
      <c r="O227" s="267">
        <f t="shared" si="13"/>
        <v>6</v>
      </c>
      <c r="P227" s="267">
        <f t="shared" si="14"/>
        <v>42000</v>
      </c>
    </row>
    <row r="228" spans="1:20" x14ac:dyDescent="0.2">
      <c r="A228" s="260">
        <v>43550</v>
      </c>
      <c r="B228" s="261" t="s">
        <v>356</v>
      </c>
      <c r="C228" s="262" t="s">
        <v>347</v>
      </c>
      <c r="D228" s="262" t="s">
        <v>348</v>
      </c>
      <c r="E228" s="262" t="s">
        <v>353</v>
      </c>
      <c r="F228" s="262">
        <v>2020</v>
      </c>
      <c r="G228" s="262" t="s">
        <v>350</v>
      </c>
      <c r="H228" s="263">
        <v>3000</v>
      </c>
      <c r="I228" s="262" t="s">
        <v>351</v>
      </c>
      <c r="J228" s="264">
        <v>55</v>
      </c>
      <c r="K228" s="264">
        <v>61</v>
      </c>
      <c r="L228" s="264">
        <v>0</v>
      </c>
      <c r="M228" s="265">
        <f t="shared" si="15"/>
        <v>43861</v>
      </c>
      <c r="N228" s="266">
        <f t="shared" si="16"/>
        <v>44196</v>
      </c>
      <c r="O228" s="267">
        <f t="shared" si="13"/>
        <v>12</v>
      </c>
      <c r="P228" s="267">
        <f t="shared" si="14"/>
        <v>36000</v>
      </c>
    </row>
    <row r="229" spans="1:20" x14ac:dyDescent="0.2">
      <c r="A229" s="260">
        <v>43542</v>
      </c>
      <c r="B229" s="261" t="s">
        <v>356</v>
      </c>
      <c r="C229" s="262" t="s">
        <v>347</v>
      </c>
      <c r="D229" s="262" t="s">
        <v>348</v>
      </c>
      <c r="E229" s="262" t="s">
        <v>353</v>
      </c>
      <c r="F229" s="262">
        <v>2019</v>
      </c>
      <c r="G229" s="262" t="s">
        <v>359</v>
      </c>
      <c r="H229" s="263">
        <v>3000</v>
      </c>
      <c r="I229" s="262" t="s">
        <v>351</v>
      </c>
      <c r="J229" s="264">
        <v>53</v>
      </c>
      <c r="K229" s="264">
        <v>65.25</v>
      </c>
      <c r="L229" s="264">
        <v>0</v>
      </c>
      <c r="M229" s="265">
        <f t="shared" si="15"/>
        <v>43677</v>
      </c>
      <c r="N229" s="266">
        <f t="shared" si="16"/>
        <v>43830</v>
      </c>
      <c r="O229" s="267">
        <f t="shared" si="13"/>
        <v>6</v>
      </c>
      <c r="P229" s="267">
        <f t="shared" si="14"/>
        <v>18000</v>
      </c>
    </row>
    <row r="230" spans="1:20" x14ac:dyDescent="0.2">
      <c r="A230" s="260">
        <v>43542</v>
      </c>
      <c r="B230" s="261" t="s">
        <v>356</v>
      </c>
      <c r="C230" s="262" t="s">
        <v>347</v>
      </c>
      <c r="D230" s="262" t="s">
        <v>348</v>
      </c>
      <c r="E230" s="262" t="s">
        <v>353</v>
      </c>
      <c r="F230" s="262">
        <v>2020</v>
      </c>
      <c r="G230" s="262" t="s">
        <v>350</v>
      </c>
      <c r="H230" s="263">
        <v>3000</v>
      </c>
      <c r="I230" s="262" t="s">
        <v>351</v>
      </c>
      <c r="J230" s="264">
        <v>53</v>
      </c>
      <c r="K230" s="264">
        <v>62.5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36000</v>
      </c>
    </row>
    <row r="231" spans="1:20" x14ac:dyDescent="0.2">
      <c r="A231" s="260">
        <v>43521</v>
      </c>
      <c r="B231" s="261" t="s">
        <v>356</v>
      </c>
      <c r="C231" s="262" t="s">
        <v>347</v>
      </c>
      <c r="D231" s="262" t="s">
        <v>348</v>
      </c>
      <c r="E231" s="262" t="s">
        <v>353</v>
      </c>
      <c r="F231" s="262">
        <v>2020</v>
      </c>
      <c r="G231" s="262" t="s">
        <v>355</v>
      </c>
      <c r="H231" s="263">
        <v>16000</v>
      </c>
      <c r="I231" s="262" t="s">
        <v>351</v>
      </c>
      <c r="J231" s="264">
        <v>51</v>
      </c>
      <c r="K231" s="264">
        <v>62</v>
      </c>
      <c r="L231" s="264">
        <v>0</v>
      </c>
      <c r="M231" s="265">
        <f t="shared" si="15"/>
        <v>43861</v>
      </c>
      <c r="N231" s="266">
        <f t="shared" si="16"/>
        <v>43921</v>
      </c>
      <c r="O231" s="267">
        <f t="shared" si="13"/>
        <v>3</v>
      </c>
      <c r="P231" s="267">
        <f t="shared" si="14"/>
        <v>48000</v>
      </c>
      <c r="Q231" s="271"/>
      <c r="R231" s="272"/>
      <c r="S231" s="269"/>
      <c r="T231" s="270"/>
    </row>
    <row r="232" spans="1:20" x14ac:dyDescent="0.2">
      <c r="A232" s="260">
        <v>43521</v>
      </c>
      <c r="B232" s="261" t="s">
        <v>356</v>
      </c>
      <c r="C232" s="262" t="s">
        <v>347</v>
      </c>
      <c r="D232" s="262" t="s">
        <v>348</v>
      </c>
      <c r="E232" s="262" t="s">
        <v>353</v>
      </c>
      <c r="F232" s="262">
        <v>2020</v>
      </c>
      <c r="G232" s="262" t="s">
        <v>358</v>
      </c>
      <c r="H232" s="263">
        <v>9000</v>
      </c>
      <c r="I232" s="262" t="s">
        <v>351</v>
      </c>
      <c r="J232" s="264">
        <v>51</v>
      </c>
      <c r="K232" s="264">
        <v>62</v>
      </c>
      <c r="L232" s="264">
        <v>0</v>
      </c>
      <c r="M232" s="265">
        <f t="shared" si="15"/>
        <v>43951</v>
      </c>
      <c r="N232" s="266">
        <f t="shared" si="16"/>
        <v>44012</v>
      </c>
      <c r="O232" s="267">
        <f t="shared" si="13"/>
        <v>3</v>
      </c>
      <c r="P232" s="267">
        <f t="shared" si="14"/>
        <v>27000</v>
      </c>
      <c r="Q232" s="273"/>
    </row>
    <row r="233" spans="1:20" x14ac:dyDescent="0.2">
      <c r="A233" s="260">
        <v>43521</v>
      </c>
      <c r="B233" s="261" t="s">
        <v>356</v>
      </c>
      <c r="C233" s="262" t="s">
        <v>347</v>
      </c>
      <c r="D233" s="262" t="s">
        <v>348</v>
      </c>
      <c r="E233" s="262" t="s">
        <v>353</v>
      </c>
      <c r="F233" s="262">
        <v>2020</v>
      </c>
      <c r="G233" s="262" t="s">
        <v>357</v>
      </c>
      <c r="H233" s="263">
        <v>4000</v>
      </c>
      <c r="I233" s="262" t="s">
        <v>351</v>
      </c>
      <c r="J233" s="264">
        <v>51</v>
      </c>
      <c r="K233" s="264">
        <v>62</v>
      </c>
      <c r="L233" s="264">
        <v>0</v>
      </c>
      <c r="M233" s="265">
        <f t="shared" si="15"/>
        <v>44043</v>
      </c>
      <c r="N233" s="266">
        <f t="shared" si="16"/>
        <v>44104</v>
      </c>
      <c r="O233" s="267">
        <f t="shared" si="13"/>
        <v>3</v>
      </c>
      <c r="P233" s="267">
        <f t="shared" si="14"/>
        <v>12000</v>
      </c>
    </row>
    <row r="234" spans="1:20" x14ac:dyDescent="0.2">
      <c r="A234" s="260">
        <v>43510</v>
      </c>
      <c r="B234" s="261" t="s">
        <v>392</v>
      </c>
      <c r="C234" s="262" t="s">
        <v>347</v>
      </c>
      <c r="D234" s="262" t="s">
        <v>348</v>
      </c>
      <c r="E234" s="262" t="s">
        <v>353</v>
      </c>
      <c r="F234" s="262">
        <v>2019</v>
      </c>
      <c r="G234" s="262" t="s">
        <v>387</v>
      </c>
      <c r="H234" s="263">
        <v>6000</v>
      </c>
      <c r="I234" s="262" t="s">
        <v>351</v>
      </c>
      <c r="J234" s="264">
        <v>51</v>
      </c>
      <c r="K234" s="264">
        <v>60.5</v>
      </c>
      <c r="L234" s="264">
        <v>0</v>
      </c>
      <c r="M234" s="265">
        <f t="shared" si="15"/>
        <v>43555</v>
      </c>
      <c r="N234" s="266">
        <f t="shared" si="16"/>
        <v>43555</v>
      </c>
      <c r="O234" s="267">
        <f t="shared" si="13"/>
        <v>1</v>
      </c>
      <c r="P234" s="267">
        <f t="shared" si="14"/>
        <v>6000</v>
      </c>
    </row>
    <row r="235" spans="1:20" x14ac:dyDescent="0.2">
      <c r="A235" s="260">
        <v>43510</v>
      </c>
      <c r="B235" s="261" t="s">
        <v>392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358</v>
      </c>
      <c r="H235" s="263">
        <v>16000</v>
      </c>
      <c r="I235" s="262" t="s">
        <v>351</v>
      </c>
      <c r="J235" s="264">
        <v>51</v>
      </c>
      <c r="K235" s="264">
        <v>60.5</v>
      </c>
      <c r="L235" s="264">
        <v>0</v>
      </c>
      <c r="M235" s="265">
        <f t="shared" si="15"/>
        <v>43585</v>
      </c>
      <c r="N235" s="266">
        <f t="shared" si="16"/>
        <v>43646</v>
      </c>
      <c r="O235" s="267">
        <f t="shared" si="13"/>
        <v>3</v>
      </c>
      <c r="P235" s="267">
        <f t="shared" si="14"/>
        <v>48000</v>
      </c>
    </row>
    <row r="236" spans="1:20" x14ac:dyDescent="0.2">
      <c r="A236" s="260">
        <v>43510</v>
      </c>
      <c r="B236" s="261" t="s">
        <v>392</v>
      </c>
      <c r="C236" s="262" t="s">
        <v>347</v>
      </c>
      <c r="D236" s="262" t="s">
        <v>348</v>
      </c>
      <c r="E236" s="262" t="s">
        <v>353</v>
      </c>
      <c r="F236" s="262">
        <v>2019</v>
      </c>
      <c r="G236" s="262" t="s">
        <v>357</v>
      </c>
      <c r="H236" s="263">
        <v>1000</v>
      </c>
      <c r="I236" s="262" t="s">
        <v>351</v>
      </c>
      <c r="J236" s="264">
        <v>51</v>
      </c>
      <c r="K236" s="264">
        <v>60.5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3000</v>
      </c>
    </row>
    <row r="237" spans="1:20" x14ac:dyDescent="0.2">
      <c r="A237" s="260">
        <v>43509</v>
      </c>
      <c r="B237" s="261" t="s">
        <v>356</v>
      </c>
      <c r="C237" s="262" t="s">
        <v>347</v>
      </c>
      <c r="D237" s="262" t="s">
        <v>348</v>
      </c>
      <c r="E237" s="262" t="s">
        <v>353</v>
      </c>
      <c r="F237" s="262">
        <v>2019</v>
      </c>
      <c r="G237" s="262" t="s">
        <v>352</v>
      </c>
      <c r="H237" s="263">
        <v>8000</v>
      </c>
      <c r="I237" s="262" t="s">
        <v>351</v>
      </c>
      <c r="J237" s="264">
        <v>50</v>
      </c>
      <c r="K237" s="264">
        <v>61.5</v>
      </c>
      <c r="L237" s="264">
        <v>0</v>
      </c>
      <c r="M237" s="265">
        <f t="shared" si="15"/>
        <v>43585</v>
      </c>
      <c r="N237" s="266">
        <f t="shared" si="16"/>
        <v>43830</v>
      </c>
      <c r="O237" s="267">
        <f t="shared" si="13"/>
        <v>9</v>
      </c>
      <c r="P237" s="267">
        <f t="shared" si="14"/>
        <v>72000</v>
      </c>
    </row>
    <row r="238" spans="1:20" x14ac:dyDescent="0.2">
      <c r="A238" s="260">
        <v>43509</v>
      </c>
      <c r="B238" s="261" t="s">
        <v>356</v>
      </c>
      <c r="C238" s="262" t="s">
        <v>347</v>
      </c>
      <c r="D238" s="262" t="s">
        <v>348</v>
      </c>
      <c r="E238" s="262" t="s">
        <v>353</v>
      </c>
      <c r="F238" s="262">
        <v>2020</v>
      </c>
      <c r="G238" s="262" t="s">
        <v>350</v>
      </c>
      <c r="H238" s="263">
        <v>8000</v>
      </c>
      <c r="I238" s="262" t="s">
        <v>351</v>
      </c>
      <c r="J238" s="264">
        <v>50</v>
      </c>
      <c r="K238" s="264">
        <v>61.5</v>
      </c>
      <c r="L238" s="264">
        <v>0</v>
      </c>
      <c r="M238" s="265">
        <f t="shared" si="15"/>
        <v>43861</v>
      </c>
      <c r="N238" s="266">
        <f t="shared" si="16"/>
        <v>44196</v>
      </c>
      <c r="O238" s="267">
        <f t="shared" si="13"/>
        <v>12</v>
      </c>
      <c r="P238" s="267">
        <f t="shared" si="14"/>
        <v>96000</v>
      </c>
    </row>
    <row r="239" spans="1:20" x14ac:dyDescent="0.2">
      <c r="A239" s="260">
        <v>43494</v>
      </c>
      <c r="B239" s="261" t="s">
        <v>356</v>
      </c>
      <c r="C239" s="262" t="s">
        <v>347</v>
      </c>
      <c r="D239" s="262" t="s">
        <v>384</v>
      </c>
      <c r="E239" s="262" t="s">
        <v>349</v>
      </c>
      <c r="F239" s="262">
        <v>2019</v>
      </c>
      <c r="G239" s="262" t="s">
        <v>358</v>
      </c>
      <c r="H239" s="263">
        <v>25000</v>
      </c>
      <c r="I239" s="262" t="s">
        <v>351</v>
      </c>
      <c r="J239" s="264">
        <v>-2.65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75000</v>
      </c>
    </row>
    <row r="240" spans="1:20" x14ac:dyDescent="0.2">
      <c r="A240" s="260">
        <v>43489</v>
      </c>
      <c r="B240" s="261" t="s">
        <v>356</v>
      </c>
      <c r="C240" s="262" t="s">
        <v>347</v>
      </c>
      <c r="D240" s="262" t="s">
        <v>384</v>
      </c>
      <c r="E240" s="262" t="s">
        <v>349</v>
      </c>
      <c r="F240" s="262">
        <v>2019</v>
      </c>
      <c r="G240" s="262" t="s">
        <v>358</v>
      </c>
      <c r="H240" s="263">
        <v>50000</v>
      </c>
      <c r="I240" s="262" t="s">
        <v>351</v>
      </c>
      <c r="J240" s="264">
        <v>-3.1</v>
      </c>
      <c r="K240" s="264">
        <v>0</v>
      </c>
      <c r="L240" s="264">
        <v>0</v>
      </c>
      <c r="M240" s="265">
        <f t="shared" si="15"/>
        <v>43585</v>
      </c>
      <c r="N240" s="266">
        <f t="shared" si="16"/>
        <v>43646</v>
      </c>
      <c r="O240" s="267">
        <f t="shared" si="13"/>
        <v>3</v>
      </c>
      <c r="P240" s="267">
        <f t="shared" si="14"/>
        <v>150000</v>
      </c>
    </row>
    <row r="241" spans="1:16" x14ac:dyDescent="0.2">
      <c r="A241" s="260">
        <v>43488</v>
      </c>
      <c r="B241" s="261" t="s">
        <v>356</v>
      </c>
      <c r="C241" s="262" t="s">
        <v>347</v>
      </c>
      <c r="D241" s="262" t="s">
        <v>384</v>
      </c>
      <c r="E241" s="262" t="s">
        <v>349</v>
      </c>
      <c r="F241" s="262">
        <v>2019</v>
      </c>
      <c r="G241" s="262" t="s">
        <v>358</v>
      </c>
      <c r="H241" s="263">
        <v>50000</v>
      </c>
      <c r="I241" s="262" t="s">
        <v>351</v>
      </c>
      <c r="J241" s="264">
        <v>-4.25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150000</v>
      </c>
    </row>
    <row r="242" spans="1:16" x14ac:dyDescent="0.2">
      <c r="A242" s="260">
        <v>43473</v>
      </c>
      <c r="B242" s="261" t="s">
        <v>346</v>
      </c>
      <c r="C242" s="262" t="s">
        <v>347</v>
      </c>
      <c r="D242" s="262" t="s">
        <v>384</v>
      </c>
      <c r="E242" s="262" t="s">
        <v>349</v>
      </c>
      <c r="F242" s="262">
        <v>2020</v>
      </c>
      <c r="G242" s="262" t="s">
        <v>350</v>
      </c>
      <c r="H242" s="263">
        <v>25000</v>
      </c>
      <c r="I242" s="262" t="s">
        <v>351</v>
      </c>
      <c r="J242" s="264">
        <v>0</v>
      </c>
      <c r="K242" s="264">
        <v>0</v>
      </c>
      <c r="L242" s="264">
        <v>0</v>
      </c>
      <c r="M242" s="265">
        <f t="shared" si="15"/>
        <v>43861</v>
      </c>
      <c r="N242" s="266">
        <f t="shared" si="16"/>
        <v>44196</v>
      </c>
      <c r="O242" s="267">
        <f t="shared" si="13"/>
        <v>12</v>
      </c>
      <c r="P242" s="267">
        <f t="shared" si="14"/>
        <v>300000</v>
      </c>
    </row>
    <row r="243" spans="1:16" x14ac:dyDescent="0.2">
      <c r="A243" s="260">
        <v>43473</v>
      </c>
      <c r="B243" s="261" t="s">
        <v>356</v>
      </c>
      <c r="C243" s="262" t="s">
        <v>347</v>
      </c>
      <c r="D243" s="262" t="s">
        <v>384</v>
      </c>
      <c r="E243" s="262" t="s">
        <v>349</v>
      </c>
      <c r="F243" s="262">
        <v>2019</v>
      </c>
      <c r="G243" s="262" t="s">
        <v>357</v>
      </c>
      <c r="H243" s="263">
        <v>30500</v>
      </c>
      <c r="I243" s="262" t="s">
        <v>351</v>
      </c>
      <c r="J243" s="264">
        <v>-2</v>
      </c>
      <c r="K243" s="264">
        <v>0</v>
      </c>
      <c r="L243" s="264">
        <v>0</v>
      </c>
      <c r="M243" s="265">
        <f t="shared" si="15"/>
        <v>43677</v>
      </c>
      <c r="N243" s="266">
        <f t="shared" si="16"/>
        <v>43738</v>
      </c>
      <c r="O243" s="267">
        <f t="shared" si="13"/>
        <v>3</v>
      </c>
      <c r="P243" s="267">
        <f t="shared" si="14"/>
        <v>91500</v>
      </c>
    </row>
    <row r="244" spans="1:16" x14ac:dyDescent="0.2">
      <c r="A244" s="260">
        <v>43473</v>
      </c>
      <c r="B244" s="261" t="s">
        <v>356</v>
      </c>
      <c r="C244" s="262" t="s">
        <v>347</v>
      </c>
      <c r="D244" s="262" t="s">
        <v>384</v>
      </c>
      <c r="E244" s="262" t="s">
        <v>349</v>
      </c>
      <c r="F244" s="262">
        <v>2019</v>
      </c>
      <c r="G244" s="262" t="s">
        <v>357</v>
      </c>
      <c r="H244" s="263">
        <v>39500</v>
      </c>
      <c r="I244" s="262" t="s">
        <v>351</v>
      </c>
      <c r="J244" s="264">
        <v>-1.75</v>
      </c>
      <c r="K244" s="264">
        <v>0</v>
      </c>
      <c r="L244" s="264">
        <v>0</v>
      </c>
      <c r="M244" s="265">
        <f t="shared" si="15"/>
        <v>43677</v>
      </c>
      <c r="N244" s="266">
        <f t="shared" si="16"/>
        <v>43738</v>
      </c>
      <c r="O244" s="267">
        <f t="shared" si="13"/>
        <v>3</v>
      </c>
      <c r="P244" s="267">
        <f t="shared" si="14"/>
        <v>118500</v>
      </c>
    </row>
    <row r="245" spans="1:16" x14ac:dyDescent="0.2">
      <c r="A245" s="260">
        <v>43473</v>
      </c>
      <c r="B245" s="261" t="s">
        <v>356</v>
      </c>
      <c r="C245" s="262" t="s">
        <v>347</v>
      </c>
      <c r="D245" s="262" t="s">
        <v>384</v>
      </c>
      <c r="E245" s="262" t="s">
        <v>349</v>
      </c>
      <c r="F245" s="262">
        <v>2019</v>
      </c>
      <c r="G245" s="262" t="s">
        <v>363</v>
      </c>
      <c r="H245" s="263">
        <v>70000</v>
      </c>
      <c r="I245" s="262" t="s">
        <v>351</v>
      </c>
      <c r="J245" s="264">
        <v>-0.88</v>
      </c>
      <c r="K245" s="264">
        <v>0</v>
      </c>
      <c r="L245" s="264">
        <v>0</v>
      </c>
      <c r="M245" s="265">
        <f t="shared" si="15"/>
        <v>43769</v>
      </c>
      <c r="N245" s="266">
        <f t="shared" si="16"/>
        <v>43830</v>
      </c>
      <c r="O245" s="267">
        <f t="shared" si="13"/>
        <v>3</v>
      </c>
      <c r="P245" s="267">
        <f t="shared" si="14"/>
        <v>210000</v>
      </c>
    </row>
    <row r="246" spans="1:16" x14ac:dyDescent="0.2">
      <c r="A246" s="260">
        <v>43468</v>
      </c>
      <c r="B246" s="261" t="s">
        <v>346</v>
      </c>
      <c r="C246" s="262" t="s">
        <v>347</v>
      </c>
      <c r="D246" s="262" t="s">
        <v>384</v>
      </c>
      <c r="E246" s="262" t="s">
        <v>349</v>
      </c>
      <c r="F246" s="262">
        <v>2020</v>
      </c>
      <c r="G246" s="262" t="s">
        <v>350</v>
      </c>
      <c r="H246" s="263">
        <v>25000</v>
      </c>
      <c r="I246" s="262" t="s">
        <v>351</v>
      </c>
      <c r="J246" s="264">
        <v>-0.1</v>
      </c>
      <c r="K246" s="264">
        <v>0</v>
      </c>
      <c r="L246" s="264">
        <v>0</v>
      </c>
      <c r="M246" s="265">
        <f t="shared" si="15"/>
        <v>43861</v>
      </c>
      <c r="N246" s="266">
        <f t="shared" si="16"/>
        <v>44196</v>
      </c>
      <c r="O246" s="267">
        <f t="shared" si="13"/>
        <v>12</v>
      </c>
      <c r="P246" s="267">
        <f t="shared" si="14"/>
        <v>300000</v>
      </c>
    </row>
    <row r="247" spans="1:16" x14ac:dyDescent="0.2">
      <c r="A247" s="260">
        <v>43465</v>
      </c>
      <c r="B247" s="261" t="s">
        <v>356</v>
      </c>
      <c r="C247" s="262" t="s">
        <v>347</v>
      </c>
      <c r="D247" s="262" t="s">
        <v>348</v>
      </c>
      <c r="E247" s="262" t="s">
        <v>353</v>
      </c>
      <c r="F247" s="262">
        <v>2019</v>
      </c>
      <c r="G247" s="262" t="s">
        <v>359</v>
      </c>
      <c r="H247" s="263">
        <v>17000</v>
      </c>
      <c r="I247" s="262" t="s">
        <v>351</v>
      </c>
      <c r="J247" s="264">
        <v>45</v>
      </c>
      <c r="K247" s="264">
        <v>51.25</v>
      </c>
      <c r="L247" s="264">
        <v>0</v>
      </c>
      <c r="M247" s="265">
        <f t="shared" si="15"/>
        <v>43677</v>
      </c>
      <c r="N247" s="266">
        <f t="shared" si="16"/>
        <v>43830</v>
      </c>
      <c r="O247" s="267">
        <f t="shared" si="13"/>
        <v>6</v>
      </c>
      <c r="P247" s="267">
        <f t="shared" si="14"/>
        <v>102000</v>
      </c>
    </row>
    <row r="248" spans="1:16" x14ac:dyDescent="0.2">
      <c r="A248" s="260">
        <v>43462</v>
      </c>
      <c r="B248" s="261" t="s">
        <v>356</v>
      </c>
      <c r="C248" s="262" t="s">
        <v>347</v>
      </c>
      <c r="D248" s="262" t="s">
        <v>348</v>
      </c>
      <c r="E248" s="262" t="s">
        <v>349</v>
      </c>
      <c r="F248" s="262">
        <v>2019</v>
      </c>
      <c r="G248" s="262" t="s">
        <v>357</v>
      </c>
      <c r="H248" s="263">
        <v>7000</v>
      </c>
      <c r="I248" s="262" t="s">
        <v>351</v>
      </c>
      <c r="J248" s="264">
        <v>47.26</v>
      </c>
      <c r="K248" s="264">
        <v>0</v>
      </c>
      <c r="L248" s="264">
        <v>0</v>
      </c>
      <c r="M248" s="265">
        <f t="shared" si="15"/>
        <v>43677</v>
      </c>
      <c r="N248" s="266">
        <f t="shared" si="16"/>
        <v>43738</v>
      </c>
      <c r="O248" s="267">
        <f t="shared" si="13"/>
        <v>3</v>
      </c>
      <c r="P248" s="267">
        <f t="shared" si="14"/>
        <v>21000</v>
      </c>
    </row>
    <row r="249" spans="1:16" x14ac:dyDescent="0.2">
      <c r="A249" s="260">
        <v>43462</v>
      </c>
      <c r="B249" s="261" t="s">
        <v>356</v>
      </c>
      <c r="C249" s="262" t="s">
        <v>347</v>
      </c>
      <c r="D249" s="262" t="s">
        <v>348</v>
      </c>
      <c r="E249" s="262" t="s">
        <v>349</v>
      </c>
      <c r="F249" s="262">
        <v>2019</v>
      </c>
      <c r="G249" s="262" t="s">
        <v>363</v>
      </c>
      <c r="H249" s="263">
        <v>3000</v>
      </c>
      <c r="I249" s="262" t="s">
        <v>351</v>
      </c>
      <c r="J249" s="264">
        <v>47.59</v>
      </c>
      <c r="K249" s="264">
        <v>0</v>
      </c>
      <c r="L249" s="264">
        <v>0</v>
      </c>
      <c r="M249" s="265">
        <f t="shared" si="15"/>
        <v>43769</v>
      </c>
      <c r="N249" s="266">
        <f t="shared" si="16"/>
        <v>43830</v>
      </c>
      <c r="O249" s="267">
        <f t="shared" si="13"/>
        <v>3</v>
      </c>
      <c r="P249" s="267">
        <f t="shared" si="14"/>
        <v>9000</v>
      </c>
    </row>
    <row r="250" spans="1:16" x14ac:dyDescent="0.2">
      <c r="A250" s="260">
        <v>43453</v>
      </c>
      <c r="B250" s="261" t="s">
        <v>356</v>
      </c>
      <c r="C250" s="262" t="s">
        <v>347</v>
      </c>
      <c r="D250" s="262" t="s">
        <v>348</v>
      </c>
      <c r="E250" s="262" t="s">
        <v>349</v>
      </c>
      <c r="F250" s="262">
        <v>2019</v>
      </c>
      <c r="G250" s="262" t="s">
        <v>355</v>
      </c>
      <c r="H250" s="263">
        <v>8000</v>
      </c>
      <c r="I250" s="262" t="s">
        <v>351</v>
      </c>
      <c r="J250" s="264">
        <v>49.3</v>
      </c>
      <c r="K250" s="264">
        <v>0</v>
      </c>
      <c r="L250" s="264">
        <v>0</v>
      </c>
      <c r="M250" s="265">
        <f t="shared" si="15"/>
        <v>43496</v>
      </c>
      <c r="N250" s="266">
        <f t="shared" si="16"/>
        <v>43555</v>
      </c>
      <c r="O250" s="267">
        <f t="shared" si="13"/>
        <v>3</v>
      </c>
      <c r="P250" s="267">
        <f t="shared" si="14"/>
        <v>24000</v>
      </c>
    </row>
    <row r="251" spans="1:16" x14ac:dyDescent="0.2">
      <c r="A251" s="260">
        <v>43453</v>
      </c>
      <c r="B251" s="261" t="s">
        <v>356</v>
      </c>
      <c r="C251" s="262" t="s">
        <v>347</v>
      </c>
      <c r="D251" s="262" t="s">
        <v>348</v>
      </c>
      <c r="E251" s="262" t="s">
        <v>349</v>
      </c>
      <c r="F251" s="262">
        <v>2019</v>
      </c>
      <c r="G251" s="262" t="s">
        <v>358</v>
      </c>
      <c r="H251" s="263">
        <v>5000</v>
      </c>
      <c r="I251" s="262" t="s">
        <v>351</v>
      </c>
      <c r="J251" s="264">
        <v>50.4</v>
      </c>
      <c r="K251" s="264">
        <v>0</v>
      </c>
      <c r="L251" s="264">
        <v>0</v>
      </c>
      <c r="M251" s="265">
        <f t="shared" si="15"/>
        <v>43585</v>
      </c>
      <c r="N251" s="266">
        <f t="shared" si="16"/>
        <v>43646</v>
      </c>
      <c r="O251" s="267">
        <f t="shared" si="13"/>
        <v>3</v>
      </c>
      <c r="P251" s="267">
        <f t="shared" si="14"/>
        <v>15000</v>
      </c>
    </row>
    <row r="252" spans="1:16" x14ac:dyDescent="0.2">
      <c r="A252" s="260">
        <v>43376</v>
      </c>
      <c r="B252" s="261" t="s">
        <v>356</v>
      </c>
      <c r="C252" s="262" t="s">
        <v>347</v>
      </c>
      <c r="D252" s="262" t="s">
        <v>348</v>
      </c>
      <c r="E252" s="262" t="s">
        <v>349</v>
      </c>
      <c r="F252" s="262">
        <v>2019</v>
      </c>
      <c r="G252" s="262" t="s">
        <v>357</v>
      </c>
      <c r="H252" s="263">
        <v>8000</v>
      </c>
      <c r="I252" s="262" t="s">
        <v>351</v>
      </c>
      <c r="J252" s="264">
        <v>73.16</v>
      </c>
      <c r="K252" s="264">
        <v>0</v>
      </c>
      <c r="L252" s="264">
        <v>0</v>
      </c>
      <c r="M252" s="265">
        <f t="shared" si="15"/>
        <v>43677</v>
      </c>
      <c r="N252" s="266">
        <f t="shared" si="16"/>
        <v>43738</v>
      </c>
      <c r="O252" s="267">
        <f t="shared" si="13"/>
        <v>3</v>
      </c>
      <c r="P252" s="267">
        <f t="shared" si="14"/>
        <v>24000</v>
      </c>
    </row>
    <row r="253" spans="1:16" x14ac:dyDescent="0.2">
      <c r="A253" s="260">
        <v>43374</v>
      </c>
      <c r="B253" s="261" t="s">
        <v>392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358</v>
      </c>
      <c r="H253" s="263">
        <v>5000</v>
      </c>
      <c r="I253" s="262" t="s">
        <v>351</v>
      </c>
      <c r="J253" s="264">
        <v>72.8</v>
      </c>
      <c r="K253" s="264">
        <v>0</v>
      </c>
      <c r="L253" s="264">
        <v>0</v>
      </c>
      <c r="M253" s="265">
        <f t="shared" si="15"/>
        <v>43585</v>
      </c>
      <c r="N253" s="266">
        <f t="shared" si="16"/>
        <v>43646</v>
      </c>
      <c r="O253" s="267">
        <f t="shared" si="13"/>
        <v>3</v>
      </c>
      <c r="P253" s="267">
        <f t="shared" si="14"/>
        <v>15000</v>
      </c>
    </row>
    <row r="254" spans="1:16" x14ac:dyDescent="0.2">
      <c r="A254" s="260">
        <v>43370</v>
      </c>
      <c r="B254" s="261" t="s">
        <v>356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355</v>
      </c>
      <c r="H254" s="263">
        <v>5000</v>
      </c>
      <c r="I254" s="262" t="s">
        <v>351</v>
      </c>
      <c r="J254" s="264">
        <v>71.099999999999994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43555</v>
      </c>
      <c r="O254" s="267">
        <f t="shared" si="13"/>
        <v>3</v>
      </c>
      <c r="P254" s="267">
        <f t="shared" si="14"/>
        <v>15000</v>
      </c>
    </row>
    <row r="255" spans="1:16" x14ac:dyDescent="0.2">
      <c r="A255" s="260">
        <v>43369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355</v>
      </c>
      <c r="H255" s="263">
        <v>5000</v>
      </c>
      <c r="I255" s="262" t="s">
        <v>351</v>
      </c>
      <c r="J255" s="264">
        <v>71.03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43555</v>
      </c>
      <c r="O255" s="267">
        <f t="shared" si="13"/>
        <v>3</v>
      </c>
      <c r="P255" s="267">
        <f t="shared" si="14"/>
        <v>15000</v>
      </c>
    </row>
    <row r="256" spans="1:16" x14ac:dyDescent="0.2">
      <c r="A256" s="260">
        <v>43350</v>
      </c>
      <c r="B256" s="261" t="s">
        <v>392</v>
      </c>
      <c r="C256" s="262" t="s">
        <v>347</v>
      </c>
      <c r="D256" s="262" t="s">
        <v>384</v>
      </c>
      <c r="E256" s="262" t="s">
        <v>349</v>
      </c>
      <c r="F256" s="262">
        <v>2020</v>
      </c>
      <c r="G256" s="262" t="s">
        <v>350</v>
      </c>
      <c r="H256" s="263">
        <v>5000</v>
      </c>
      <c r="I256" s="262" t="s">
        <v>351</v>
      </c>
      <c r="J256" s="264">
        <v>-0.89</v>
      </c>
      <c r="K256" s="264">
        <v>0</v>
      </c>
      <c r="L256" s="264">
        <v>0</v>
      </c>
      <c r="M256" s="265">
        <f t="shared" si="15"/>
        <v>43861</v>
      </c>
      <c r="N256" s="266">
        <f t="shared" si="16"/>
        <v>44196</v>
      </c>
      <c r="O256" s="267">
        <f t="shared" si="13"/>
        <v>12</v>
      </c>
      <c r="P256" s="267">
        <f t="shared" si="14"/>
        <v>60000</v>
      </c>
    </row>
    <row r="257" spans="1:16" x14ac:dyDescent="0.2">
      <c r="A257" s="260">
        <v>43341</v>
      </c>
      <c r="B257" s="261" t="s">
        <v>346</v>
      </c>
      <c r="C257" s="262" t="s">
        <v>347</v>
      </c>
      <c r="D257" s="262" t="s">
        <v>384</v>
      </c>
      <c r="E257" s="262" t="s">
        <v>349</v>
      </c>
      <c r="F257" s="262">
        <v>2020</v>
      </c>
      <c r="G257" s="262" t="s">
        <v>350</v>
      </c>
      <c r="H257" s="263">
        <v>5000</v>
      </c>
      <c r="I257" s="262" t="s">
        <v>351</v>
      </c>
      <c r="J257" s="264">
        <v>-1.2</v>
      </c>
      <c r="K257" s="264">
        <v>0</v>
      </c>
      <c r="L257" s="264">
        <v>0</v>
      </c>
      <c r="M257" s="265">
        <f t="shared" si="15"/>
        <v>43861</v>
      </c>
      <c r="N257" s="266">
        <f t="shared" si="16"/>
        <v>44196</v>
      </c>
      <c r="O257" s="267">
        <f t="shared" si="13"/>
        <v>12</v>
      </c>
      <c r="P257" s="267">
        <f t="shared" si="14"/>
        <v>60000</v>
      </c>
    </row>
    <row r="258" spans="1:16" x14ac:dyDescent="0.2">
      <c r="A258" s="260">
        <v>43229</v>
      </c>
      <c r="B258" s="261" t="s">
        <v>383</v>
      </c>
      <c r="C258" s="262" t="s">
        <v>347</v>
      </c>
      <c r="D258" s="262" t="s">
        <v>348</v>
      </c>
      <c r="E258" s="262" t="s">
        <v>349</v>
      </c>
      <c r="F258" s="262">
        <v>2018</v>
      </c>
      <c r="G258" s="262" t="s">
        <v>382</v>
      </c>
      <c r="H258" s="263">
        <v>5000</v>
      </c>
      <c r="I258" s="262" t="s">
        <v>351</v>
      </c>
      <c r="J258" s="264">
        <v>0</v>
      </c>
      <c r="K258" s="264">
        <v>75</v>
      </c>
      <c r="L258" s="264">
        <v>1.53</v>
      </c>
      <c r="M258" s="265">
        <f t="shared" si="15"/>
        <v>43281</v>
      </c>
      <c r="N258" s="266">
        <f t="shared" si="16"/>
        <v>43465</v>
      </c>
      <c r="O258" s="267">
        <f t="shared" si="13"/>
        <v>7</v>
      </c>
      <c r="P258" s="267">
        <f t="shared" si="14"/>
        <v>35000</v>
      </c>
    </row>
    <row r="259" spans="1:16" x14ac:dyDescent="0.2">
      <c r="A259" s="260">
        <v>43194</v>
      </c>
      <c r="B259" s="261" t="s">
        <v>394</v>
      </c>
      <c r="C259" s="262" t="s">
        <v>347</v>
      </c>
      <c r="D259" s="262" t="s">
        <v>348</v>
      </c>
      <c r="E259" s="262" t="s">
        <v>349</v>
      </c>
      <c r="F259" s="262">
        <v>2018</v>
      </c>
      <c r="G259" s="262" t="s">
        <v>395</v>
      </c>
      <c r="H259" s="263">
        <v>5000</v>
      </c>
      <c r="I259" s="262" t="s">
        <v>351</v>
      </c>
      <c r="J259" s="264">
        <v>61.55</v>
      </c>
      <c r="K259" s="264">
        <v>0</v>
      </c>
      <c r="L259" s="264">
        <v>0</v>
      </c>
      <c r="M259" s="265">
        <f t="shared" si="15"/>
        <v>43251</v>
      </c>
      <c r="N259" s="266">
        <f t="shared" si="16"/>
        <v>43465</v>
      </c>
      <c r="O259" s="267">
        <f t="shared" si="13"/>
        <v>8</v>
      </c>
      <c r="P259" s="267">
        <f t="shared" si="14"/>
        <v>40000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2018</v>
      </c>
      <c r="G260" s="262" t="s">
        <v>395</v>
      </c>
      <c r="H260" s="263">
        <v>10000</v>
      </c>
      <c r="I260" s="262" t="s">
        <v>351</v>
      </c>
      <c r="J260" s="264">
        <v>61.54</v>
      </c>
      <c r="K260" s="264">
        <v>0</v>
      </c>
      <c r="L260" s="264">
        <v>0</v>
      </c>
      <c r="M260" s="265">
        <f t="shared" si="15"/>
        <v>43251</v>
      </c>
      <c r="N260" s="266">
        <f t="shared" si="16"/>
        <v>43465</v>
      </c>
      <c r="O260" s="267">
        <f t="shared" si="13"/>
        <v>8</v>
      </c>
      <c r="P260" s="267">
        <f t="shared" si="14"/>
        <v>80000</v>
      </c>
    </row>
    <row r="261" spans="1:16" x14ac:dyDescent="0.2">
      <c r="A261" s="260">
        <v>43194</v>
      </c>
      <c r="B261" s="261" t="s">
        <v>346</v>
      </c>
      <c r="C261" s="262" t="s">
        <v>347</v>
      </c>
      <c r="D261" s="262" t="s">
        <v>348</v>
      </c>
      <c r="E261" s="262" t="s">
        <v>349</v>
      </c>
      <c r="F261" s="262">
        <v>2018</v>
      </c>
      <c r="G261" s="262" t="s">
        <v>395</v>
      </c>
      <c r="H261" s="263">
        <v>20000</v>
      </c>
      <c r="I261" s="262" t="s">
        <v>351</v>
      </c>
      <c r="J261" s="264">
        <v>61.56</v>
      </c>
      <c r="K261" s="264">
        <v>0</v>
      </c>
      <c r="L261" s="264">
        <v>0</v>
      </c>
      <c r="M261" s="265">
        <f t="shared" si="15"/>
        <v>43251</v>
      </c>
      <c r="N261" s="266">
        <f t="shared" si="16"/>
        <v>43465</v>
      </c>
      <c r="O261" s="267">
        <f t="shared" si="13"/>
        <v>8</v>
      </c>
      <c r="P261" s="267">
        <f t="shared" si="14"/>
        <v>160000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2018</v>
      </c>
      <c r="G262" s="262" t="s">
        <v>395</v>
      </c>
      <c r="H262" s="263">
        <v>10000</v>
      </c>
      <c r="I262" s="262" t="s">
        <v>351</v>
      </c>
      <c r="J262" s="264">
        <v>61.56</v>
      </c>
      <c r="K262" s="264">
        <v>0</v>
      </c>
      <c r="L262" s="264">
        <v>0</v>
      </c>
      <c r="M262" s="265">
        <f t="shared" si="15"/>
        <v>43251</v>
      </c>
      <c r="N262" s="266">
        <f t="shared" si="16"/>
        <v>43465</v>
      </c>
      <c r="O262" s="267">
        <f t="shared" si="13"/>
        <v>8</v>
      </c>
      <c r="P262" s="267">
        <f t="shared" si="14"/>
        <v>80000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2018</v>
      </c>
      <c r="G263" s="262" t="s">
        <v>395</v>
      </c>
      <c r="H263" s="263">
        <v>10000</v>
      </c>
      <c r="I263" s="262" t="s">
        <v>351</v>
      </c>
      <c r="J263" s="264">
        <v>61.6</v>
      </c>
      <c r="K263" s="264">
        <v>0</v>
      </c>
      <c r="L263" s="264">
        <v>0</v>
      </c>
      <c r="M263" s="265">
        <f t="shared" si="15"/>
        <v>43251</v>
      </c>
      <c r="N263" s="266">
        <f t="shared" si="16"/>
        <v>43465</v>
      </c>
      <c r="O263" s="267">
        <f t="shared" si="13"/>
        <v>8</v>
      </c>
      <c r="P263" s="267">
        <f t="shared" si="14"/>
        <v>80000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2018</v>
      </c>
      <c r="G264" s="262" t="s">
        <v>395</v>
      </c>
      <c r="H264" s="263">
        <v>15077.75</v>
      </c>
      <c r="I264" s="262" t="s">
        <v>351</v>
      </c>
      <c r="J264" s="264">
        <v>62.15</v>
      </c>
      <c r="K264" s="264">
        <v>0</v>
      </c>
      <c r="L264" s="264">
        <v>0</v>
      </c>
      <c r="M264" s="265">
        <f t="shared" si="15"/>
        <v>43251</v>
      </c>
      <c r="N264" s="266">
        <f t="shared" si="16"/>
        <v>43465</v>
      </c>
      <c r="O264" s="267">
        <f t="shared" si="13"/>
        <v>8</v>
      </c>
      <c r="P264" s="267">
        <f t="shared" si="14"/>
        <v>120622</v>
      </c>
    </row>
    <row r="265" spans="1:16" x14ac:dyDescent="0.2">
      <c r="A265" s="260">
        <v>43194</v>
      </c>
      <c r="B265" s="261" t="s">
        <v>346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350</v>
      </c>
      <c r="H265" s="263">
        <v>10000</v>
      </c>
      <c r="I265" s="262" t="s">
        <v>351</v>
      </c>
      <c r="J265" s="264">
        <v>57.52</v>
      </c>
      <c r="K265" s="264">
        <v>0</v>
      </c>
      <c r="L265" s="264">
        <v>0</v>
      </c>
      <c r="M265" s="265">
        <f t="shared" si="15"/>
        <v>43496</v>
      </c>
      <c r="N265" s="266">
        <f t="shared" si="16"/>
        <v>43830</v>
      </c>
      <c r="O265" s="267">
        <f t="shared" si="13"/>
        <v>12</v>
      </c>
      <c r="P265" s="267">
        <f t="shared" si="14"/>
        <v>120000</v>
      </c>
    </row>
    <row r="266" spans="1:16" x14ac:dyDescent="0.2">
      <c r="A266" s="260">
        <v>43194</v>
      </c>
      <c r="B266" s="261" t="s">
        <v>392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350</v>
      </c>
      <c r="H266" s="263">
        <v>5000</v>
      </c>
      <c r="I266" s="262" t="s">
        <v>351</v>
      </c>
      <c r="J266" s="264">
        <v>57.52</v>
      </c>
      <c r="K266" s="264">
        <v>0</v>
      </c>
      <c r="L266" s="264">
        <v>0</v>
      </c>
      <c r="M266" s="265">
        <f t="shared" si="15"/>
        <v>43496</v>
      </c>
      <c r="N266" s="266">
        <f t="shared" si="16"/>
        <v>43830</v>
      </c>
      <c r="O266" s="267">
        <f t="shared" si="13"/>
        <v>12</v>
      </c>
      <c r="P266" s="267">
        <f t="shared" si="14"/>
        <v>60000</v>
      </c>
    </row>
    <row r="267" spans="1:16" x14ac:dyDescent="0.2">
      <c r="A267" s="260">
        <v>43194</v>
      </c>
      <c r="B267" s="261" t="s">
        <v>356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350</v>
      </c>
      <c r="H267" s="263">
        <v>10000</v>
      </c>
      <c r="I267" s="262" t="s">
        <v>351</v>
      </c>
      <c r="J267" s="264">
        <v>57.55</v>
      </c>
      <c r="K267" s="264">
        <v>0</v>
      </c>
      <c r="L267" s="264">
        <v>0</v>
      </c>
      <c r="M267" s="265">
        <f t="shared" si="15"/>
        <v>43496</v>
      </c>
      <c r="N267" s="266">
        <f t="shared" si="16"/>
        <v>43830</v>
      </c>
      <c r="O267" s="267">
        <f t="shared" si="13"/>
        <v>12</v>
      </c>
      <c r="P267" s="267">
        <f t="shared" si="14"/>
        <v>120000</v>
      </c>
    </row>
    <row r="268" spans="1:16" x14ac:dyDescent="0.2">
      <c r="A268" s="260">
        <v>43194</v>
      </c>
      <c r="B268" s="261" t="s">
        <v>354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350</v>
      </c>
      <c r="H268" s="263">
        <v>10000</v>
      </c>
      <c r="I268" s="262" t="s">
        <v>351</v>
      </c>
      <c r="J268" s="264">
        <v>57.65</v>
      </c>
      <c r="K268" s="264">
        <v>0</v>
      </c>
      <c r="L268" s="264">
        <v>0</v>
      </c>
      <c r="M268" s="265">
        <f t="shared" si="15"/>
        <v>43496</v>
      </c>
      <c r="N268" s="266">
        <f t="shared" si="16"/>
        <v>43830</v>
      </c>
      <c r="O268" s="267">
        <f t="shared" si="13"/>
        <v>12</v>
      </c>
      <c r="P268" s="267">
        <f t="shared" si="14"/>
        <v>120000</v>
      </c>
    </row>
    <row r="269" spans="1:16" x14ac:dyDescent="0.2">
      <c r="A269" s="260">
        <v>43194</v>
      </c>
      <c r="B269" s="261" t="s">
        <v>356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350</v>
      </c>
      <c r="H269" s="263">
        <v>10000</v>
      </c>
      <c r="I269" s="262" t="s">
        <v>351</v>
      </c>
      <c r="J269" s="264">
        <v>57.65</v>
      </c>
      <c r="K269" s="264">
        <v>0</v>
      </c>
      <c r="L269" s="264">
        <v>0</v>
      </c>
      <c r="M269" s="265">
        <f t="shared" si="15"/>
        <v>43496</v>
      </c>
      <c r="N269" s="266">
        <f t="shared" si="16"/>
        <v>43830</v>
      </c>
      <c r="O269" s="267">
        <f t="shared" si="13"/>
        <v>12</v>
      </c>
      <c r="P269" s="267">
        <f t="shared" si="14"/>
        <v>120000</v>
      </c>
    </row>
    <row r="270" spans="1:16" x14ac:dyDescent="0.2">
      <c r="A270" s="260">
        <v>43194</v>
      </c>
      <c r="B270" s="261" t="s">
        <v>396</v>
      </c>
      <c r="C270" s="262" t="s">
        <v>347</v>
      </c>
      <c r="D270" s="262" t="s">
        <v>348</v>
      </c>
      <c r="E270" s="262" t="s">
        <v>349</v>
      </c>
      <c r="F270" s="262">
        <v>2019</v>
      </c>
      <c r="G270" s="262" t="s">
        <v>388</v>
      </c>
      <c r="H270" s="263">
        <v>14820</v>
      </c>
      <c r="I270" s="262" t="s">
        <v>351</v>
      </c>
      <c r="J270" s="264">
        <v>57.96</v>
      </c>
      <c r="K270" s="264">
        <v>0</v>
      </c>
      <c r="L270" s="264">
        <v>0</v>
      </c>
      <c r="M270" s="265">
        <f t="shared" si="15"/>
        <v>43496</v>
      </c>
      <c r="N270" s="266">
        <f t="shared" si="16"/>
        <v>43496</v>
      </c>
      <c r="O270" s="267">
        <f t="shared" si="13"/>
        <v>1</v>
      </c>
      <c r="P270" s="267">
        <f t="shared" si="14"/>
        <v>14820</v>
      </c>
    </row>
    <row r="271" spans="1:16" x14ac:dyDescent="0.2">
      <c r="A271" s="260">
        <v>43194</v>
      </c>
      <c r="B271" s="261" t="s">
        <v>396</v>
      </c>
      <c r="C271" s="262" t="s">
        <v>347</v>
      </c>
      <c r="D271" s="262" t="s">
        <v>348</v>
      </c>
      <c r="E271" s="262" t="s">
        <v>349</v>
      </c>
      <c r="F271" s="262">
        <v>2019</v>
      </c>
      <c r="G271" s="262" t="s">
        <v>372</v>
      </c>
      <c r="H271" s="263">
        <v>13417</v>
      </c>
      <c r="I271" s="262" t="s">
        <v>351</v>
      </c>
      <c r="J271" s="264">
        <v>57.96</v>
      </c>
      <c r="K271" s="264">
        <v>0</v>
      </c>
      <c r="L271" s="264">
        <v>0</v>
      </c>
      <c r="M271" s="265">
        <f t="shared" si="15"/>
        <v>43524</v>
      </c>
      <c r="N271" s="266">
        <f t="shared" si="16"/>
        <v>43524</v>
      </c>
      <c r="O271" s="267">
        <f t="shared" si="13"/>
        <v>1</v>
      </c>
      <c r="P271" s="267">
        <f t="shared" si="14"/>
        <v>13417</v>
      </c>
    </row>
    <row r="272" spans="1:16" x14ac:dyDescent="0.2">
      <c r="A272" s="260">
        <v>43194</v>
      </c>
      <c r="B272" s="261" t="s">
        <v>396</v>
      </c>
      <c r="C272" s="262" t="s">
        <v>347</v>
      </c>
      <c r="D272" s="262" t="s">
        <v>348</v>
      </c>
      <c r="E272" s="262" t="s">
        <v>349</v>
      </c>
      <c r="F272" s="262">
        <v>2019</v>
      </c>
      <c r="G272" s="262" t="s">
        <v>387</v>
      </c>
      <c r="H272" s="263">
        <v>12126</v>
      </c>
      <c r="I272" s="262" t="s">
        <v>351</v>
      </c>
      <c r="J272" s="264">
        <v>57.96</v>
      </c>
      <c r="K272" s="264">
        <v>0</v>
      </c>
      <c r="L272" s="264">
        <v>0</v>
      </c>
      <c r="M272" s="265">
        <f t="shared" si="15"/>
        <v>43555</v>
      </c>
      <c r="N272" s="266">
        <f t="shared" si="16"/>
        <v>43555</v>
      </c>
      <c r="O272" s="267">
        <f t="shared" si="13"/>
        <v>1</v>
      </c>
      <c r="P272" s="267">
        <f t="shared" si="14"/>
        <v>12126</v>
      </c>
    </row>
    <row r="273" spans="1:16" x14ac:dyDescent="0.2">
      <c r="A273" s="260">
        <v>43194</v>
      </c>
      <c r="B273" s="261" t="s">
        <v>396</v>
      </c>
      <c r="C273" s="262" t="s">
        <v>347</v>
      </c>
      <c r="D273" s="262" t="s">
        <v>348</v>
      </c>
      <c r="E273" s="262" t="s">
        <v>349</v>
      </c>
      <c r="F273" s="262">
        <v>2019</v>
      </c>
      <c r="G273" s="262" t="s">
        <v>371</v>
      </c>
      <c r="H273" s="263">
        <v>10933</v>
      </c>
      <c r="I273" s="262" t="s">
        <v>351</v>
      </c>
      <c r="J273" s="264">
        <v>57.96</v>
      </c>
      <c r="K273" s="264">
        <v>0</v>
      </c>
      <c r="L273" s="264">
        <v>0</v>
      </c>
      <c r="M273" s="265">
        <f t="shared" si="15"/>
        <v>43585</v>
      </c>
      <c r="N273" s="266">
        <f t="shared" si="16"/>
        <v>43585</v>
      </c>
      <c r="O273" s="267">
        <f t="shared" si="13"/>
        <v>1</v>
      </c>
      <c r="P273" s="267">
        <f t="shared" si="14"/>
        <v>10933</v>
      </c>
    </row>
    <row r="274" spans="1:16" x14ac:dyDescent="0.2">
      <c r="A274" s="260">
        <v>43194</v>
      </c>
      <c r="B274" s="261" t="s">
        <v>396</v>
      </c>
      <c r="C274" s="262" t="s">
        <v>347</v>
      </c>
      <c r="D274" s="262" t="s">
        <v>348</v>
      </c>
      <c r="E274" s="262" t="s">
        <v>349</v>
      </c>
      <c r="F274" s="262">
        <v>2019</v>
      </c>
      <c r="G274" s="262" t="s">
        <v>370</v>
      </c>
      <c r="H274" s="263">
        <v>9822</v>
      </c>
      <c r="I274" s="262" t="s">
        <v>351</v>
      </c>
      <c r="J274" s="264">
        <v>57.96</v>
      </c>
      <c r="K274" s="264">
        <v>0</v>
      </c>
      <c r="L274" s="264">
        <v>0</v>
      </c>
      <c r="M274" s="265">
        <f t="shared" si="15"/>
        <v>43616</v>
      </c>
      <c r="N274" s="266">
        <f t="shared" si="16"/>
        <v>43616</v>
      </c>
      <c r="O274" s="267">
        <f t="shared" si="13"/>
        <v>1</v>
      </c>
      <c r="P274" s="267">
        <f t="shared" si="14"/>
        <v>9822</v>
      </c>
    </row>
    <row r="275" spans="1:16" x14ac:dyDescent="0.2">
      <c r="A275" s="260">
        <v>43194</v>
      </c>
      <c r="B275" s="261" t="s">
        <v>396</v>
      </c>
      <c r="C275" s="262" t="s">
        <v>347</v>
      </c>
      <c r="D275" s="262" t="s">
        <v>348</v>
      </c>
      <c r="E275" s="262" t="s">
        <v>349</v>
      </c>
      <c r="F275" s="262">
        <v>2019</v>
      </c>
      <c r="G275" s="262" t="s">
        <v>369</v>
      </c>
      <c r="H275" s="263">
        <v>8785</v>
      </c>
      <c r="I275" s="262" t="s">
        <v>351</v>
      </c>
      <c r="J275" s="264">
        <v>57.96</v>
      </c>
      <c r="K275" s="264">
        <v>0</v>
      </c>
      <c r="L275" s="264">
        <v>0</v>
      </c>
      <c r="M275" s="265">
        <f t="shared" si="15"/>
        <v>43646</v>
      </c>
      <c r="N275" s="266">
        <f t="shared" si="16"/>
        <v>43646</v>
      </c>
      <c r="O275" s="267">
        <f t="shared" ref="O275:O303" si="17">+ROUND((N275-M275)/30.4+1,0)</f>
        <v>1</v>
      </c>
      <c r="P275" s="267">
        <f t="shared" ref="P275:P303" si="18">+O275*H275</f>
        <v>8785</v>
      </c>
    </row>
    <row r="276" spans="1:16" x14ac:dyDescent="0.2">
      <c r="A276" s="260">
        <v>43194</v>
      </c>
      <c r="B276" s="261" t="s">
        <v>396</v>
      </c>
      <c r="C276" s="262" t="s">
        <v>347</v>
      </c>
      <c r="D276" s="262" t="s">
        <v>348</v>
      </c>
      <c r="E276" s="262" t="s">
        <v>349</v>
      </c>
      <c r="F276" s="262">
        <v>2019</v>
      </c>
      <c r="G276" s="262" t="s">
        <v>397</v>
      </c>
      <c r="H276" s="263">
        <v>7811</v>
      </c>
      <c r="I276" s="262" t="s">
        <v>351</v>
      </c>
      <c r="J276" s="264">
        <v>57.96</v>
      </c>
      <c r="K276" s="264">
        <v>0</v>
      </c>
      <c r="L276" s="264">
        <v>0</v>
      </c>
      <c r="M276" s="265">
        <f t="shared" si="15"/>
        <v>43677</v>
      </c>
      <c r="N276" s="266">
        <f t="shared" si="16"/>
        <v>43677</v>
      </c>
      <c r="O276" s="267">
        <f t="shared" si="17"/>
        <v>1</v>
      </c>
      <c r="P276" s="267">
        <f t="shared" si="18"/>
        <v>7811</v>
      </c>
    </row>
    <row r="277" spans="1:16" x14ac:dyDescent="0.2">
      <c r="A277" s="260">
        <v>43194</v>
      </c>
      <c r="B277" s="261" t="s">
        <v>396</v>
      </c>
      <c r="C277" s="262" t="s">
        <v>347</v>
      </c>
      <c r="D277" s="262" t="s">
        <v>348</v>
      </c>
      <c r="E277" s="262" t="s">
        <v>349</v>
      </c>
      <c r="F277" s="262">
        <v>2019</v>
      </c>
      <c r="G277" s="262" t="s">
        <v>398</v>
      </c>
      <c r="H277" s="263">
        <v>6894</v>
      </c>
      <c r="I277" s="262" t="s">
        <v>351</v>
      </c>
      <c r="J277" s="264">
        <v>57.96</v>
      </c>
      <c r="K277" s="264">
        <v>0</v>
      </c>
      <c r="L277" s="264">
        <v>0</v>
      </c>
      <c r="M277" s="265">
        <f t="shared" si="15"/>
        <v>43708</v>
      </c>
      <c r="N277" s="266">
        <f t="shared" si="16"/>
        <v>43708</v>
      </c>
      <c r="O277" s="267">
        <f t="shared" si="17"/>
        <v>1</v>
      </c>
      <c r="P277" s="267">
        <f t="shared" si="18"/>
        <v>6894</v>
      </c>
    </row>
    <row r="278" spans="1:16" x14ac:dyDescent="0.2">
      <c r="A278" s="260">
        <v>43194</v>
      </c>
      <c r="B278" s="261" t="s">
        <v>396</v>
      </c>
      <c r="C278" s="262" t="s">
        <v>347</v>
      </c>
      <c r="D278" s="262" t="s">
        <v>348</v>
      </c>
      <c r="E278" s="262" t="s">
        <v>349</v>
      </c>
      <c r="F278" s="262">
        <v>2019</v>
      </c>
      <c r="G278" s="262" t="s">
        <v>367</v>
      </c>
      <c r="H278" s="263">
        <v>6028</v>
      </c>
      <c r="I278" s="262" t="s">
        <v>351</v>
      </c>
      <c r="J278" s="264">
        <v>57.96</v>
      </c>
      <c r="K278" s="264">
        <v>0</v>
      </c>
      <c r="L278" s="264">
        <v>0</v>
      </c>
      <c r="M278" s="265">
        <f t="shared" si="15"/>
        <v>43738</v>
      </c>
      <c r="N278" s="266">
        <f t="shared" si="16"/>
        <v>43738</v>
      </c>
      <c r="O278" s="267">
        <f t="shared" si="17"/>
        <v>1</v>
      </c>
      <c r="P278" s="267">
        <f t="shared" si="18"/>
        <v>6028</v>
      </c>
    </row>
    <row r="279" spans="1:16" x14ac:dyDescent="0.2">
      <c r="A279" s="260">
        <v>43194</v>
      </c>
      <c r="B279" s="261" t="s">
        <v>396</v>
      </c>
      <c r="C279" s="262" t="s">
        <v>347</v>
      </c>
      <c r="D279" s="262" t="s">
        <v>348</v>
      </c>
      <c r="E279" s="262" t="s">
        <v>349</v>
      </c>
      <c r="F279" s="262">
        <v>2019</v>
      </c>
      <c r="G279" s="262" t="s">
        <v>366</v>
      </c>
      <c r="H279" s="263">
        <v>5208</v>
      </c>
      <c r="I279" s="262" t="s">
        <v>351</v>
      </c>
      <c r="J279" s="264">
        <v>57.96</v>
      </c>
      <c r="K279" s="264">
        <v>0</v>
      </c>
      <c r="L279" s="264">
        <v>0</v>
      </c>
      <c r="M279" s="265">
        <f t="shared" si="15"/>
        <v>43769</v>
      </c>
      <c r="N279" s="266">
        <f t="shared" si="16"/>
        <v>43769</v>
      </c>
      <c r="O279" s="267">
        <f t="shared" si="17"/>
        <v>1</v>
      </c>
      <c r="P279" s="267">
        <f t="shared" si="18"/>
        <v>5208</v>
      </c>
    </row>
    <row r="280" spans="1:16" x14ac:dyDescent="0.2">
      <c r="A280" s="260">
        <v>43194</v>
      </c>
      <c r="B280" s="261" t="s">
        <v>396</v>
      </c>
      <c r="C280" s="262" t="s">
        <v>347</v>
      </c>
      <c r="D280" s="262" t="s">
        <v>348</v>
      </c>
      <c r="E280" s="262" t="s">
        <v>349</v>
      </c>
      <c r="F280" s="262">
        <v>2019</v>
      </c>
      <c r="G280" s="262" t="s">
        <v>390</v>
      </c>
      <c r="H280" s="263">
        <v>4429</v>
      </c>
      <c r="I280" s="262" t="s">
        <v>351</v>
      </c>
      <c r="J280" s="264">
        <v>57.96</v>
      </c>
      <c r="K280" s="264">
        <v>0</v>
      </c>
      <c r="L280" s="264">
        <v>0</v>
      </c>
      <c r="M280" s="265">
        <f t="shared" ref="M280:M303" si="19">+EOMONTH(LEFT($G280,FIND(" -",$G280)-1)&amp;"-"&amp;$F280,IF($C280="Oil",0,0))</f>
        <v>43799</v>
      </c>
      <c r="N280" s="266">
        <f t="shared" ref="N280:N303" si="20">+EOMONTH(RIGHT($G280,FIND("- ",$G280)-2)&amp;"-"&amp;$F280,IF($C280="Oil",0,0))</f>
        <v>43799</v>
      </c>
      <c r="O280" s="267">
        <f t="shared" si="17"/>
        <v>1</v>
      </c>
      <c r="P280" s="267">
        <f t="shared" si="18"/>
        <v>4429</v>
      </c>
    </row>
    <row r="281" spans="1:16" x14ac:dyDescent="0.2">
      <c r="A281" s="260">
        <v>43194</v>
      </c>
      <c r="B281" s="261" t="s">
        <v>396</v>
      </c>
      <c r="C281" s="262" t="s">
        <v>347</v>
      </c>
      <c r="D281" s="262" t="s">
        <v>348</v>
      </c>
      <c r="E281" s="262" t="s">
        <v>349</v>
      </c>
      <c r="F281" s="262">
        <v>2019</v>
      </c>
      <c r="G281" s="262" t="s">
        <v>389</v>
      </c>
      <c r="H281" s="263">
        <v>3687</v>
      </c>
      <c r="I281" s="262" t="s">
        <v>351</v>
      </c>
      <c r="J281" s="264">
        <v>57.96</v>
      </c>
      <c r="K281" s="264">
        <v>0</v>
      </c>
      <c r="L281" s="264">
        <v>0</v>
      </c>
      <c r="M281" s="265">
        <f t="shared" si="19"/>
        <v>43830</v>
      </c>
      <c r="N281" s="266">
        <f t="shared" si="20"/>
        <v>43830</v>
      </c>
      <c r="O281" s="267">
        <f t="shared" si="17"/>
        <v>1</v>
      </c>
      <c r="P281" s="267">
        <f t="shared" si="18"/>
        <v>3687</v>
      </c>
    </row>
    <row r="282" spans="1:16" x14ac:dyDescent="0.2">
      <c r="A282" s="260">
        <v>43194</v>
      </c>
      <c r="B282" s="261" t="s">
        <v>346</v>
      </c>
      <c r="C282" s="262" t="s">
        <v>347</v>
      </c>
      <c r="D282" s="262" t="s">
        <v>348</v>
      </c>
      <c r="E282" s="262" t="s">
        <v>349</v>
      </c>
      <c r="F282" s="262">
        <v>2020</v>
      </c>
      <c r="G282" s="262" t="s">
        <v>350</v>
      </c>
      <c r="H282" s="263">
        <v>10000</v>
      </c>
      <c r="I282" s="262" t="s">
        <v>351</v>
      </c>
      <c r="J282" s="264">
        <v>53.85</v>
      </c>
      <c r="K282" s="264">
        <v>0</v>
      </c>
      <c r="L282" s="264">
        <v>0</v>
      </c>
      <c r="M282" s="265">
        <f t="shared" si="19"/>
        <v>43861</v>
      </c>
      <c r="N282" s="266">
        <f t="shared" si="20"/>
        <v>44196</v>
      </c>
      <c r="O282" s="267">
        <f t="shared" si="17"/>
        <v>12</v>
      </c>
      <c r="P282" s="267">
        <f t="shared" si="18"/>
        <v>120000</v>
      </c>
    </row>
    <row r="283" spans="1:16" x14ac:dyDescent="0.2">
      <c r="A283" s="260">
        <v>43194</v>
      </c>
      <c r="B283" s="261" t="s">
        <v>356</v>
      </c>
      <c r="C283" s="262" t="s">
        <v>347</v>
      </c>
      <c r="D283" s="262" t="s">
        <v>348</v>
      </c>
      <c r="E283" s="262" t="s">
        <v>349</v>
      </c>
      <c r="F283" s="262">
        <v>2020</v>
      </c>
      <c r="G283" s="262" t="s">
        <v>350</v>
      </c>
      <c r="H283" s="263">
        <v>15000</v>
      </c>
      <c r="I283" s="262" t="s">
        <v>351</v>
      </c>
      <c r="J283" s="264">
        <v>53.85</v>
      </c>
      <c r="K283" s="264">
        <v>0</v>
      </c>
      <c r="L283" s="264">
        <v>0</v>
      </c>
      <c r="M283" s="265">
        <f t="shared" si="19"/>
        <v>43861</v>
      </c>
      <c r="N283" s="266">
        <f t="shared" si="20"/>
        <v>44196</v>
      </c>
      <c r="O283" s="267">
        <f t="shared" si="17"/>
        <v>12</v>
      </c>
      <c r="P283" s="267">
        <f t="shared" si="18"/>
        <v>180000</v>
      </c>
    </row>
    <row r="284" spans="1:16" x14ac:dyDescent="0.2">
      <c r="A284" s="260">
        <v>43194</v>
      </c>
      <c r="B284" s="261" t="s">
        <v>392</v>
      </c>
      <c r="C284" s="262" t="s">
        <v>347</v>
      </c>
      <c r="D284" s="262" t="s">
        <v>348</v>
      </c>
      <c r="E284" s="262" t="s">
        <v>349</v>
      </c>
      <c r="F284" s="262">
        <v>2020</v>
      </c>
      <c r="G284" s="262" t="s">
        <v>350</v>
      </c>
      <c r="H284" s="263">
        <v>19717.833333333332</v>
      </c>
      <c r="I284" s="262" t="s">
        <v>351</v>
      </c>
      <c r="J284" s="264">
        <v>54.28</v>
      </c>
      <c r="K284" s="264">
        <v>0</v>
      </c>
      <c r="L284" s="264">
        <v>0</v>
      </c>
      <c r="M284" s="265">
        <f t="shared" si="19"/>
        <v>43861</v>
      </c>
      <c r="N284" s="266">
        <f t="shared" si="20"/>
        <v>44196</v>
      </c>
      <c r="O284" s="267">
        <f t="shared" si="17"/>
        <v>12</v>
      </c>
      <c r="P284" s="267">
        <f t="shared" si="18"/>
        <v>236614</v>
      </c>
    </row>
    <row r="285" spans="1:16" x14ac:dyDescent="0.2">
      <c r="A285" s="260">
        <v>43194</v>
      </c>
      <c r="B285" s="261" t="s">
        <v>354</v>
      </c>
      <c r="C285" s="262" t="s">
        <v>377</v>
      </c>
      <c r="D285" s="262" t="s">
        <v>381</v>
      </c>
      <c r="E285" s="262" t="s">
        <v>349</v>
      </c>
      <c r="F285" s="262">
        <v>2018</v>
      </c>
      <c r="G285" s="262" t="s">
        <v>395</v>
      </c>
      <c r="H285" s="263">
        <v>69530.75</v>
      </c>
      <c r="I285" s="262" t="s">
        <v>379</v>
      </c>
      <c r="J285" s="264">
        <v>2.7919999999999998</v>
      </c>
      <c r="K285" s="264">
        <v>0</v>
      </c>
      <c r="L285" s="264">
        <v>0</v>
      </c>
      <c r="M285" s="265">
        <f t="shared" si="19"/>
        <v>43251</v>
      </c>
      <c r="N285" s="266">
        <f t="shared" si="20"/>
        <v>43465</v>
      </c>
      <c r="O285" s="267">
        <f t="shared" si="17"/>
        <v>8</v>
      </c>
      <c r="P285" s="267">
        <f t="shared" si="18"/>
        <v>556246</v>
      </c>
    </row>
    <row r="286" spans="1:16" x14ac:dyDescent="0.2">
      <c r="A286" s="260">
        <v>43194</v>
      </c>
      <c r="B286" s="261" t="s">
        <v>392</v>
      </c>
      <c r="C286" s="262" t="s">
        <v>377</v>
      </c>
      <c r="D286" s="262" t="s">
        <v>381</v>
      </c>
      <c r="E286" s="262" t="s">
        <v>349</v>
      </c>
      <c r="F286" s="262">
        <v>2020</v>
      </c>
      <c r="G286" s="262" t="s">
        <v>350</v>
      </c>
      <c r="H286" s="263">
        <v>38000.083333333336</v>
      </c>
      <c r="I286" s="262" t="s">
        <v>379</v>
      </c>
      <c r="J286" s="264">
        <v>2.7770000000000001</v>
      </c>
      <c r="K286" s="264">
        <v>0</v>
      </c>
      <c r="L286" s="264">
        <v>0</v>
      </c>
      <c r="M286" s="265">
        <f t="shared" si="19"/>
        <v>43861</v>
      </c>
      <c r="N286" s="266">
        <f t="shared" si="20"/>
        <v>44196</v>
      </c>
      <c r="O286" s="267">
        <f t="shared" si="17"/>
        <v>12</v>
      </c>
      <c r="P286" s="267">
        <f t="shared" si="18"/>
        <v>456001</v>
      </c>
    </row>
    <row r="287" spans="1:16" x14ac:dyDescent="0.2">
      <c r="A287" s="260">
        <v>43193</v>
      </c>
      <c r="B287" s="261" t="s">
        <v>392</v>
      </c>
      <c r="C287" s="262" t="s">
        <v>377</v>
      </c>
      <c r="D287" s="262" t="s">
        <v>381</v>
      </c>
      <c r="E287" s="262" t="s">
        <v>349</v>
      </c>
      <c r="F287" s="262">
        <v>2018</v>
      </c>
      <c r="G287" s="262" t="s">
        <v>395</v>
      </c>
      <c r="H287" s="263">
        <v>100000</v>
      </c>
      <c r="I287" s="262" t="s">
        <v>379</v>
      </c>
      <c r="J287" s="264">
        <v>2.8149999999999999</v>
      </c>
      <c r="K287" s="264">
        <v>0</v>
      </c>
      <c r="L287" s="264">
        <v>0</v>
      </c>
      <c r="M287" s="265">
        <f t="shared" si="19"/>
        <v>43251</v>
      </c>
      <c r="N287" s="266">
        <f t="shared" si="20"/>
        <v>43465</v>
      </c>
      <c r="O287" s="267">
        <f t="shared" si="17"/>
        <v>8</v>
      </c>
      <c r="P287" s="267">
        <f t="shared" si="18"/>
        <v>800000</v>
      </c>
    </row>
    <row r="288" spans="1:16" x14ac:dyDescent="0.2">
      <c r="A288" s="260">
        <v>43193</v>
      </c>
      <c r="B288" s="261" t="s">
        <v>346</v>
      </c>
      <c r="C288" s="262" t="s">
        <v>377</v>
      </c>
      <c r="D288" s="262" t="s">
        <v>381</v>
      </c>
      <c r="E288" s="262" t="s">
        <v>349</v>
      </c>
      <c r="F288" s="262">
        <v>2018</v>
      </c>
      <c r="G288" s="262" t="s">
        <v>395</v>
      </c>
      <c r="H288" s="263">
        <v>150000</v>
      </c>
      <c r="I288" s="262" t="s">
        <v>379</v>
      </c>
      <c r="J288" s="264">
        <v>2.8109999999999999</v>
      </c>
      <c r="K288" s="264">
        <v>0</v>
      </c>
      <c r="L288" s="264">
        <v>0</v>
      </c>
      <c r="M288" s="265">
        <f t="shared" si="19"/>
        <v>43251</v>
      </c>
      <c r="N288" s="266">
        <f t="shared" si="20"/>
        <v>43465</v>
      </c>
      <c r="O288" s="267">
        <f t="shared" si="17"/>
        <v>8</v>
      </c>
      <c r="P288" s="267">
        <f t="shared" si="18"/>
        <v>1200000</v>
      </c>
    </row>
    <row r="289" spans="1:16" x14ac:dyDescent="0.2">
      <c r="A289" s="260">
        <v>43193</v>
      </c>
      <c r="B289" s="261" t="s">
        <v>346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350</v>
      </c>
      <c r="H289" s="263">
        <v>100000</v>
      </c>
      <c r="I289" s="262" t="s">
        <v>379</v>
      </c>
      <c r="J289" s="264">
        <v>2.7850000000000001</v>
      </c>
      <c r="K289" s="264">
        <v>0</v>
      </c>
      <c r="L289" s="264">
        <v>0</v>
      </c>
      <c r="M289" s="265">
        <f t="shared" si="19"/>
        <v>43496</v>
      </c>
      <c r="N289" s="266">
        <f t="shared" si="20"/>
        <v>43830</v>
      </c>
      <c r="O289" s="267">
        <f t="shared" si="17"/>
        <v>12</v>
      </c>
      <c r="P289" s="267">
        <f t="shared" si="18"/>
        <v>1200000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350</v>
      </c>
      <c r="H290" s="263">
        <v>150000</v>
      </c>
      <c r="I290" s="262" t="s">
        <v>379</v>
      </c>
      <c r="J290" s="264">
        <v>2.7850000000000001</v>
      </c>
      <c r="K290" s="264">
        <v>0</v>
      </c>
      <c r="L290" s="264">
        <v>0</v>
      </c>
      <c r="M290" s="265">
        <f t="shared" si="19"/>
        <v>43496</v>
      </c>
      <c r="N290" s="266">
        <f t="shared" si="20"/>
        <v>43830</v>
      </c>
      <c r="O290" s="267">
        <f t="shared" si="17"/>
        <v>12</v>
      </c>
      <c r="P290" s="267">
        <f t="shared" si="18"/>
        <v>1800000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2019</v>
      </c>
      <c r="G291" s="262" t="s">
        <v>388</v>
      </c>
      <c r="H291" s="263">
        <v>46774</v>
      </c>
      <c r="I291" s="262" t="s">
        <v>379</v>
      </c>
      <c r="J291" s="264">
        <v>2.83</v>
      </c>
      <c r="K291" s="264">
        <v>0</v>
      </c>
      <c r="L291" s="264">
        <v>0</v>
      </c>
      <c r="M291" s="265">
        <f t="shared" si="19"/>
        <v>43496</v>
      </c>
      <c r="N291" s="266">
        <f t="shared" si="20"/>
        <v>43496</v>
      </c>
      <c r="O291" s="267">
        <f t="shared" si="17"/>
        <v>1</v>
      </c>
      <c r="P291" s="267">
        <f t="shared" si="18"/>
        <v>46774</v>
      </c>
    </row>
    <row r="292" spans="1:16" x14ac:dyDescent="0.2">
      <c r="A292" s="260">
        <v>43193</v>
      </c>
      <c r="B292" s="261" t="s">
        <v>356</v>
      </c>
      <c r="C292" s="262" t="s">
        <v>377</v>
      </c>
      <c r="D292" s="262" t="s">
        <v>381</v>
      </c>
      <c r="E292" s="262" t="s">
        <v>349</v>
      </c>
      <c r="F292" s="262">
        <v>2019</v>
      </c>
      <c r="G292" s="262" t="s">
        <v>372</v>
      </c>
      <c r="H292" s="263">
        <v>41766</v>
      </c>
      <c r="I292" s="262" t="s">
        <v>379</v>
      </c>
      <c r="J292" s="264">
        <v>2.83</v>
      </c>
      <c r="K292" s="264">
        <v>0</v>
      </c>
      <c r="L292" s="264">
        <v>0</v>
      </c>
      <c r="M292" s="265">
        <f t="shared" si="19"/>
        <v>43524</v>
      </c>
      <c r="N292" s="266">
        <f t="shared" si="20"/>
        <v>43524</v>
      </c>
      <c r="O292" s="267">
        <f t="shared" si="17"/>
        <v>1</v>
      </c>
      <c r="P292" s="267">
        <f t="shared" si="18"/>
        <v>41766</v>
      </c>
    </row>
    <row r="293" spans="1:16" x14ac:dyDescent="0.2">
      <c r="A293" s="260">
        <v>43193</v>
      </c>
      <c r="B293" s="261" t="s">
        <v>356</v>
      </c>
      <c r="C293" s="262" t="s">
        <v>377</v>
      </c>
      <c r="D293" s="262" t="s">
        <v>381</v>
      </c>
      <c r="E293" s="262" t="s">
        <v>349</v>
      </c>
      <c r="F293" s="262">
        <v>2019</v>
      </c>
      <c r="G293" s="262" t="s">
        <v>387</v>
      </c>
      <c r="H293" s="263">
        <v>37224</v>
      </c>
      <c r="I293" s="262" t="s">
        <v>379</v>
      </c>
      <c r="J293" s="264">
        <v>2.83</v>
      </c>
      <c r="K293" s="264">
        <v>0</v>
      </c>
      <c r="L293" s="264">
        <v>0</v>
      </c>
      <c r="M293" s="265">
        <f t="shared" si="19"/>
        <v>43555</v>
      </c>
      <c r="N293" s="266">
        <f t="shared" si="20"/>
        <v>43555</v>
      </c>
      <c r="O293" s="267">
        <f t="shared" si="17"/>
        <v>1</v>
      </c>
      <c r="P293" s="267">
        <f t="shared" si="18"/>
        <v>37224</v>
      </c>
    </row>
    <row r="294" spans="1:16" x14ac:dyDescent="0.2">
      <c r="A294" s="260">
        <v>43193</v>
      </c>
      <c r="B294" s="261" t="s">
        <v>356</v>
      </c>
      <c r="C294" s="262" t="s">
        <v>377</v>
      </c>
      <c r="D294" s="262" t="s">
        <v>381</v>
      </c>
      <c r="E294" s="262" t="s">
        <v>349</v>
      </c>
      <c r="F294" s="262">
        <v>2019</v>
      </c>
      <c r="G294" s="262" t="s">
        <v>371</v>
      </c>
      <c r="H294" s="263">
        <v>33098</v>
      </c>
      <c r="I294" s="262" t="s">
        <v>379</v>
      </c>
      <c r="J294" s="264">
        <v>2.83</v>
      </c>
      <c r="K294" s="264">
        <v>0</v>
      </c>
      <c r="L294" s="264">
        <v>0</v>
      </c>
      <c r="M294" s="265">
        <f t="shared" si="19"/>
        <v>43585</v>
      </c>
      <c r="N294" s="266">
        <f t="shared" si="20"/>
        <v>43585</v>
      </c>
      <c r="O294" s="267">
        <f t="shared" si="17"/>
        <v>1</v>
      </c>
      <c r="P294" s="267">
        <f t="shared" si="18"/>
        <v>33098</v>
      </c>
    </row>
    <row r="295" spans="1:16" x14ac:dyDescent="0.2">
      <c r="A295" s="260">
        <v>43193</v>
      </c>
      <c r="B295" s="261" t="s">
        <v>356</v>
      </c>
      <c r="C295" s="262" t="s">
        <v>377</v>
      </c>
      <c r="D295" s="262" t="s">
        <v>381</v>
      </c>
      <c r="E295" s="262" t="s">
        <v>349</v>
      </c>
      <c r="F295" s="262">
        <v>2019</v>
      </c>
      <c r="G295" s="262" t="s">
        <v>370</v>
      </c>
      <c r="H295" s="263">
        <v>29137</v>
      </c>
      <c r="I295" s="262" t="s">
        <v>379</v>
      </c>
      <c r="J295" s="264">
        <v>2.83</v>
      </c>
      <c r="K295" s="264">
        <v>0</v>
      </c>
      <c r="L295" s="264">
        <v>0</v>
      </c>
      <c r="M295" s="265">
        <f t="shared" si="19"/>
        <v>43616</v>
      </c>
      <c r="N295" s="266">
        <f t="shared" si="20"/>
        <v>43616</v>
      </c>
      <c r="O295" s="267">
        <f t="shared" si="17"/>
        <v>1</v>
      </c>
      <c r="P295" s="267">
        <f t="shared" si="18"/>
        <v>29137</v>
      </c>
    </row>
    <row r="296" spans="1:16" x14ac:dyDescent="0.2">
      <c r="A296" s="260">
        <v>43193</v>
      </c>
      <c r="B296" s="261" t="s">
        <v>356</v>
      </c>
      <c r="C296" s="262" t="s">
        <v>377</v>
      </c>
      <c r="D296" s="262" t="s">
        <v>381</v>
      </c>
      <c r="E296" s="262" t="s">
        <v>349</v>
      </c>
      <c r="F296" s="262">
        <v>2019</v>
      </c>
      <c r="G296" s="262" t="s">
        <v>369</v>
      </c>
      <c r="H296" s="263">
        <v>25306</v>
      </c>
      <c r="I296" s="262" t="s">
        <v>379</v>
      </c>
      <c r="J296" s="264">
        <v>2.83</v>
      </c>
      <c r="K296" s="264">
        <v>0</v>
      </c>
      <c r="L296" s="264">
        <v>0</v>
      </c>
      <c r="M296" s="265">
        <f t="shared" si="19"/>
        <v>43646</v>
      </c>
      <c r="N296" s="266">
        <f t="shared" si="20"/>
        <v>43646</v>
      </c>
      <c r="O296" s="267">
        <f t="shared" si="17"/>
        <v>1</v>
      </c>
      <c r="P296" s="267">
        <f t="shared" si="18"/>
        <v>25306</v>
      </c>
    </row>
    <row r="297" spans="1:16" x14ac:dyDescent="0.2">
      <c r="A297" s="260">
        <v>43193</v>
      </c>
      <c r="B297" s="261" t="s">
        <v>356</v>
      </c>
      <c r="C297" s="262" t="s">
        <v>377</v>
      </c>
      <c r="D297" s="262" t="s">
        <v>381</v>
      </c>
      <c r="E297" s="262" t="s">
        <v>349</v>
      </c>
      <c r="F297" s="262">
        <v>2019</v>
      </c>
      <c r="G297" s="262" t="s">
        <v>397</v>
      </c>
      <c r="H297" s="263">
        <v>21764</v>
      </c>
      <c r="I297" s="262" t="s">
        <v>379</v>
      </c>
      <c r="J297" s="264">
        <v>2.83</v>
      </c>
      <c r="K297" s="264">
        <v>0</v>
      </c>
      <c r="L297" s="264">
        <v>0</v>
      </c>
      <c r="M297" s="265">
        <f t="shared" si="19"/>
        <v>43677</v>
      </c>
      <c r="N297" s="266">
        <f t="shared" si="20"/>
        <v>43677</v>
      </c>
      <c r="O297" s="267">
        <f t="shared" si="17"/>
        <v>1</v>
      </c>
      <c r="P297" s="267">
        <f t="shared" si="18"/>
        <v>21764</v>
      </c>
    </row>
    <row r="298" spans="1:16" x14ac:dyDescent="0.2">
      <c r="A298" s="260">
        <v>43193</v>
      </c>
      <c r="B298" s="261" t="s">
        <v>356</v>
      </c>
      <c r="C298" s="262" t="s">
        <v>377</v>
      </c>
      <c r="D298" s="262" t="s">
        <v>381</v>
      </c>
      <c r="E298" s="262" t="s">
        <v>349</v>
      </c>
      <c r="F298" s="262">
        <v>2019</v>
      </c>
      <c r="G298" s="262" t="s">
        <v>398</v>
      </c>
      <c r="H298" s="263">
        <v>18482</v>
      </c>
      <c r="I298" s="262" t="s">
        <v>379</v>
      </c>
      <c r="J298" s="264">
        <v>2.83</v>
      </c>
      <c r="K298" s="264">
        <v>0</v>
      </c>
      <c r="L298" s="264">
        <v>0</v>
      </c>
      <c r="M298" s="265">
        <f t="shared" si="19"/>
        <v>43708</v>
      </c>
      <c r="N298" s="266">
        <f t="shared" si="20"/>
        <v>43708</v>
      </c>
      <c r="O298" s="267">
        <f t="shared" si="17"/>
        <v>1</v>
      </c>
      <c r="P298" s="267">
        <f t="shared" si="18"/>
        <v>18482</v>
      </c>
    </row>
    <row r="299" spans="1:16" x14ac:dyDescent="0.2">
      <c r="A299" s="260">
        <v>43193</v>
      </c>
      <c r="B299" s="261" t="s">
        <v>356</v>
      </c>
      <c r="C299" s="262" t="s">
        <v>377</v>
      </c>
      <c r="D299" s="262" t="s">
        <v>381</v>
      </c>
      <c r="E299" s="262" t="s">
        <v>349</v>
      </c>
      <c r="F299" s="262">
        <v>2019</v>
      </c>
      <c r="G299" s="262" t="s">
        <v>367</v>
      </c>
      <c r="H299" s="263">
        <v>15363</v>
      </c>
      <c r="I299" s="262" t="s">
        <v>379</v>
      </c>
      <c r="J299" s="264">
        <v>2.83</v>
      </c>
      <c r="K299" s="264">
        <v>0</v>
      </c>
      <c r="L299" s="264">
        <v>0</v>
      </c>
      <c r="M299" s="265">
        <f t="shared" si="19"/>
        <v>43738</v>
      </c>
      <c r="N299" s="266">
        <f t="shared" si="20"/>
        <v>43738</v>
      </c>
      <c r="O299" s="267">
        <f t="shared" si="17"/>
        <v>1</v>
      </c>
      <c r="P299" s="267">
        <f t="shared" si="18"/>
        <v>15363</v>
      </c>
    </row>
    <row r="300" spans="1:16" x14ac:dyDescent="0.2">
      <c r="A300" s="260">
        <v>43193</v>
      </c>
      <c r="B300" s="261" t="s">
        <v>356</v>
      </c>
      <c r="C300" s="262" t="s">
        <v>377</v>
      </c>
      <c r="D300" s="262" t="s">
        <v>381</v>
      </c>
      <c r="E300" s="262" t="s">
        <v>349</v>
      </c>
      <c r="F300" s="262">
        <v>2019</v>
      </c>
      <c r="G300" s="262" t="s">
        <v>366</v>
      </c>
      <c r="H300" s="263">
        <v>12295</v>
      </c>
      <c r="I300" s="262" t="s">
        <v>379</v>
      </c>
      <c r="J300" s="264">
        <v>2.83</v>
      </c>
      <c r="K300" s="264">
        <v>0</v>
      </c>
      <c r="L300" s="264">
        <v>0</v>
      </c>
      <c r="M300" s="265">
        <f t="shared" si="19"/>
        <v>43769</v>
      </c>
      <c r="N300" s="266">
        <f t="shared" si="20"/>
        <v>43769</v>
      </c>
      <c r="O300" s="267">
        <f t="shared" si="17"/>
        <v>1</v>
      </c>
      <c r="P300" s="267">
        <f t="shared" si="18"/>
        <v>12295</v>
      </c>
    </row>
    <row r="301" spans="1:16" x14ac:dyDescent="0.2">
      <c r="A301" s="260">
        <v>43193</v>
      </c>
      <c r="B301" s="261" t="s">
        <v>356</v>
      </c>
      <c r="C301" s="262" t="s">
        <v>377</v>
      </c>
      <c r="D301" s="262" t="s">
        <v>381</v>
      </c>
      <c r="E301" s="262" t="s">
        <v>349</v>
      </c>
      <c r="F301" s="262">
        <v>2019</v>
      </c>
      <c r="G301" s="262" t="s">
        <v>390</v>
      </c>
      <c r="H301" s="263">
        <v>9335</v>
      </c>
      <c r="I301" s="262" t="s">
        <v>379</v>
      </c>
      <c r="J301" s="264">
        <v>2.83</v>
      </c>
      <c r="K301" s="264">
        <v>0</v>
      </c>
      <c r="L301" s="264">
        <v>0</v>
      </c>
      <c r="M301" s="265">
        <f t="shared" si="19"/>
        <v>43799</v>
      </c>
      <c r="N301" s="266">
        <f t="shared" si="20"/>
        <v>43799</v>
      </c>
      <c r="O301" s="267">
        <f t="shared" si="17"/>
        <v>1</v>
      </c>
      <c r="P301" s="267">
        <f t="shared" si="18"/>
        <v>9335</v>
      </c>
    </row>
    <row r="302" spans="1:16" x14ac:dyDescent="0.2">
      <c r="A302" s="260">
        <v>43193</v>
      </c>
      <c r="B302" s="261" t="s">
        <v>356</v>
      </c>
      <c r="C302" s="262" t="s">
        <v>377</v>
      </c>
      <c r="D302" s="262" t="s">
        <v>381</v>
      </c>
      <c r="E302" s="262" t="s">
        <v>349</v>
      </c>
      <c r="F302" s="262">
        <v>2019</v>
      </c>
      <c r="G302" s="262" t="s">
        <v>389</v>
      </c>
      <c r="H302" s="263">
        <v>6374</v>
      </c>
      <c r="I302" s="262" t="s">
        <v>379</v>
      </c>
      <c r="J302" s="264">
        <v>2.83</v>
      </c>
      <c r="K302" s="264">
        <v>0</v>
      </c>
      <c r="L302" s="264">
        <v>0</v>
      </c>
      <c r="M302" s="265">
        <f t="shared" si="19"/>
        <v>43830</v>
      </c>
      <c r="N302" s="266">
        <f t="shared" si="20"/>
        <v>43830</v>
      </c>
      <c r="O302" s="267">
        <f t="shared" si="17"/>
        <v>1</v>
      </c>
      <c r="P302" s="267">
        <f t="shared" si="18"/>
        <v>6374</v>
      </c>
    </row>
    <row r="303" spans="1:16" x14ac:dyDescent="0.2">
      <c r="A303" s="260">
        <v>43193</v>
      </c>
      <c r="B303" s="261" t="s">
        <v>356</v>
      </c>
      <c r="C303" s="262" t="s">
        <v>377</v>
      </c>
      <c r="D303" s="262" t="s">
        <v>381</v>
      </c>
      <c r="E303" s="262" t="s">
        <v>349</v>
      </c>
      <c r="F303" s="262">
        <v>2020</v>
      </c>
      <c r="G303" s="262" t="s">
        <v>350</v>
      </c>
      <c r="H303" s="263">
        <v>200000</v>
      </c>
      <c r="I303" s="262" t="s">
        <v>379</v>
      </c>
      <c r="J303" s="264">
        <v>2.762</v>
      </c>
      <c r="K303" s="264">
        <v>0</v>
      </c>
      <c r="L303" s="264">
        <v>0</v>
      </c>
      <c r="M303" s="265">
        <f t="shared" si="19"/>
        <v>43861</v>
      </c>
      <c r="N303" s="266">
        <f t="shared" si="20"/>
        <v>44196</v>
      </c>
      <c r="O303" s="267">
        <f t="shared" si="17"/>
        <v>12</v>
      </c>
      <c r="P303" s="267">
        <f t="shared" si="18"/>
        <v>2400000</v>
      </c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  <row r="480" spans="1:16" x14ac:dyDescent="0.2">
      <c r="A480" s="260"/>
      <c r="B480" s="261"/>
      <c r="C480" s="262"/>
      <c r="D480" s="262"/>
      <c r="E480" s="262"/>
      <c r="F480" s="262"/>
      <c r="G480" s="262"/>
      <c r="H480" s="263"/>
      <c r="I480" s="262"/>
      <c r="J480" s="264"/>
      <c r="K480" s="264"/>
      <c r="L480" s="264"/>
      <c r="M480" s="265"/>
      <c r="N480" s="266"/>
      <c r="O480" s="267"/>
      <c r="P480" s="267"/>
    </row>
    <row r="481" spans="1:16" x14ac:dyDescent="0.2">
      <c r="A481" s="260"/>
      <c r="B481" s="261"/>
      <c r="C481" s="262"/>
      <c r="D481" s="262"/>
      <c r="E481" s="262"/>
      <c r="F481" s="262"/>
      <c r="G481" s="262"/>
      <c r="H481" s="263"/>
      <c r="I481" s="262"/>
      <c r="J481" s="264"/>
      <c r="K481" s="264"/>
      <c r="L481" s="264"/>
      <c r="M481" s="265"/>
      <c r="N481" s="266"/>
      <c r="O481" s="267"/>
      <c r="P481" s="267"/>
    </row>
    <row r="482" spans="1:16" x14ac:dyDescent="0.2">
      <c r="A482" s="260"/>
      <c r="B482" s="261"/>
      <c r="C482" s="262"/>
      <c r="D482" s="262"/>
      <c r="E482" s="262"/>
      <c r="F482" s="262"/>
      <c r="G482" s="262"/>
      <c r="H482" s="263"/>
      <c r="I482" s="262"/>
      <c r="J482" s="264"/>
      <c r="K482" s="264"/>
      <c r="L482" s="264"/>
      <c r="M482" s="265"/>
      <c r="N482" s="266"/>
      <c r="O482" s="267"/>
      <c r="P482" s="267"/>
    </row>
    <row r="483" spans="1:16" x14ac:dyDescent="0.2">
      <c r="A483" s="260"/>
      <c r="B483" s="261"/>
      <c r="C483" s="262"/>
      <c r="D483" s="262"/>
      <c r="E483" s="262"/>
      <c r="F483" s="262"/>
      <c r="G483" s="262"/>
      <c r="H483" s="263"/>
      <c r="I483" s="262"/>
      <c r="J483" s="264"/>
      <c r="K483" s="264"/>
      <c r="L483" s="264"/>
      <c r="M483" s="265"/>
      <c r="N483" s="266"/>
      <c r="O483" s="267"/>
      <c r="P483" s="267"/>
    </row>
    <row r="484" spans="1:16" x14ac:dyDescent="0.2">
      <c r="A484" s="260"/>
      <c r="B484" s="261"/>
      <c r="C484" s="262"/>
      <c r="D484" s="262"/>
      <c r="E484" s="262"/>
      <c r="F484" s="262"/>
      <c r="G484" s="262"/>
      <c r="H484" s="263"/>
      <c r="I484" s="262"/>
      <c r="J484" s="264"/>
      <c r="K484" s="264"/>
      <c r="L484" s="264"/>
      <c r="M484" s="265"/>
      <c r="N484" s="266"/>
      <c r="O484" s="267"/>
      <c r="P484" s="267"/>
    </row>
    <row r="485" spans="1:16" x14ac:dyDescent="0.2">
      <c r="A485" s="260"/>
      <c r="B485" s="261"/>
      <c r="C485" s="262"/>
      <c r="D485" s="262"/>
      <c r="E485" s="262"/>
      <c r="F485" s="262"/>
      <c r="G485" s="262"/>
      <c r="H485" s="263"/>
      <c r="I485" s="262"/>
      <c r="J485" s="264"/>
      <c r="K485" s="264"/>
      <c r="L485" s="264"/>
      <c r="M485" s="265"/>
      <c r="N485" s="266"/>
      <c r="O485" s="267"/>
      <c r="P485" s="267"/>
    </row>
    <row r="486" spans="1:16" x14ac:dyDescent="0.2">
      <c r="A486" s="260"/>
      <c r="B486" s="261"/>
      <c r="C486" s="262"/>
      <c r="D486" s="262"/>
      <c r="E486" s="262"/>
      <c r="F486" s="262"/>
      <c r="G486" s="262"/>
      <c r="H486" s="263"/>
      <c r="I486" s="262"/>
      <c r="J486" s="264"/>
      <c r="K486" s="264"/>
      <c r="L486" s="264"/>
      <c r="M486" s="265"/>
      <c r="N486" s="266"/>
      <c r="O486" s="267"/>
      <c r="P486" s="267"/>
    </row>
    <row r="487" spans="1:16" x14ac:dyDescent="0.2">
      <c r="A487" s="260"/>
      <c r="B487" s="261"/>
      <c r="C487" s="262"/>
      <c r="D487" s="262"/>
      <c r="E487" s="262"/>
      <c r="F487" s="262"/>
      <c r="G487" s="262"/>
      <c r="H487" s="263"/>
      <c r="I487" s="262"/>
      <c r="J487" s="264"/>
      <c r="K487" s="264"/>
      <c r="L487" s="264"/>
      <c r="M487" s="265"/>
      <c r="N487" s="266"/>
      <c r="O487" s="267"/>
      <c r="P487" s="267"/>
    </row>
    <row r="488" spans="1:16" x14ac:dyDescent="0.2">
      <c r="A488" s="260"/>
      <c r="B488" s="261"/>
      <c r="C488" s="262"/>
      <c r="D488" s="262"/>
      <c r="E488" s="262"/>
      <c r="F488" s="262"/>
      <c r="G488" s="262"/>
      <c r="H488" s="263"/>
      <c r="I488" s="262"/>
      <c r="J488" s="264"/>
      <c r="K488" s="264"/>
      <c r="L488" s="264"/>
      <c r="M488" s="265"/>
      <c r="N488" s="266"/>
      <c r="O488" s="267"/>
      <c r="P488" s="267"/>
    </row>
    <row r="489" spans="1:16" x14ac:dyDescent="0.2">
      <c r="A489" s="260"/>
      <c r="B489" s="261"/>
      <c r="C489" s="262"/>
      <c r="D489" s="262"/>
      <c r="E489" s="262"/>
      <c r="F489" s="262"/>
      <c r="G489" s="262"/>
      <c r="H489" s="263"/>
      <c r="I489" s="262"/>
      <c r="J489" s="264"/>
      <c r="K489" s="264"/>
      <c r="L489" s="264"/>
      <c r="M489" s="265"/>
      <c r="N489" s="266"/>
      <c r="O489" s="267"/>
      <c r="P489" s="267"/>
    </row>
    <row r="490" spans="1:16" x14ac:dyDescent="0.2">
      <c r="A490" s="260"/>
      <c r="B490" s="261"/>
      <c r="C490" s="262"/>
      <c r="D490" s="262"/>
      <c r="E490" s="262"/>
      <c r="F490" s="262"/>
      <c r="G490" s="262"/>
      <c r="H490" s="263"/>
      <c r="I490" s="262"/>
      <c r="J490" s="264"/>
      <c r="K490" s="264"/>
      <c r="L490" s="264"/>
      <c r="M490" s="265"/>
      <c r="N490" s="266"/>
      <c r="O490" s="267"/>
      <c r="P490" s="267"/>
    </row>
    <row r="491" spans="1:16" x14ac:dyDescent="0.2">
      <c r="A491" s="260"/>
      <c r="B491" s="261"/>
      <c r="C491" s="262"/>
      <c r="D491" s="262"/>
      <c r="E491" s="262"/>
      <c r="F491" s="262"/>
      <c r="G491" s="262"/>
      <c r="H491" s="263"/>
      <c r="I491" s="262"/>
      <c r="J491" s="264"/>
      <c r="K491" s="264"/>
      <c r="L491" s="264"/>
      <c r="M491" s="265"/>
      <c r="N491" s="266"/>
      <c r="O491" s="267"/>
      <c r="P491" s="267"/>
    </row>
  </sheetData>
  <conditionalFormatting sqref="A1:P10013">
    <cfRule type="expression" dxfId="79" priority="1">
      <formula>($D2&lt;&gt;$D1)</formula>
    </cfRule>
    <cfRule type="expression" dxfId="78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491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customWidth="1" outlineLevel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29" ca="1" si="0">+TODAY()</f>
        <v>44391</v>
      </c>
      <c r="B2" s="253" t="s">
        <v>848</v>
      </c>
      <c r="C2" s="254" t="s">
        <v>347</v>
      </c>
      <c r="D2" s="254" t="s">
        <v>348</v>
      </c>
      <c r="E2" s="254" t="s">
        <v>349</v>
      </c>
      <c r="F2" s="254">
        <v>2022</v>
      </c>
      <c r="G2" s="254" t="s">
        <v>355</v>
      </c>
      <c r="H2" s="255">
        <v>0</v>
      </c>
      <c r="I2" s="254" t="s">
        <v>351</v>
      </c>
      <c r="J2" s="256">
        <v>67</v>
      </c>
      <c r="K2" s="256">
        <v>0</v>
      </c>
      <c r="L2" s="256">
        <v>0</v>
      </c>
      <c r="M2" s="257">
        <f t="shared" ref="M2:M82" si="1">+EOMONTH(LEFT($G2,FIND(" -",$G2)-1)&amp;"-"&amp;$F2,IF($C2="Oil",0,0))</f>
        <v>44592</v>
      </c>
      <c r="N2" s="258">
        <f t="shared" ref="N2:N82" si="2">+EOMONTH(RIGHT($G2,FIND("- ",$G2)-2)&amp;"-"&amp;$F2,IF($C2="Oil",0,0))</f>
        <v>44651</v>
      </c>
      <c r="O2" s="259">
        <f t="shared" ref="O2:O82" si="3">+ROUND((N2-M2)/30.4+1,0)</f>
        <v>3</v>
      </c>
      <c r="P2" s="259">
        <f t="shared" ref="P2:P82" si="4">+O2*H2</f>
        <v>0</v>
      </c>
    </row>
    <row r="3" spans="1:16" x14ac:dyDescent="0.2">
      <c r="A3" s="252">
        <f t="shared" ca="1" si="0"/>
        <v>44391</v>
      </c>
      <c r="B3" s="253" t="s">
        <v>848</v>
      </c>
      <c r="C3" s="254" t="s">
        <v>347</v>
      </c>
      <c r="D3" s="254" t="s">
        <v>348</v>
      </c>
      <c r="E3" s="254" t="s">
        <v>349</v>
      </c>
      <c r="F3" s="254">
        <v>2022</v>
      </c>
      <c r="G3" s="254" t="s">
        <v>358</v>
      </c>
      <c r="H3" s="255">
        <v>0</v>
      </c>
      <c r="I3" s="254" t="s">
        <v>351</v>
      </c>
      <c r="J3" s="256">
        <v>65</v>
      </c>
      <c r="K3" s="256">
        <v>0</v>
      </c>
      <c r="L3" s="256">
        <v>0</v>
      </c>
      <c r="M3" s="257">
        <f t="shared" si="1"/>
        <v>44681</v>
      </c>
      <c r="N3" s="258">
        <f t="shared" si="2"/>
        <v>44742</v>
      </c>
      <c r="O3" s="259">
        <f t="shared" si="3"/>
        <v>3</v>
      </c>
      <c r="P3" s="259">
        <f t="shared" si="4"/>
        <v>0</v>
      </c>
    </row>
    <row r="4" spans="1:16" x14ac:dyDescent="0.2">
      <c r="A4" s="252">
        <f t="shared" ca="1" si="0"/>
        <v>44391</v>
      </c>
      <c r="B4" s="253" t="s">
        <v>848</v>
      </c>
      <c r="C4" s="254" t="s">
        <v>347</v>
      </c>
      <c r="D4" s="254" t="s">
        <v>348</v>
      </c>
      <c r="E4" s="254" t="s">
        <v>349</v>
      </c>
      <c r="F4" s="254">
        <v>2022</v>
      </c>
      <c r="G4" s="254" t="s">
        <v>357</v>
      </c>
      <c r="H4" s="255">
        <v>0</v>
      </c>
      <c r="I4" s="254" t="s">
        <v>351</v>
      </c>
      <c r="J4" s="256">
        <v>64</v>
      </c>
      <c r="K4" s="256">
        <v>0</v>
      </c>
      <c r="L4" s="256">
        <v>0</v>
      </c>
      <c r="M4" s="257">
        <f t="shared" si="1"/>
        <v>44773</v>
      </c>
      <c r="N4" s="258">
        <f t="shared" si="2"/>
        <v>44834</v>
      </c>
      <c r="O4" s="259">
        <f t="shared" si="3"/>
        <v>3</v>
      </c>
      <c r="P4" s="259">
        <f t="shared" si="4"/>
        <v>0</v>
      </c>
    </row>
    <row r="5" spans="1:16" x14ac:dyDescent="0.2">
      <c r="A5" s="252">
        <f t="shared" ca="1" si="0"/>
        <v>44391</v>
      </c>
      <c r="B5" s="253" t="s">
        <v>848</v>
      </c>
      <c r="C5" s="254" t="s">
        <v>347</v>
      </c>
      <c r="D5" s="254" t="s">
        <v>348</v>
      </c>
      <c r="E5" s="254" t="s">
        <v>349</v>
      </c>
      <c r="F5" s="254">
        <v>2022</v>
      </c>
      <c r="G5" s="254" t="s">
        <v>363</v>
      </c>
      <c r="H5" s="255">
        <v>0</v>
      </c>
      <c r="I5" s="254" t="s">
        <v>351</v>
      </c>
      <c r="J5" s="256">
        <v>62</v>
      </c>
      <c r="K5" s="256">
        <v>0</v>
      </c>
      <c r="L5" s="256">
        <v>0</v>
      </c>
      <c r="M5" s="257">
        <f t="shared" si="1"/>
        <v>44865</v>
      </c>
      <c r="N5" s="258">
        <f t="shared" si="2"/>
        <v>44926</v>
      </c>
      <c r="O5" s="259">
        <f t="shared" si="3"/>
        <v>3</v>
      </c>
      <c r="P5" s="259">
        <f t="shared" si="4"/>
        <v>0</v>
      </c>
    </row>
    <row r="6" spans="1:16" x14ac:dyDescent="0.2">
      <c r="A6" s="252">
        <f t="shared" ca="1" si="0"/>
        <v>44391</v>
      </c>
      <c r="B6" s="253" t="s">
        <v>848</v>
      </c>
      <c r="C6" s="254" t="s">
        <v>347</v>
      </c>
      <c r="D6" s="254" t="s">
        <v>348</v>
      </c>
      <c r="E6" s="254" t="s">
        <v>349</v>
      </c>
      <c r="F6" s="254">
        <v>2023</v>
      </c>
      <c r="G6" s="254" t="s">
        <v>355</v>
      </c>
      <c r="H6" s="255">
        <v>0</v>
      </c>
      <c r="I6" s="254" t="s">
        <v>351</v>
      </c>
      <c r="J6" s="256">
        <v>61</v>
      </c>
      <c r="K6" s="256">
        <v>0</v>
      </c>
      <c r="L6" s="256">
        <v>0</v>
      </c>
      <c r="M6" s="257">
        <f t="shared" si="1"/>
        <v>44957</v>
      </c>
      <c r="N6" s="258">
        <f t="shared" si="2"/>
        <v>45016</v>
      </c>
      <c r="O6" s="259">
        <f t="shared" si="3"/>
        <v>3</v>
      </c>
      <c r="P6" s="259">
        <f t="shared" si="4"/>
        <v>0</v>
      </c>
    </row>
    <row r="7" spans="1:16" x14ac:dyDescent="0.2">
      <c r="A7" s="252">
        <f t="shared" ca="1" si="0"/>
        <v>44391</v>
      </c>
      <c r="B7" s="253" t="s">
        <v>848</v>
      </c>
      <c r="C7" s="254" t="s">
        <v>347</v>
      </c>
      <c r="D7" s="254" t="s">
        <v>348</v>
      </c>
      <c r="E7" s="254" t="s">
        <v>349</v>
      </c>
      <c r="F7" s="254">
        <v>2023</v>
      </c>
      <c r="G7" s="254" t="s">
        <v>358</v>
      </c>
      <c r="H7" s="255">
        <v>0</v>
      </c>
      <c r="I7" s="254" t="s">
        <v>351</v>
      </c>
      <c r="J7" s="256">
        <v>60</v>
      </c>
      <c r="K7" s="256">
        <v>0</v>
      </c>
      <c r="L7" s="256">
        <v>0</v>
      </c>
      <c r="M7" s="257">
        <f t="shared" si="1"/>
        <v>45046</v>
      </c>
      <c r="N7" s="258">
        <f t="shared" si="2"/>
        <v>45107</v>
      </c>
      <c r="O7" s="259">
        <f t="shared" si="3"/>
        <v>3</v>
      </c>
      <c r="P7" s="259">
        <f t="shared" si="4"/>
        <v>0</v>
      </c>
    </row>
    <row r="8" spans="1:16" x14ac:dyDescent="0.2">
      <c r="A8" s="252">
        <f t="shared" ca="1" si="0"/>
        <v>44391</v>
      </c>
      <c r="B8" s="253" t="s">
        <v>848</v>
      </c>
      <c r="C8" s="254" t="s">
        <v>347</v>
      </c>
      <c r="D8" s="254" t="s">
        <v>348</v>
      </c>
      <c r="E8" s="254" t="s">
        <v>349</v>
      </c>
      <c r="F8" s="254">
        <v>2023</v>
      </c>
      <c r="G8" s="254" t="s">
        <v>357</v>
      </c>
      <c r="H8" s="255">
        <v>0</v>
      </c>
      <c r="I8" s="254" t="s">
        <v>351</v>
      </c>
      <c r="J8" s="256">
        <v>59</v>
      </c>
      <c r="K8" s="256">
        <v>0</v>
      </c>
      <c r="L8" s="256">
        <v>0</v>
      </c>
      <c r="M8" s="257">
        <f t="shared" si="1"/>
        <v>45138</v>
      </c>
      <c r="N8" s="258">
        <f t="shared" si="2"/>
        <v>45199</v>
      </c>
      <c r="O8" s="259">
        <f t="shared" si="3"/>
        <v>3</v>
      </c>
      <c r="P8" s="259">
        <f t="shared" si="4"/>
        <v>0</v>
      </c>
    </row>
    <row r="9" spans="1:16" x14ac:dyDescent="0.2">
      <c r="A9" s="252">
        <f t="shared" ca="1" si="0"/>
        <v>44391</v>
      </c>
      <c r="B9" s="253" t="s">
        <v>848</v>
      </c>
      <c r="C9" s="254" t="s">
        <v>347</v>
      </c>
      <c r="D9" s="254" t="s">
        <v>348</v>
      </c>
      <c r="E9" s="254" t="s">
        <v>349</v>
      </c>
      <c r="F9" s="254">
        <v>2023</v>
      </c>
      <c r="G9" s="254" t="s">
        <v>363</v>
      </c>
      <c r="H9" s="255">
        <v>0</v>
      </c>
      <c r="I9" s="254" t="s">
        <v>351</v>
      </c>
      <c r="J9" s="256">
        <v>58</v>
      </c>
      <c r="K9" s="256">
        <v>0</v>
      </c>
      <c r="L9" s="256">
        <v>0</v>
      </c>
      <c r="M9" s="257">
        <f t="shared" si="1"/>
        <v>45230</v>
      </c>
      <c r="N9" s="258">
        <f t="shared" si="2"/>
        <v>45291</v>
      </c>
      <c r="O9" s="259">
        <f t="shared" si="3"/>
        <v>3</v>
      </c>
      <c r="P9" s="259">
        <f t="shared" si="4"/>
        <v>0</v>
      </c>
    </row>
    <row r="10" spans="1:16" x14ac:dyDescent="0.2">
      <c r="A10" s="252">
        <f t="shared" ca="1" si="0"/>
        <v>44391</v>
      </c>
      <c r="B10" s="253" t="s">
        <v>848</v>
      </c>
      <c r="C10" s="254" t="s">
        <v>377</v>
      </c>
      <c r="D10" s="254" t="s">
        <v>381</v>
      </c>
      <c r="E10" s="254" t="s">
        <v>349</v>
      </c>
      <c r="F10" s="254">
        <v>2021</v>
      </c>
      <c r="G10" s="254" t="s">
        <v>363</v>
      </c>
      <c r="H10" s="255">
        <v>0</v>
      </c>
      <c r="I10" s="254" t="s">
        <v>379</v>
      </c>
      <c r="J10" s="256">
        <v>3.65</v>
      </c>
      <c r="K10" s="256">
        <v>0</v>
      </c>
      <c r="L10" s="256">
        <v>0</v>
      </c>
      <c r="M10" s="257">
        <f t="shared" si="1"/>
        <v>44500</v>
      </c>
      <c r="N10" s="258">
        <f t="shared" si="2"/>
        <v>44561</v>
      </c>
      <c r="O10" s="259">
        <f t="shared" si="3"/>
        <v>3</v>
      </c>
      <c r="P10" s="259">
        <f t="shared" si="4"/>
        <v>0</v>
      </c>
    </row>
    <row r="11" spans="1:16" x14ac:dyDescent="0.2">
      <c r="A11" s="797">
        <f t="shared" ca="1" si="0"/>
        <v>44391</v>
      </c>
      <c r="B11" s="253" t="s">
        <v>848</v>
      </c>
      <c r="C11" s="254" t="s">
        <v>377</v>
      </c>
      <c r="D11" s="254" t="s">
        <v>381</v>
      </c>
      <c r="E11" s="254" t="s">
        <v>349</v>
      </c>
      <c r="F11" s="254">
        <v>2022</v>
      </c>
      <c r="G11" s="254" t="s">
        <v>355</v>
      </c>
      <c r="H11" s="255">
        <v>0</v>
      </c>
      <c r="I11" s="254" t="s">
        <v>379</v>
      </c>
      <c r="J11" s="256">
        <v>3.65</v>
      </c>
      <c r="K11" s="256">
        <v>0</v>
      </c>
      <c r="L11" s="256">
        <v>0</v>
      </c>
      <c r="M11" s="798">
        <f t="shared" si="1"/>
        <v>44592</v>
      </c>
      <c r="N11" s="258">
        <f t="shared" si="2"/>
        <v>44651</v>
      </c>
      <c r="O11" s="799">
        <f t="shared" si="3"/>
        <v>3</v>
      </c>
      <c r="P11" s="799">
        <f t="shared" si="4"/>
        <v>0</v>
      </c>
    </row>
    <row r="12" spans="1:16" x14ac:dyDescent="0.2">
      <c r="A12" s="797">
        <f t="shared" ca="1" si="0"/>
        <v>44391</v>
      </c>
      <c r="B12" s="253" t="s">
        <v>848</v>
      </c>
      <c r="C12" s="254" t="s">
        <v>377</v>
      </c>
      <c r="D12" s="254" t="s">
        <v>381</v>
      </c>
      <c r="E12" s="254" t="s">
        <v>349</v>
      </c>
      <c r="F12" s="254">
        <v>2022</v>
      </c>
      <c r="G12" s="254" t="s">
        <v>358</v>
      </c>
      <c r="H12" s="255">
        <v>0</v>
      </c>
      <c r="I12" s="254" t="s">
        <v>379</v>
      </c>
      <c r="J12" s="256">
        <v>2.9</v>
      </c>
      <c r="K12" s="256">
        <v>0</v>
      </c>
      <c r="L12" s="256">
        <v>0</v>
      </c>
      <c r="M12" s="798">
        <f t="shared" si="1"/>
        <v>44681</v>
      </c>
      <c r="N12" s="258">
        <f t="shared" si="2"/>
        <v>44742</v>
      </c>
      <c r="O12" s="799">
        <f t="shared" si="3"/>
        <v>3</v>
      </c>
      <c r="P12" s="799">
        <f t="shared" si="4"/>
        <v>0</v>
      </c>
    </row>
    <row r="13" spans="1:16" x14ac:dyDescent="0.2">
      <c r="A13" s="797">
        <f t="shared" ca="1" si="0"/>
        <v>44391</v>
      </c>
      <c r="B13" s="253" t="s">
        <v>848</v>
      </c>
      <c r="C13" s="254" t="s">
        <v>377</v>
      </c>
      <c r="D13" s="254" t="s">
        <v>381</v>
      </c>
      <c r="E13" s="254" t="s">
        <v>349</v>
      </c>
      <c r="F13" s="254">
        <v>2022</v>
      </c>
      <c r="G13" s="254" t="s">
        <v>357</v>
      </c>
      <c r="H13" s="255">
        <v>0</v>
      </c>
      <c r="I13" s="254" t="s">
        <v>379</v>
      </c>
      <c r="J13" s="256">
        <v>2.9</v>
      </c>
      <c r="K13" s="256">
        <v>0</v>
      </c>
      <c r="L13" s="256">
        <v>0</v>
      </c>
      <c r="M13" s="798">
        <f t="shared" si="1"/>
        <v>44773</v>
      </c>
      <c r="N13" s="258">
        <f t="shared" si="2"/>
        <v>44834</v>
      </c>
      <c r="O13" s="799">
        <f t="shared" si="3"/>
        <v>3</v>
      </c>
      <c r="P13" s="799">
        <f t="shared" si="4"/>
        <v>0</v>
      </c>
    </row>
    <row r="14" spans="1:16" x14ac:dyDescent="0.2">
      <c r="A14" s="797">
        <f t="shared" ca="1" si="0"/>
        <v>44391</v>
      </c>
      <c r="B14" s="253" t="s">
        <v>848</v>
      </c>
      <c r="C14" s="254" t="s">
        <v>377</v>
      </c>
      <c r="D14" s="254" t="s">
        <v>381</v>
      </c>
      <c r="E14" s="254" t="s">
        <v>349</v>
      </c>
      <c r="F14" s="254">
        <v>2022</v>
      </c>
      <c r="G14" s="254" t="s">
        <v>363</v>
      </c>
      <c r="H14" s="255">
        <v>0</v>
      </c>
      <c r="I14" s="254" t="s">
        <v>379</v>
      </c>
      <c r="J14" s="256">
        <v>3</v>
      </c>
      <c r="K14" s="256">
        <v>0</v>
      </c>
      <c r="L14" s="256">
        <v>0</v>
      </c>
      <c r="M14" s="798">
        <f t="shared" si="1"/>
        <v>44865</v>
      </c>
      <c r="N14" s="258">
        <f t="shared" si="2"/>
        <v>44926</v>
      </c>
      <c r="O14" s="799">
        <f t="shared" si="3"/>
        <v>3</v>
      </c>
      <c r="P14" s="799">
        <f t="shared" si="4"/>
        <v>0</v>
      </c>
    </row>
    <row r="15" spans="1:16" x14ac:dyDescent="0.2">
      <c r="A15" s="797">
        <f t="shared" ca="1" si="0"/>
        <v>44391</v>
      </c>
      <c r="B15" s="253" t="s">
        <v>848</v>
      </c>
      <c r="C15" s="254" t="s">
        <v>377</v>
      </c>
      <c r="D15" s="254" t="s">
        <v>381</v>
      </c>
      <c r="E15" s="254" t="s">
        <v>349</v>
      </c>
      <c r="F15" s="254">
        <v>2023</v>
      </c>
      <c r="G15" s="254" t="s">
        <v>355</v>
      </c>
      <c r="H15" s="255">
        <v>0</v>
      </c>
      <c r="I15" s="254" t="s">
        <v>379</v>
      </c>
      <c r="J15" s="256">
        <v>3.1</v>
      </c>
      <c r="K15" s="256">
        <v>0</v>
      </c>
      <c r="L15" s="256">
        <v>0</v>
      </c>
      <c r="M15" s="798">
        <f t="shared" si="1"/>
        <v>44957</v>
      </c>
      <c r="N15" s="258">
        <f t="shared" si="2"/>
        <v>45016</v>
      </c>
      <c r="O15" s="799">
        <f t="shared" si="3"/>
        <v>3</v>
      </c>
      <c r="P15" s="799">
        <f t="shared" si="4"/>
        <v>0</v>
      </c>
    </row>
    <row r="16" spans="1:16" x14ac:dyDescent="0.2">
      <c r="A16" s="797">
        <f t="shared" ca="1" si="0"/>
        <v>44391</v>
      </c>
      <c r="B16" s="253" t="s">
        <v>848</v>
      </c>
      <c r="C16" s="254" t="s">
        <v>377</v>
      </c>
      <c r="D16" s="254" t="s">
        <v>381</v>
      </c>
      <c r="E16" s="254" t="s">
        <v>349</v>
      </c>
      <c r="F16" s="254">
        <v>2023</v>
      </c>
      <c r="G16" s="254" t="s">
        <v>358</v>
      </c>
      <c r="H16" s="255">
        <v>0</v>
      </c>
      <c r="I16" s="254" t="s">
        <v>379</v>
      </c>
      <c r="J16" s="256">
        <v>2.5499999999999998</v>
      </c>
      <c r="K16" s="256">
        <v>0</v>
      </c>
      <c r="L16" s="256">
        <v>0</v>
      </c>
      <c r="M16" s="798">
        <f t="shared" si="1"/>
        <v>45046</v>
      </c>
      <c r="N16" s="258">
        <f t="shared" si="2"/>
        <v>45107</v>
      </c>
      <c r="O16" s="799">
        <f t="shared" si="3"/>
        <v>3</v>
      </c>
      <c r="P16" s="799">
        <f t="shared" si="4"/>
        <v>0</v>
      </c>
    </row>
    <row r="17" spans="1:16" x14ac:dyDescent="0.2">
      <c r="A17" s="252">
        <f t="shared" ca="1" si="0"/>
        <v>44391</v>
      </c>
      <c r="B17" s="253" t="s">
        <v>848</v>
      </c>
      <c r="C17" s="254" t="s">
        <v>377</v>
      </c>
      <c r="D17" s="254" t="s">
        <v>381</v>
      </c>
      <c r="E17" s="254" t="s">
        <v>349</v>
      </c>
      <c r="F17" s="254">
        <v>2023</v>
      </c>
      <c r="G17" s="254" t="s">
        <v>357</v>
      </c>
      <c r="H17" s="255">
        <v>0</v>
      </c>
      <c r="I17" s="254" t="s">
        <v>379</v>
      </c>
      <c r="J17" s="256">
        <v>2.6</v>
      </c>
      <c r="K17" s="256">
        <v>0</v>
      </c>
      <c r="L17" s="256">
        <v>0</v>
      </c>
      <c r="M17" s="257">
        <f t="shared" si="1"/>
        <v>45138</v>
      </c>
      <c r="N17" s="258">
        <f t="shared" si="2"/>
        <v>45199</v>
      </c>
      <c r="O17" s="259">
        <f t="shared" si="3"/>
        <v>3</v>
      </c>
      <c r="P17" s="259">
        <f t="shared" si="4"/>
        <v>0</v>
      </c>
    </row>
    <row r="18" spans="1:16" x14ac:dyDescent="0.2">
      <c r="A18" s="252">
        <f t="shared" ca="1" si="0"/>
        <v>44391</v>
      </c>
      <c r="B18" s="253" t="s">
        <v>848</v>
      </c>
      <c r="C18" s="254" t="s">
        <v>377</v>
      </c>
      <c r="D18" s="254" t="s">
        <v>378</v>
      </c>
      <c r="E18" s="254" t="s">
        <v>349</v>
      </c>
      <c r="F18" s="254">
        <v>2023</v>
      </c>
      <c r="G18" s="254" t="s">
        <v>350</v>
      </c>
      <c r="H18" s="255">
        <v>0</v>
      </c>
      <c r="I18" s="254" t="s">
        <v>379</v>
      </c>
      <c r="J18" s="256">
        <v>-0.2</v>
      </c>
      <c r="K18" s="256">
        <v>0</v>
      </c>
      <c r="L18" s="256">
        <v>0</v>
      </c>
      <c r="M18" s="257">
        <f t="shared" si="1"/>
        <v>44957</v>
      </c>
      <c r="N18" s="258">
        <f t="shared" si="2"/>
        <v>45291</v>
      </c>
      <c r="O18" s="259">
        <f t="shared" si="3"/>
        <v>12</v>
      </c>
      <c r="P18" s="259">
        <f t="shared" si="4"/>
        <v>0</v>
      </c>
    </row>
    <row r="19" spans="1:16" x14ac:dyDescent="0.2">
      <c r="A19" s="252">
        <f t="shared" ca="1" si="0"/>
        <v>44391</v>
      </c>
      <c r="B19" s="253" t="s">
        <v>848</v>
      </c>
      <c r="C19" s="254" t="s">
        <v>377</v>
      </c>
      <c r="D19" s="254" t="s">
        <v>378</v>
      </c>
      <c r="E19" s="254" t="s">
        <v>349</v>
      </c>
      <c r="F19" s="254">
        <v>2022</v>
      </c>
      <c r="G19" s="254" t="s">
        <v>350</v>
      </c>
      <c r="H19" s="255">
        <v>0</v>
      </c>
      <c r="I19" s="254" t="s">
        <v>379</v>
      </c>
      <c r="J19" s="256">
        <v>-0.25</v>
      </c>
      <c r="K19" s="256">
        <v>0</v>
      </c>
      <c r="L19" s="256">
        <v>0</v>
      </c>
      <c r="M19" s="257">
        <f t="shared" si="1"/>
        <v>44592</v>
      </c>
      <c r="N19" s="258">
        <f t="shared" si="2"/>
        <v>44926</v>
      </c>
      <c r="O19" s="259">
        <f t="shared" si="3"/>
        <v>12</v>
      </c>
      <c r="P19" s="259">
        <f t="shared" si="4"/>
        <v>0</v>
      </c>
    </row>
    <row r="20" spans="1:16" x14ac:dyDescent="0.2">
      <c r="A20" s="252">
        <f t="shared" ca="1" si="0"/>
        <v>44391</v>
      </c>
      <c r="B20" s="253" t="s">
        <v>848</v>
      </c>
      <c r="C20" s="254" t="s">
        <v>360</v>
      </c>
      <c r="D20" s="254" t="s">
        <v>373</v>
      </c>
      <c r="E20" s="254" t="s">
        <v>349</v>
      </c>
      <c r="F20" s="254">
        <v>2023</v>
      </c>
      <c r="G20" s="254" t="s">
        <v>350</v>
      </c>
      <c r="H20" s="255">
        <v>0</v>
      </c>
      <c r="I20" s="254" t="s">
        <v>362</v>
      </c>
      <c r="J20" s="256">
        <v>0.21</v>
      </c>
      <c r="K20" s="256">
        <v>0</v>
      </c>
      <c r="L20" s="256">
        <v>0</v>
      </c>
      <c r="M20" s="257">
        <f t="shared" si="1"/>
        <v>44957</v>
      </c>
      <c r="N20" s="258">
        <f t="shared" si="2"/>
        <v>45291</v>
      </c>
      <c r="O20" s="259">
        <f t="shared" si="3"/>
        <v>12</v>
      </c>
      <c r="P20" s="259">
        <f t="shared" si="4"/>
        <v>0</v>
      </c>
    </row>
    <row r="21" spans="1:16" x14ac:dyDescent="0.2">
      <c r="A21" s="252">
        <f t="shared" ca="1" si="0"/>
        <v>44391</v>
      </c>
      <c r="B21" s="253" t="s">
        <v>848</v>
      </c>
      <c r="C21" s="254" t="s">
        <v>360</v>
      </c>
      <c r="D21" s="254" t="s">
        <v>373</v>
      </c>
      <c r="E21" s="254" t="s">
        <v>349</v>
      </c>
      <c r="F21" s="254">
        <v>2022</v>
      </c>
      <c r="G21" s="254" t="s">
        <v>350</v>
      </c>
      <c r="H21" s="255">
        <v>0</v>
      </c>
      <c r="I21" s="254" t="s">
        <v>362</v>
      </c>
      <c r="J21" s="256">
        <v>0.22</v>
      </c>
      <c r="K21" s="256">
        <v>0</v>
      </c>
      <c r="L21" s="256">
        <v>0</v>
      </c>
      <c r="M21" s="257">
        <f t="shared" si="1"/>
        <v>44592</v>
      </c>
      <c r="N21" s="258">
        <f t="shared" si="2"/>
        <v>44926</v>
      </c>
      <c r="O21" s="259">
        <f t="shared" si="3"/>
        <v>12</v>
      </c>
      <c r="P21" s="259">
        <f t="shared" si="4"/>
        <v>0</v>
      </c>
    </row>
    <row r="22" spans="1:16" x14ac:dyDescent="0.2">
      <c r="A22" s="252">
        <f t="shared" ca="1" si="0"/>
        <v>44391</v>
      </c>
      <c r="B22" s="253" t="s">
        <v>848</v>
      </c>
      <c r="C22" s="254" t="s">
        <v>360</v>
      </c>
      <c r="D22" s="254" t="s">
        <v>364</v>
      </c>
      <c r="E22" s="254" t="s">
        <v>349</v>
      </c>
      <c r="F22" s="254">
        <v>2023</v>
      </c>
      <c r="G22" s="254" t="s">
        <v>350</v>
      </c>
      <c r="H22" s="255">
        <v>0</v>
      </c>
      <c r="I22" s="254" t="s">
        <v>362</v>
      </c>
      <c r="J22" s="256">
        <v>0.64</v>
      </c>
      <c r="K22" s="256">
        <v>0</v>
      </c>
      <c r="L22" s="256">
        <v>0</v>
      </c>
      <c r="M22" s="257">
        <f t="shared" si="1"/>
        <v>44957</v>
      </c>
      <c r="N22" s="258">
        <f t="shared" si="2"/>
        <v>45291</v>
      </c>
      <c r="O22" s="259">
        <f t="shared" si="3"/>
        <v>12</v>
      </c>
      <c r="P22" s="259">
        <f t="shared" si="4"/>
        <v>0</v>
      </c>
    </row>
    <row r="23" spans="1:16" x14ac:dyDescent="0.2">
      <c r="A23" s="252">
        <f t="shared" ca="1" si="0"/>
        <v>44391</v>
      </c>
      <c r="B23" s="253" t="s">
        <v>848</v>
      </c>
      <c r="C23" s="254" t="s">
        <v>360</v>
      </c>
      <c r="D23" s="254" t="s">
        <v>364</v>
      </c>
      <c r="E23" s="254" t="s">
        <v>349</v>
      </c>
      <c r="F23" s="254">
        <v>2022</v>
      </c>
      <c r="G23" s="254" t="s">
        <v>350</v>
      </c>
      <c r="H23" s="255">
        <v>0</v>
      </c>
      <c r="I23" s="254" t="s">
        <v>362</v>
      </c>
      <c r="J23" s="256">
        <v>0.65</v>
      </c>
      <c r="K23" s="256">
        <v>0</v>
      </c>
      <c r="L23" s="256">
        <v>0</v>
      </c>
      <c r="M23" s="257">
        <f t="shared" si="1"/>
        <v>44592</v>
      </c>
      <c r="N23" s="258">
        <f t="shared" si="2"/>
        <v>44926</v>
      </c>
      <c r="O23" s="259">
        <f t="shared" si="3"/>
        <v>12</v>
      </c>
      <c r="P23" s="259">
        <f t="shared" si="4"/>
        <v>0</v>
      </c>
    </row>
    <row r="24" spans="1:16" x14ac:dyDescent="0.2">
      <c r="A24" s="252">
        <f t="shared" ca="1" si="0"/>
        <v>44391</v>
      </c>
      <c r="B24" s="253" t="s">
        <v>848</v>
      </c>
      <c r="C24" s="254" t="s">
        <v>360</v>
      </c>
      <c r="D24" s="254" t="s">
        <v>374</v>
      </c>
      <c r="E24" s="254" t="s">
        <v>349</v>
      </c>
      <c r="F24" s="254">
        <v>2023</v>
      </c>
      <c r="G24" s="254" t="s">
        <v>350</v>
      </c>
      <c r="H24" s="255">
        <v>0</v>
      </c>
      <c r="I24" s="254" t="s">
        <v>362</v>
      </c>
      <c r="J24" s="256">
        <v>0.75</v>
      </c>
      <c r="K24" s="256">
        <v>0</v>
      </c>
      <c r="L24" s="256">
        <v>0</v>
      </c>
      <c r="M24" s="257">
        <f t="shared" si="1"/>
        <v>44957</v>
      </c>
      <c r="N24" s="258">
        <f t="shared" si="2"/>
        <v>45291</v>
      </c>
      <c r="O24" s="259">
        <f t="shared" si="3"/>
        <v>12</v>
      </c>
      <c r="P24" s="259">
        <f t="shared" si="4"/>
        <v>0</v>
      </c>
    </row>
    <row r="25" spans="1:16" x14ac:dyDescent="0.2">
      <c r="A25" s="252">
        <f t="shared" ca="1" si="0"/>
        <v>44391</v>
      </c>
      <c r="B25" s="253" t="s">
        <v>848</v>
      </c>
      <c r="C25" s="254" t="s">
        <v>360</v>
      </c>
      <c r="D25" s="254" t="s">
        <v>374</v>
      </c>
      <c r="E25" s="254" t="s">
        <v>349</v>
      </c>
      <c r="F25" s="254">
        <v>2022</v>
      </c>
      <c r="G25" s="254" t="s">
        <v>350</v>
      </c>
      <c r="H25" s="255">
        <v>0</v>
      </c>
      <c r="I25" s="254" t="s">
        <v>362</v>
      </c>
      <c r="J25" s="256">
        <v>0.75</v>
      </c>
      <c r="K25" s="256">
        <v>0</v>
      </c>
      <c r="L25" s="256">
        <v>0</v>
      </c>
      <c r="M25" s="257">
        <f t="shared" si="1"/>
        <v>44592</v>
      </c>
      <c r="N25" s="258">
        <f t="shared" si="2"/>
        <v>44926</v>
      </c>
      <c r="O25" s="259">
        <f t="shared" si="3"/>
        <v>12</v>
      </c>
      <c r="P25" s="259">
        <f t="shared" si="4"/>
        <v>0</v>
      </c>
    </row>
    <row r="26" spans="1:16" x14ac:dyDescent="0.2">
      <c r="A26" s="252">
        <f t="shared" ca="1" si="0"/>
        <v>44391</v>
      </c>
      <c r="B26" s="253" t="s">
        <v>848</v>
      </c>
      <c r="C26" s="254" t="s">
        <v>360</v>
      </c>
      <c r="D26" s="254" t="s">
        <v>375</v>
      </c>
      <c r="E26" s="254" t="s">
        <v>349</v>
      </c>
      <c r="F26" s="254">
        <v>2023</v>
      </c>
      <c r="G26" s="254" t="s">
        <v>350</v>
      </c>
      <c r="H26" s="255">
        <v>0</v>
      </c>
      <c r="I26" s="254" t="s">
        <v>362</v>
      </c>
      <c r="J26" s="256">
        <v>0.75</v>
      </c>
      <c r="K26" s="256">
        <v>0</v>
      </c>
      <c r="L26" s="256">
        <v>0</v>
      </c>
      <c r="M26" s="257">
        <f t="shared" si="1"/>
        <v>44957</v>
      </c>
      <c r="N26" s="258">
        <f t="shared" si="2"/>
        <v>45291</v>
      </c>
      <c r="O26" s="259">
        <f t="shared" si="3"/>
        <v>12</v>
      </c>
      <c r="P26" s="259">
        <f t="shared" si="4"/>
        <v>0</v>
      </c>
    </row>
    <row r="27" spans="1:16" x14ac:dyDescent="0.2">
      <c r="A27" s="252">
        <f t="shared" ca="1" si="0"/>
        <v>44391</v>
      </c>
      <c r="B27" s="253" t="s">
        <v>848</v>
      </c>
      <c r="C27" s="254" t="s">
        <v>360</v>
      </c>
      <c r="D27" s="254" t="s">
        <v>375</v>
      </c>
      <c r="E27" s="254" t="s">
        <v>349</v>
      </c>
      <c r="F27" s="254">
        <v>2022</v>
      </c>
      <c r="G27" s="254" t="s">
        <v>350</v>
      </c>
      <c r="H27" s="255">
        <v>0</v>
      </c>
      <c r="I27" s="254" t="s">
        <v>362</v>
      </c>
      <c r="J27" s="256">
        <v>0.75</v>
      </c>
      <c r="K27" s="256">
        <v>0</v>
      </c>
      <c r="L27" s="256">
        <v>0</v>
      </c>
      <c r="M27" s="257">
        <f t="shared" si="1"/>
        <v>44592</v>
      </c>
      <c r="N27" s="258">
        <f t="shared" si="2"/>
        <v>44926</v>
      </c>
      <c r="O27" s="259">
        <f t="shared" si="3"/>
        <v>12</v>
      </c>
      <c r="P27" s="259">
        <f t="shared" si="4"/>
        <v>0</v>
      </c>
    </row>
    <row r="28" spans="1:16" x14ac:dyDescent="0.2">
      <c r="A28" s="252">
        <f t="shared" ca="1" si="0"/>
        <v>44391</v>
      </c>
      <c r="B28" s="253" t="s">
        <v>848</v>
      </c>
      <c r="C28" s="254" t="s">
        <v>360</v>
      </c>
      <c r="D28" s="254" t="s">
        <v>361</v>
      </c>
      <c r="E28" s="254" t="s">
        <v>349</v>
      </c>
      <c r="F28" s="254">
        <v>2023</v>
      </c>
      <c r="G28" s="254" t="s">
        <v>350</v>
      </c>
      <c r="H28" s="255">
        <v>0</v>
      </c>
      <c r="I28" s="254" t="s">
        <v>362</v>
      </c>
      <c r="J28" s="256">
        <v>1.1000000000000001</v>
      </c>
      <c r="K28" s="256">
        <v>0</v>
      </c>
      <c r="L28" s="256">
        <v>0</v>
      </c>
      <c r="M28" s="257">
        <f t="shared" si="1"/>
        <v>44957</v>
      </c>
      <c r="N28" s="258">
        <f t="shared" si="2"/>
        <v>45291</v>
      </c>
      <c r="O28" s="259">
        <f t="shared" si="3"/>
        <v>12</v>
      </c>
      <c r="P28" s="259">
        <f t="shared" si="4"/>
        <v>0</v>
      </c>
    </row>
    <row r="29" spans="1:16" x14ac:dyDescent="0.2">
      <c r="A29" s="252">
        <f t="shared" ca="1" si="0"/>
        <v>44391</v>
      </c>
      <c r="B29" s="253" t="s">
        <v>848</v>
      </c>
      <c r="C29" s="254" t="s">
        <v>360</v>
      </c>
      <c r="D29" s="254" t="s">
        <v>361</v>
      </c>
      <c r="E29" s="254" t="s">
        <v>349</v>
      </c>
      <c r="F29" s="254">
        <v>2022</v>
      </c>
      <c r="G29" s="254" t="s">
        <v>350</v>
      </c>
      <c r="H29" s="255">
        <v>0</v>
      </c>
      <c r="I29" s="254" t="s">
        <v>362</v>
      </c>
      <c r="J29" s="256">
        <v>1.1000000000000001</v>
      </c>
      <c r="K29" s="256">
        <v>0</v>
      </c>
      <c r="L29" s="256">
        <v>0</v>
      </c>
      <c r="M29" s="257">
        <f t="shared" si="1"/>
        <v>44592</v>
      </c>
      <c r="N29" s="258">
        <f t="shared" si="2"/>
        <v>44926</v>
      </c>
      <c r="O29" s="259">
        <f t="shared" si="3"/>
        <v>12</v>
      </c>
      <c r="P29" s="259">
        <f t="shared" si="4"/>
        <v>0</v>
      </c>
    </row>
    <row r="30" spans="1:16" x14ac:dyDescent="0.2">
      <c r="A30" s="617">
        <v>44327</v>
      </c>
      <c r="B30" s="261" t="s">
        <v>356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355</v>
      </c>
      <c r="H30" s="263">
        <v>12500</v>
      </c>
      <c r="I30" s="262" t="s">
        <v>351</v>
      </c>
      <c r="J30" s="264">
        <v>55</v>
      </c>
      <c r="K30" s="264">
        <v>59.3</v>
      </c>
      <c r="L30" s="264">
        <v>0</v>
      </c>
      <c r="M30" s="618">
        <f t="shared" si="1"/>
        <v>44957</v>
      </c>
      <c r="N30" s="266">
        <f t="shared" si="2"/>
        <v>45016</v>
      </c>
      <c r="O30" s="619">
        <f t="shared" si="3"/>
        <v>3</v>
      </c>
      <c r="P30" s="619">
        <f t="shared" si="4"/>
        <v>37500</v>
      </c>
    </row>
    <row r="31" spans="1:16" x14ac:dyDescent="0.2">
      <c r="A31" s="617">
        <v>44321</v>
      </c>
      <c r="B31" s="261" t="s">
        <v>346</v>
      </c>
      <c r="C31" s="262" t="s">
        <v>377</v>
      </c>
      <c r="D31" s="262" t="s">
        <v>381</v>
      </c>
      <c r="E31" s="262" t="s">
        <v>353</v>
      </c>
      <c r="F31" s="262">
        <v>2023</v>
      </c>
      <c r="G31" s="262" t="s">
        <v>355</v>
      </c>
      <c r="H31" s="263">
        <v>75000</v>
      </c>
      <c r="I31" s="262" t="s">
        <v>379</v>
      </c>
      <c r="J31" s="264">
        <v>2.25</v>
      </c>
      <c r="K31" s="264">
        <v>4.3</v>
      </c>
      <c r="L31" s="264">
        <v>0</v>
      </c>
      <c r="M31" s="618">
        <f t="shared" si="1"/>
        <v>44957</v>
      </c>
      <c r="N31" s="266">
        <f t="shared" si="2"/>
        <v>45016</v>
      </c>
      <c r="O31" s="619">
        <f t="shared" si="3"/>
        <v>3</v>
      </c>
      <c r="P31" s="619">
        <f t="shared" si="4"/>
        <v>225000</v>
      </c>
    </row>
    <row r="32" spans="1:16" x14ac:dyDescent="0.2">
      <c r="A32" s="617">
        <v>44306</v>
      </c>
      <c r="B32" s="261" t="s">
        <v>346</v>
      </c>
      <c r="C32" s="262" t="s">
        <v>377</v>
      </c>
      <c r="D32" s="262" t="s">
        <v>381</v>
      </c>
      <c r="E32" s="262" t="s">
        <v>353</v>
      </c>
      <c r="F32" s="262">
        <v>2021</v>
      </c>
      <c r="G32" s="262" t="s">
        <v>363</v>
      </c>
      <c r="H32" s="263">
        <v>70000</v>
      </c>
      <c r="I32" s="262" t="s">
        <v>379</v>
      </c>
      <c r="J32" s="264">
        <v>2.5</v>
      </c>
      <c r="K32" s="264">
        <v>3.67</v>
      </c>
      <c r="L32" s="264">
        <v>0</v>
      </c>
      <c r="M32" s="618">
        <f t="shared" si="1"/>
        <v>44500</v>
      </c>
      <c r="N32" s="266">
        <f t="shared" si="2"/>
        <v>44561</v>
      </c>
      <c r="O32" s="619">
        <f t="shared" si="3"/>
        <v>3</v>
      </c>
      <c r="P32" s="619">
        <f t="shared" si="4"/>
        <v>210000</v>
      </c>
    </row>
    <row r="33" spans="1:16" x14ac:dyDescent="0.2">
      <c r="A33" s="617">
        <v>44299</v>
      </c>
      <c r="B33" s="261" t="s">
        <v>354</v>
      </c>
      <c r="C33" s="262" t="s">
        <v>377</v>
      </c>
      <c r="D33" s="262" t="s">
        <v>381</v>
      </c>
      <c r="E33" s="262" t="s">
        <v>353</v>
      </c>
      <c r="F33" s="262">
        <v>2023</v>
      </c>
      <c r="G33" s="262" t="s">
        <v>350</v>
      </c>
      <c r="H33" s="263">
        <v>120000</v>
      </c>
      <c r="I33" s="262" t="s">
        <v>379</v>
      </c>
      <c r="J33" s="264">
        <v>2.25</v>
      </c>
      <c r="K33" s="264">
        <v>2.89</v>
      </c>
      <c r="L33" s="264">
        <v>0</v>
      </c>
      <c r="M33" s="618">
        <f t="shared" si="1"/>
        <v>44957</v>
      </c>
      <c r="N33" s="266">
        <f t="shared" si="2"/>
        <v>45291</v>
      </c>
      <c r="O33" s="619">
        <f t="shared" si="3"/>
        <v>12</v>
      </c>
      <c r="P33" s="619">
        <f t="shared" si="4"/>
        <v>1440000</v>
      </c>
    </row>
    <row r="34" spans="1:16" x14ac:dyDescent="0.2">
      <c r="A34" s="617">
        <v>44299</v>
      </c>
      <c r="B34" s="261" t="s">
        <v>354</v>
      </c>
      <c r="C34" s="262" t="s">
        <v>377</v>
      </c>
      <c r="D34" s="262" t="s">
        <v>381</v>
      </c>
      <c r="E34" s="262" t="s">
        <v>353</v>
      </c>
      <c r="F34" s="262">
        <v>2022</v>
      </c>
      <c r="G34" s="262" t="s">
        <v>352</v>
      </c>
      <c r="H34" s="263">
        <v>280000</v>
      </c>
      <c r="I34" s="262" t="s">
        <v>379</v>
      </c>
      <c r="J34" s="264">
        <v>2.25</v>
      </c>
      <c r="K34" s="264">
        <v>2.9</v>
      </c>
      <c r="L34" s="264">
        <v>0</v>
      </c>
      <c r="M34" s="618">
        <f t="shared" si="1"/>
        <v>44681</v>
      </c>
      <c r="N34" s="266">
        <f t="shared" si="2"/>
        <v>44926</v>
      </c>
      <c r="O34" s="619">
        <f t="shared" si="3"/>
        <v>9</v>
      </c>
      <c r="P34" s="619">
        <f t="shared" si="4"/>
        <v>2520000</v>
      </c>
    </row>
    <row r="35" spans="1:16" x14ac:dyDescent="0.2">
      <c r="A35" s="260">
        <v>44251</v>
      </c>
      <c r="B35" s="261" t="s">
        <v>356</v>
      </c>
      <c r="C35" s="262" t="s">
        <v>347</v>
      </c>
      <c r="D35" s="262" t="s">
        <v>348</v>
      </c>
      <c r="E35" s="262" t="s">
        <v>353</v>
      </c>
      <c r="F35" s="262">
        <v>2022</v>
      </c>
      <c r="G35" s="262" t="s">
        <v>352</v>
      </c>
      <c r="H35" s="263">
        <v>7000</v>
      </c>
      <c r="I35" s="262" t="s">
        <v>351</v>
      </c>
      <c r="J35" s="264">
        <v>45</v>
      </c>
      <c r="K35" s="264">
        <v>63</v>
      </c>
      <c r="L35" s="264">
        <v>0</v>
      </c>
      <c r="M35" s="265">
        <f t="shared" si="1"/>
        <v>44681</v>
      </c>
      <c r="N35" s="266">
        <f t="shared" si="2"/>
        <v>44926</v>
      </c>
      <c r="O35" s="267">
        <f t="shared" si="3"/>
        <v>9</v>
      </c>
      <c r="P35" s="267">
        <f t="shared" si="4"/>
        <v>63000</v>
      </c>
    </row>
    <row r="36" spans="1:16" x14ac:dyDescent="0.2">
      <c r="A36" s="260">
        <v>44245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2023</v>
      </c>
      <c r="G36" s="262" t="s">
        <v>350</v>
      </c>
      <c r="H36" s="263">
        <v>5000</v>
      </c>
      <c r="I36" s="262" t="s">
        <v>351</v>
      </c>
      <c r="J36" s="264">
        <v>45</v>
      </c>
      <c r="K36" s="264">
        <v>54.72</v>
      </c>
      <c r="L36" s="264">
        <v>0</v>
      </c>
      <c r="M36" s="265">
        <f t="shared" si="1"/>
        <v>44957</v>
      </c>
      <c r="N36" s="266">
        <f t="shared" si="2"/>
        <v>45291</v>
      </c>
      <c r="O36" s="267">
        <f t="shared" si="3"/>
        <v>12</v>
      </c>
      <c r="P36" s="267">
        <f t="shared" si="4"/>
        <v>60000</v>
      </c>
    </row>
    <row r="37" spans="1:16" x14ac:dyDescent="0.2">
      <c r="A37" s="260">
        <v>44245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2022</v>
      </c>
      <c r="G37" s="262" t="s">
        <v>350</v>
      </c>
      <c r="H37" s="263">
        <v>5000</v>
      </c>
      <c r="I37" s="262" t="s">
        <v>351</v>
      </c>
      <c r="J37" s="264">
        <v>45</v>
      </c>
      <c r="K37" s="264">
        <v>59.3</v>
      </c>
      <c r="L37" s="264">
        <v>0</v>
      </c>
      <c r="M37" s="265">
        <f t="shared" si="1"/>
        <v>44592</v>
      </c>
      <c r="N37" s="266">
        <f t="shared" si="2"/>
        <v>44926</v>
      </c>
      <c r="O37" s="267">
        <f t="shared" si="3"/>
        <v>12</v>
      </c>
      <c r="P37" s="267">
        <f t="shared" si="4"/>
        <v>60000</v>
      </c>
    </row>
    <row r="38" spans="1:16" x14ac:dyDescent="0.2">
      <c r="A38" s="260">
        <v>44239</v>
      </c>
      <c r="B38" s="261" t="s">
        <v>354</v>
      </c>
      <c r="C38" s="262" t="s">
        <v>347</v>
      </c>
      <c r="D38" s="262" t="s">
        <v>348</v>
      </c>
      <c r="E38" s="262" t="s">
        <v>349</v>
      </c>
      <c r="F38" s="262">
        <v>2022</v>
      </c>
      <c r="G38" s="262" t="s">
        <v>355</v>
      </c>
      <c r="H38" s="263">
        <v>10000</v>
      </c>
      <c r="I38" s="262" t="s">
        <v>351</v>
      </c>
      <c r="J38" s="264">
        <v>55.05</v>
      </c>
      <c r="K38" s="264">
        <v>0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30000</v>
      </c>
    </row>
    <row r="39" spans="1:16" x14ac:dyDescent="0.2">
      <c r="A39" s="260">
        <v>44239</v>
      </c>
      <c r="B39" s="261" t="s">
        <v>354</v>
      </c>
      <c r="C39" s="262" t="s">
        <v>347</v>
      </c>
      <c r="D39" s="262" t="s">
        <v>348</v>
      </c>
      <c r="E39" s="262" t="s">
        <v>349</v>
      </c>
      <c r="F39" s="262">
        <v>2021</v>
      </c>
      <c r="G39" s="262" t="s">
        <v>359</v>
      </c>
      <c r="H39" s="263">
        <v>5000</v>
      </c>
      <c r="I39" s="262" t="s">
        <v>351</v>
      </c>
      <c r="J39" s="264">
        <v>55.05</v>
      </c>
      <c r="K39" s="264">
        <v>0</v>
      </c>
      <c r="L39" s="264">
        <v>0</v>
      </c>
      <c r="M39" s="265">
        <f t="shared" si="1"/>
        <v>44408</v>
      </c>
      <c r="N39" s="266">
        <f t="shared" si="2"/>
        <v>44561</v>
      </c>
      <c r="O39" s="267">
        <f t="shared" si="3"/>
        <v>6</v>
      </c>
      <c r="P39" s="267">
        <f t="shared" si="4"/>
        <v>30000</v>
      </c>
    </row>
    <row r="40" spans="1:16" x14ac:dyDescent="0.2">
      <c r="A40" s="260">
        <v>44235</v>
      </c>
      <c r="B40" s="261" t="s">
        <v>354</v>
      </c>
      <c r="C40" s="262" t="s">
        <v>377</v>
      </c>
      <c r="D40" s="262" t="s">
        <v>381</v>
      </c>
      <c r="E40" s="262" t="s">
        <v>353</v>
      </c>
      <c r="F40" s="262">
        <v>2022</v>
      </c>
      <c r="G40" s="262" t="s">
        <v>352</v>
      </c>
      <c r="H40" s="263">
        <v>40000</v>
      </c>
      <c r="I40" s="262" t="s">
        <v>379</v>
      </c>
      <c r="J40" s="264">
        <v>2.25</v>
      </c>
      <c r="K40" s="264">
        <v>2.875</v>
      </c>
      <c r="L40" s="264">
        <v>0</v>
      </c>
      <c r="M40" s="265">
        <f t="shared" si="1"/>
        <v>44681</v>
      </c>
      <c r="N40" s="266">
        <f t="shared" si="2"/>
        <v>44926</v>
      </c>
      <c r="O40" s="267">
        <f t="shared" si="3"/>
        <v>9</v>
      </c>
      <c r="P40" s="267">
        <f t="shared" si="4"/>
        <v>360000</v>
      </c>
    </row>
    <row r="41" spans="1:16" x14ac:dyDescent="0.2">
      <c r="A41" s="260">
        <v>44235</v>
      </c>
      <c r="B41" s="261" t="s">
        <v>354</v>
      </c>
      <c r="C41" s="262" t="s">
        <v>377</v>
      </c>
      <c r="D41" s="262" t="s">
        <v>381</v>
      </c>
      <c r="E41" s="262" t="s">
        <v>353</v>
      </c>
      <c r="F41" s="262">
        <v>2023</v>
      </c>
      <c r="G41" s="262" t="s">
        <v>350</v>
      </c>
      <c r="H41" s="263">
        <v>40000</v>
      </c>
      <c r="I41" s="262" t="s">
        <v>379</v>
      </c>
      <c r="J41" s="264">
        <v>2.25</v>
      </c>
      <c r="K41" s="264">
        <v>2.84</v>
      </c>
      <c r="L41" s="264">
        <v>0</v>
      </c>
      <c r="M41" s="265">
        <f t="shared" si="1"/>
        <v>44957</v>
      </c>
      <c r="N41" s="266">
        <f t="shared" si="2"/>
        <v>45291</v>
      </c>
      <c r="O41" s="267">
        <f t="shared" si="3"/>
        <v>12</v>
      </c>
      <c r="P41" s="267">
        <f t="shared" si="4"/>
        <v>480000</v>
      </c>
    </row>
    <row r="42" spans="1:16" x14ac:dyDescent="0.2">
      <c r="A42" s="260">
        <v>44235</v>
      </c>
      <c r="B42" s="261" t="s">
        <v>354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45</v>
      </c>
      <c r="K42" s="264">
        <v>51.66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6" x14ac:dyDescent="0.2">
      <c r="A43" s="260">
        <v>44235</v>
      </c>
      <c r="B43" s="261" t="s">
        <v>354</v>
      </c>
      <c r="C43" s="262" t="s">
        <v>347</v>
      </c>
      <c r="D43" s="262" t="s">
        <v>348</v>
      </c>
      <c r="E43" s="262" t="s">
        <v>353</v>
      </c>
      <c r="F43" s="262">
        <v>2022</v>
      </c>
      <c r="G43" s="262" t="s">
        <v>350</v>
      </c>
      <c r="H43" s="263">
        <v>3000</v>
      </c>
      <c r="I43" s="262" t="s">
        <v>351</v>
      </c>
      <c r="J43" s="264">
        <v>45</v>
      </c>
      <c r="K43" s="264">
        <v>55.95</v>
      </c>
      <c r="L43" s="264">
        <v>0</v>
      </c>
      <c r="M43" s="265">
        <f t="shared" si="1"/>
        <v>44592</v>
      </c>
      <c r="N43" s="266">
        <f t="shared" si="2"/>
        <v>44926</v>
      </c>
      <c r="O43" s="267">
        <f t="shared" si="3"/>
        <v>12</v>
      </c>
      <c r="P43" s="267">
        <f t="shared" si="4"/>
        <v>36000</v>
      </c>
    </row>
    <row r="44" spans="1:16" x14ac:dyDescent="0.2">
      <c r="A44" s="260">
        <v>44201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2023</v>
      </c>
      <c r="G44" s="262" t="s">
        <v>350</v>
      </c>
      <c r="H44" s="263">
        <v>3000</v>
      </c>
      <c r="I44" s="262" t="s">
        <v>351</v>
      </c>
      <c r="J44" s="264">
        <v>40</v>
      </c>
      <c r="K44" s="264">
        <v>50.25</v>
      </c>
      <c r="L44" s="264">
        <v>0</v>
      </c>
      <c r="M44" s="265">
        <f t="shared" si="1"/>
        <v>44957</v>
      </c>
      <c r="N44" s="266">
        <f t="shared" si="2"/>
        <v>45291</v>
      </c>
      <c r="O44" s="267">
        <f t="shared" si="3"/>
        <v>12</v>
      </c>
      <c r="P44" s="267">
        <f t="shared" si="4"/>
        <v>36000</v>
      </c>
    </row>
    <row r="45" spans="1:16" x14ac:dyDescent="0.2">
      <c r="A45" s="260">
        <v>44175</v>
      </c>
      <c r="B45" s="261" t="s">
        <v>354</v>
      </c>
      <c r="C45" s="262" t="s">
        <v>347</v>
      </c>
      <c r="D45" s="262" t="s">
        <v>348</v>
      </c>
      <c r="E45" s="262" t="s">
        <v>353</v>
      </c>
      <c r="F45" s="262">
        <v>2022</v>
      </c>
      <c r="G45" s="262" t="s">
        <v>355</v>
      </c>
      <c r="H45" s="263">
        <v>5000</v>
      </c>
      <c r="I45" s="262" t="s">
        <v>351</v>
      </c>
      <c r="J45" s="264">
        <v>42</v>
      </c>
      <c r="K45" s="264">
        <v>50.4</v>
      </c>
      <c r="L45" s="264">
        <v>0</v>
      </c>
      <c r="M45" s="265">
        <f t="shared" si="1"/>
        <v>44592</v>
      </c>
      <c r="N45" s="266">
        <f t="shared" si="2"/>
        <v>44651</v>
      </c>
      <c r="O45" s="267">
        <f t="shared" si="3"/>
        <v>3</v>
      </c>
      <c r="P45" s="267">
        <f t="shared" si="4"/>
        <v>15000</v>
      </c>
    </row>
    <row r="46" spans="1:16" x14ac:dyDescent="0.2">
      <c r="A46" s="260">
        <v>44175</v>
      </c>
      <c r="B46" s="261" t="s">
        <v>354</v>
      </c>
      <c r="C46" s="262" t="s">
        <v>347</v>
      </c>
      <c r="D46" s="262" t="s">
        <v>348</v>
      </c>
      <c r="E46" s="262" t="s">
        <v>353</v>
      </c>
      <c r="F46" s="262">
        <v>2021</v>
      </c>
      <c r="G46" s="262" t="s">
        <v>352</v>
      </c>
      <c r="H46" s="263">
        <v>5000</v>
      </c>
      <c r="I46" s="262" t="s">
        <v>351</v>
      </c>
      <c r="J46" s="264">
        <v>42</v>
      </c>
      <c r="K46" s="264">
        <v>50.4</v>
      </c>
      <c r="L46" s="264">
        <v>0</v>
      </c>
      <c r="M46" s="265">
        <f t="shared" si="1"/>
        <v>44316</v>
      </c>
      <c r="N46" s="266">
        <f t="shared" si="2"/>
        <v>44561</v>
      </c>
      <c r="O46" s="267">
        <f t="shared" si="3"/>
        <v>9</v>
      </c>
      <c r="P46" s="267">
        <f t="shared" si="4"/>
        <v>45000</v>
      </c>
    </row>
    <row r="47" spans="1:16" x14ac:dyDescent="0.2">
      <c r="A47" s="260">
        <v>44175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2023</v>
      </c>
      <c r="G47" s="262" t="s">
        <v>350</v>
      </c>
      <c r="H47" s="263">
        <v>4000</v>
      </c>
      <c r="I47" s="262" t="s">
        <v>351</v>
      </c>
      <c r="J47" s="264">
        <v>40</v>
      </c>
      <c r="K47" s="264">
        <v>48.3</v>
      </c>
      <c r="L47" s="264">
        <v>0</v>
      </c>
      <c r="M47" s="265">
        <f t="shared" si="1"/>
        <v>44957</v>
      </c>
      <c r="N47" s="266">
        <f t="shared" si="2"/>
        <v>45291</v>
      </c>
      <c r="O47" s="267">
        <f t="shared" si="3"/>
        <v>12</v>
      </c>
      <c r="P47" s="267">
        <f t="shared" si="4"/>
        <v>48000</v>
      </c>
    </row>
    <row r="48" spans="1:16" x14ac:dyDescent="0.2">
      <c r="A48" s="260">
        <v>44168</v>
      </c>
      <c r="B48" s="261" t="s">
        <v>356</v>
      </c>
      <c r="C48" s="262" t="s">
        <v>347</v>
      </c>
      <c r="D48" s="262" t="s">
        <v>348</v>
      </c>
      <c r="E48" s="262" t="s">
        <v>353</v>
      </c>
      <c r="F48" s="262">
        <v>2021</v>
      </c>
      <c r="G48" s="262" t="s">
        <v>357</v>
      </c>
      <c r="H48" s="263">
        <v>5000</v>
      </c>
      <c r="I48" s="262" t="s">
        <v>351</v>
      </c>
      <c r="J48" s="264">
        <v>42</v>
      </c>
      <c r="K48" s="264">
        <v>47.75</v>
      </c>
      <c r="L48" s="264">
        <v>0</v>
      </c>
      <c r="M48" s="265">
        <f t="shared" si="1"/>
        <v>44408</v>
      </c>
      <c r="N48" s="266">
        <f t="shared" si="2"/>
        <v>44469</v>
      </c>
      <c r="O48" s="267">
        <f t="shared" si="3"/>
        <v>3</v>
      </c>
      <c r="P48" s="267">
        <f t="shared" si="4"/>
        <v>15000</v>
      </c>
    </row>
    <row r="49" spans="1:17" x14ac:dyDescent="0.2">
      <c r="A49" s="260">
        <v>44168</v>
      </c>
      <c r="B49" s="261" t="s">
        <v>356</v>
      </c>
      <c r="C49" s="262" t="s">
        <v>347</v>
      </c>
      <c r="D49" s="262" t="s">
        <v>348</v>
      </c>
      <c r="E49" s="262" t="s">
        <v>353</v>
      </c>
      <c r="F49" s="262">
        <v>2021</v>
      </c>
      <c r="G49" s="262" t="s">
        <v>358</v>
      </c>
      <c r="H49" s="263">
        <v>10000</v>
      </c>
      <c r="I49" s="262" t="s">
        <v>351</v>
      </c>
      <c r="J49" s="264">
        <v>42</v>
      </c>
      <c r="K49" s="264">
        <v>48.5</v>
      </c>
      <c r="L49" s="264">
        <v>0</v>
      </c>
      <c r="M49" s="265">
        <f t="shared" si="1"/>
        <v>44316</v>
      </c>
      <c r="N49" s="266">
        <f t="shared" si="2"/>
        <v>44377</v>
      </c>
      <c r="O49" s="267">
        <f t="shared" si="3"/>
        <v>3</v>
      </c>
      <c r="P49" s="267">
        <f t="shared" si="4"/>
        <v>30000</v>
      </c>
    </row>
    <row r="50" spans="1:17" x14ac:dyDescent="0.2">
      <c r="A50" s="260">
        <v>44168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2022</v>
      </c>
      <c r="G50" s="262" t="s">
        <v>355</v>
      </c>
      <c r="H50" s="263">
        <v>15000</v>
      </c>
      <c r="I50" s="262" t="s">
        <v>351</v>
      </c>
      <c r="J50" s="264">
        <v>42</v>
      </c>
      <c r="K50" s="264">
        <v>46</v>
      </c>
      <c r="L50" s="264">
        <v>0</v>
      </c>
      <c r="M50" s="265">
        <f t="shared" si="1"/>
        <v>44592</v>
      </c>
      <c r="N50" s="266">
        <f t="shared" si="2"/>
        <v>44651</v>
      </c>
      <c r="O50" s="267">
        <f t="shared" si="3"/>
        <v>3</v>
      </c>
      <c r="P50" s="267">
        <f t="shared" si="4"/>
        <v>45000</v>
      </c>
    </row>
    <row r="51" spans="1:17" x14ac:dyDescent="0.2">
      <c r="A51" s="260">
        <v>44168</v>
      </c>
      <c r="B51" s="261" t="s">
        <v>356</v>
      </c>
      <c r="C51" s="262" t="s">
        <v>347</v>
      </c>
      <c r="D51" s="262" t="s">
        <v>348</v>
      </c>
      <c r="E51" s="262" t="s">
        <v>353</v>
      </c>
      <c r="F51" s="262">
        <v>2022</v>
      </c>
      <c r="G51" s="262" t="s">
        <v>355</v>
      </c>
      <c r="H51" s="263">
        <v>10000</v>
      </c>
      <c r="I51" s="262" t="s">
        <v>351</v>
      </c>
      <c r="J51" s="264">
        <v>42</v>
      </c>
      <c r="K51" s="264">
        <v>47.5</v>
      </c>
      <c r="L51" s="264">
        <v>0</v>
      </c>
      <c r="M51" s="265">
        <f t="shared" si="1"/>
        <v>44592</v>
      </c>
      <c r="N51" s="266">
        <f t="shared" si="2"/>
        <v>44651</v>
      </c>
      <c r="O51" s="267">
        <f t="shared" si="3"/>
        <v>3</v>
      </c>
      <c r="P51" s="267">
        <f t="shared" si="4"/>
        <v>30000</v>
      </c>
    </row>
    <row r="52" spans="1:17" x14ac:dyDescent="0.2">
      <c r="A52" s="260">
        <v>44168</v>
      </c>
      <c r="B52" s="261" t="s">
        <v>356</v>
      </c>
      <c r="C52" s="262" t="s">
        <v>347</v>
      </c>
      <c r="D52" s="262" t="s">
        <v>348</v>
      </c>
      <c r="E52" s="262" t="s">
        <v>353</v>
      </c>
      <c r="F52" s="262">
        <v>2021</v>
      </c>
      <c r="G52" s="262" t="s">
        <v>352</v>
      </c>
      <c r="H52" s="263">
        <v>10000</v>
      </c>
      <c r="I52" s="262" t="s">
        <v>351</v>
      </c>
      <c r="J52" s="264">
        <v>42</v>
      </c>
      <c r="K52" s="264">
        <v>47.5</v>
      </c>
      <c r="L52" s="264">
        <v>0</v>
      </c>
      <c r="M52" s="265">
        <f t="shared" si="1"/>
        <v>44316</v>
      </c>
      <c r="N52" s="266">
        <f t="shared" si="2"/>
        <v>44561</v>
      </c>
      <c r="O52" s="267">
        <f t="shared" si="3"/>
        <v>9</v>
      </c>
      <c r="P52" s="267">
        <f t="shared" si="4"/>
        <v>90000</v>
      </c>
    </row>
    <row r="53" spans="1:17" x14ac:dyDescent="0.2">
      <c r="A53" s="260">
        <v>44159</v>
      </c>
      <c r="B53" s="261" t="s">
        <v>346</v>
      </c>
      <c r="C53" s="262" t="s">
        <v>347</v>
      </c>
      <c r="D53" s="262" t="s">
        <v>348</v>
      </c>
      <c r="E53" s="262" t="s">
        <v>353</v>
      </c>
      <c r="F53" s="262">
        <v>2022</v>
      </c>
      <c r="G53" s="262" t="s">
        <v>350</v>
      </c>
      <c r="H53" s="263">
        <v>3000</v>
      </c>
      <c r="I53" s="262" t="s">
        <v>351</v>
      </c>
      <c r="J53" s="264">
        <v>40</v>
      </c>
      <c r="K53" s="264">
        <v>48.1</v>
      </c>
      <c r="L53" s="264">
        <v>0</v>
      </c>
      <c r="M53" s="265">
        <f t="shared" si="1"/>
        <v>44592</v>
      </c>
      <c r="N53" s="266">
        <f t="shared" si="2"/>
        <v>44926</v>
      </c>
      <c r="O53" s="267">
        <f t="shared" si="3"/>
        <v>12</v>
      </c>
      <c r="P53" s="267">
        <f t="shared" si="4"/>
        <v>36000</v>
      </c>
    </row>
    <row r="54" spans="1:17" x14ac:dyDescent="0.2">
      <c r="A54" s="260">
        <v>44159</v>
      </c>
      <c r="B54" s="261" t="s">
        <v>346</v>
      </c>
      <c r="C54" s="262" t="s">
        <v>347</v>
      </c>
      <c r="D54" s="262" t="s">
        <v>348</v>
      </c>
      <c r="E54" s="262" t="s">
        <v>353</v>
      </c>
      <c r="F54" s="262">
        <v>2023</v>
      </c>
      <c r="G54" s="262" t="s">
        <v>350</v>
      </c>
      <c r="H54" s="263">
        <v>3000</v>
      </c>
      <c r="I54" s="262" t="s">
        <v>351</v>
      </c>
      <c r="J54" s="264">
        <v>40</v>
      </c>
      <c r="K54" s="264">
        <v>47.55</v>
      </c>
      <c r="L54" s="264">
        <v>0</v>
      </c>
      <c r="M54" s="265">
        <f t="shared" si="1"/>
        <v>44957</v>
      </c>
      <c r="N54" s="266">
        <f t="shared" si="2"/>
        <v>45291</v>
      </c>
      <c r="O54" s="267">
        <f t="shared" si="3"/>
        <v>12</v>
      </c>
      <c r="P54" s="267">
        <f t="shared" si="4"/>
        <v>36000</v>
      </c>
    </row>
    <row r="55" spans="1:17" x14ac:dyDescent="0.2">
      <c r="A55" s="260">
        <v>44158</v>
      </c>
      <c r="B55" s="261" t="s">
        <v>346</v>
      </c>
      <c r="C55" s="262" t="s">
        <v>347</v>
      </c>
      <c r="D55" s="262" t="s">
        <v>348</v>
      </c>
      <c r="E55" s="262" t="s">
        <v>353</v>
      </c>
      <c r="F55" s="262">
        <v>2023</v>
      </c>
      <c r="G55" s="262" t="s">
        <v>350</v>
      </c>
      <c r="H55" s="263">
        <v>4000</v>
      </c>
      <c r="I55" s="262" t="s">
        <v>351</v>
      </c>
      <c r="J55" s="264">
        <v>40</v>
      </c>
      <c r="K55" s="264">
        <v>46.35</v>
      </c>
      <c r="L55" s="264">
        <v>0</v>
      </c>
      <c r="M55" s="265">
        <f t="shared" si="1"/>
        <v>44957</v>
      </c>
      <c r="N55" s="266">
        <f t="shared" si="2"/>
        <v>45291</v>
      </c>
      <c r="O55" s="267">
        <f t="shared" si="3"/>
        <v>12</v>
      </c>
      <c r="P55" s="267">
        <f t="shared" si="4"/>
        <v>48000</v>
      </c>
    </row>
    <row r="56" spans="1:17" x14ac:dyDescent="0.2">
      <c r="A56" s="260">
        <v>44158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2022</v>
      </c>
      <c r="G56" s="262" t="s">
        <v>350</v>
      </c>
      <c r="H56" s="263">
        <v>4000</v>
      </c>
      <c r="I56" s="262" t="s">
        <v>351</v>
      </c>
      <c r="J56" s="264">
        <v>40</v>
      </c>
      <c r="K56" s="264">
        <v>46.3</v>
      </c>
      <c r="L56" s="264">
        <v>0</v>
      </c>
      <c r="M56" s="265">
        <f t="shared" si="1"/>
        <v>44592</v>
      </c>
      <c r="N56" s="266">
        <f t="shared" si="2"/>
        <v>44926</v>
      </c>
      <c r="O56" s="267">
        <f t="shared" si="3"/>
        <v>12</v>
      </c>
      <c r="P56" s="267">
        <f t="shared" si="4"/>
        <v>48000</v>
      </c>
    </row>
    <row r="57" spans="1:17" x14ac:dyDescent="0.2">
      <c r="A57" s="260">
        <v>44158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359</v>
      </c>
      <c r="H57" s="263">
        <v>4000</v>
      </c>
      <c r="I57" s="262" t="s">
        <v>351</v>
      </c>
      <c r="J57" s="264">
        <v>40</v>
      </c>
      <c r="K57" s="264">
        <v>46.45</v>
      </c>
      <c r="L57" s="264">
        <v>0</v>
      </c>
      <c r="M57" s="265">
        <f t="shared" si="1"/>
        <v>44408</v>
      </c>
      <c r="N57" s="266">
        <f t="shared" si="2"/>
        <v>44561</v>
      </c>
      <c r="O57" s="267">
        <f t="shared" si="3"/>
        <v>6</v>
      </c>
      <c r="P57" s="267">
        <f t="shared" si="4"/>
        <v>24000</v>
      </c>
    </row>
    <row r="58" spans="1:17" x14ac:dyDescent="0.2">
      <c r="A58" s="260">
        <v>44153</v>
      </c>
      <c r="B58" s="261" t="s">
        <v>346</v>
      </c>
      <c r="C58" s="262" t="s">
        <v>347</v>
      </c>
      <c r="D58" s="262" t="s">
        <v>348</v>
      </c>
      <c r="E58" s="262" t="s">
        <v>353</v>
      </c>
      <c r="F58" s="262">
        <v>2023</v>
      </c>
      <c r="G58" s="262" t="s">
        <v>350</v>
      </c>
      <c r="H58" s="263">
        <v>3000</v>
      </c>
      <c r="I58" s="262" t="s">
        <v>351</v>
      </c>
      <c r="J58" s="264">
        <v>40</v>
      </c>
      <c r="K58" s="264">
        <v>46.6</v>
      </c>
      <c r="L58" s="264">
        <v>0</v>
      </c>
      <c r="M58" s="265">
        <f t="shared" si="1"/>
        <v>44957</v>
      </c>
      <c r="N58" s="266">
        <f t="shared" si="2"/>
        <v>45291</v>
      </c>
      <c r="O58" s="267">
        <f t="shared" si="3"/>
        <v>12</v>
      </c>
      <c r="P58" s="267">
        <f t="shared" si="4"/>
        <v>36000</v>
      </c>
    </row>
    <row r="59" spans="1:17" x14ac:dyDescent="0.2">
      <c r="A59" s="260">
        <v>44153</v>
      </c>
      <c r="B59" s="261" t="s">
        <v>346</v>
      </c>
      <c r="C59" s="262" t="s">
        <v>347</v>
      </c>
      <c r="D59" s="262" t="s">
        <v>348</v>
      </c>
      <c r="E59" s="262" t="s">
        <v>353</v>
      </c>
      <c r="F59" s="262">
        <v>2022</v>
      </c>
      <c r="G59" s="262" t="s">
        <v>350</v>
      </c>
      <c r="H59" s="263">
        <v>3000</v>
      </c>
      <c r="I59" s="262" t="s">
        <v>351</v>
      </c>
      <c r="J59" s="264">
        <v>40</v>
      </c>
      <c r="K59" s="264">
        <v>46.35</v>
      </c>
      <c r="L59" s="264">
        <v>0</v>
      </c>
      <c r="M59" s="265">
        <f t="shared" si="1"/>
        <v>44592</v>
      </c>
      <c r="N59" s="266">
        <f t="shared" si="2"/>
        <v>44926</v>
      </c>
      <c r="O59" s="267">
        <f t="shared" si="3"/>
        <v>12</v>
      </c>
      <c r="P59" s="267">
        <f t="shared" si="4"/>
        <v>36000</v>
      </c>
    </row>
    <row r="60" spans="1:17" x14ac:dyDescent="0.2">
      <c r="A60" s="260">
        <v>44144</v>
      </c>
      <c r="B60" s="261" t="s">
        <v>346</v>
      </c>
      <c r="C60" s="262" t="s">
        <v>347</v>
      </c>
      <c r="D60" s="262" t="s">
        <v>348</v>
      </c>
      <c r="E60" s="262" t="s">
        <v>353</v>
      </c>
      <c r="F60" s="262">
        <v>2022</v>
      </c>
      <c r="G60" s="262" t="s">
        <v>350</v>
      </c>
      <c r="H60" s="263">
        <v>2000</v>
      </c>
      <c r="I60" s="262" t="s">
        <v>351</v>
      </c>
      <c r="J60" s="264">
        <v>40</v>
      </c>
      <c r="K60" s="264">
        <v>45.55</v>
      </c>
      <c r="L60" s="264">
        <v>0</v>
      </c>
      <c r="M60" s="265">
        <f t="shared" si="1"/>
        <v>44592</v>
      </c>
      <c r="N60" s="266">
        <f t="shared" si="2"/>
        <v>44926</v>
      </c>
      <c r="O60" s="267">
        <f t="shared" si="3"/>
        <v>12</v>
      </c>
      <c r="P60" s="267">
        <f t="shared" si="4"/>
        <v>24000</v>
      </c>
      <c r="Q60" s="268"/>
    </row>
    <row r="61" spans="1:17" x14ac:dyDescent="0.2">
      <c r="A61" s="260">
        <v>44144</v>
      </c>
      <c r="B61" s="261" t="s">
        <v>346</v>
      </c>
      <c r="C61" s="262" t="s">
        <v>347</v>
      </c>
      <c r="D61" s="262" t="s">
        <v>348</v>
      </c>
      <c r="E61" s="262" t="s">
        <v>353</v>
      </c>
      <c r="F61" s="262">
        <v>2023</v>
      </c>
      <c r="G61" s="262" t="s">
        <v>350</v>
      </c>
      <c r="H61" s="263">
        <v>5000</v>
      </c>
      <c r="I61" s="262" t="s">
        <v>351</v>
      </c>
      <c r="J61" s="264">
        <v>40</v>
      </c>
      <c r="K61" s="264">
        <v>46.25</v>
      </c>
      <c r="L61" s="264">
        <v>0</v>
      </c>
      <c r="M61" s="265">
        <f t="shared" si="1"/>
        <v>44957</v>
      </c>
      <c r="N61" s="266">
        <f t="shared" si="2"/>
        <v>45291</v>
      </c>
      <c r="O61" s="267">
        <f t="shared" si="3"/>
        <v>12</v>
      </c>
      <c r="P61" s="267">
        <f t="shared" si="4"/>
        <v>60000</v>
      </c>
    </row>
    <row r="62" spans="1:17" x14ac:dyDescent="0.2">
      <c r="A62" s="260">
        <v>44118</v>
      </c>
      <c r="B62" s="261" t="s">
        <v>356</v>
      </c>
      <c r="C62" s="262" t="s">
        <v>347</v>
      </c>
      <c r="D62" s="262" t="s">
        <v>348</v>
      </c>
      <c r="E62" s="262" t="s">
        <v>353</v>
      </c>
      <c r="F62" s="262">
        <v>2021</v>
      </c>
      <c r="G62" s="262" t="s">
        <v>359</v>
      </c>
      <c r="H62" s="263">
        <v>6000</v>
      </c>
      <c r="I62" s="262" t="s">
        <v>351</v>
      </c>
      <c r="J62" s="264">
        <v>40</v>
      </c>
      <c r="K62" s="264">
        <v>45.3</v>
      </c>
      <c r="L62" s="264">
        <v>0</v>
      </c>
      <c r="M62" s="265">
        <f t="shared" si="1"/>
        <v>44408</v>
      </c>
      <c r="N62" s="266">
        <f t="shared" si="2"/>
        <v>44561</v>
      </c>
      <c r="O62" s="267">
        <f t="shared" si="3"/>
        <v>6</v>
      </c>
      <c r="P62" s="267">
        <f t="shared" si="4"/>
        <v>36000</v>
      </c>
      <c r="Q62" s="268"/>
    </row>
    <row r="63" spans="1:17" x14ac:dyDescent="0.2">
      <c r="A63" s="260">
        <v>44113</v>
      </c>
      <c r="B63" s="623" t="s">
        <v>346</v>
      </c>
      <c r="C63" s="262" t="s">
        <v>360</v>
      </c>
      <c r="D63" s="262" t="s">
        <v>361</v>
      </c>
      <c r="E63" s="262" t="s">
        <v>349</v>
      </c>
      <c r="F63" s="262">
        <v>2021</v>
      </c>
      <c r="G63" s="262" t="s">
        <v>350</v>
      </c>
      <c r="H63" s="263">
        <v>252000</v>
      </c>
      <c r="I63" s="262" t="s">
        <v>362</v>
      </c>
      <c r="J63" s="264">
        <v>0.91700000000000004</v>
      </c>
      <c r="K63" s="264">
        <v>0</v>
      </c>
      <c r="L63" s="264">
        <v>0</v>
      </c>
      <c r="M63" s="265">
        <f t="shared" si="1"/>
        <v>44227</v>
      </c>
      <c r="N63" s="266">
        <f t="shared" si="2"/>
        <v>44561</v>
      </c>
      <c r="O63" s="267">
        <f t="shared" si="3"/>
        <v>12</v>
      </c>
      <c r="P63" s="267">
        <f t="shared" si="4"/>
        <v>3024000</v>
      </c>
    </row>
    <row r="64" spans="1:17" x14ac:dyDescent="0.2">
      <c r="A64" s="260">
        <v>44113</v>
      </c>
      <c r="B64" s="623" t="s">
        <v>346</v>
      </c>
      <c r="C64" s="262" t="s">
        <v>360</v>
      </c>
      <c r="D64" s="262" t="s">
        <v>361</v>
      </c>
      <c r="E64" s="262" t="s">
        <v>349</v>
      </c>
      <c r="F64" s="262">
        <v>2020</v>
      </c>
      <c r="G64" s="262" t="s">
        <v>363</v>
      </c>
      <c r="H64" s="263">
        <v>252000</v>
      </c>
      <c r="I64" s="262" t="s">
        <v>362</v>
      </c>
      <c r="J64" s="264">
        <v>0.91700000000000004</v>
      </c>
      <c r="K64" s="264">
        <v>0</v>
      </c>
      <c r="L64" s="264">
        <v>0</v>
      </c>
      <c r="M64" s="265">
        <f t="shared" si="1"/>
        <v>44135</v>
      </c>
      <c r="N64" s="266">
        <f t="shared" si="2"/>
        <v>44196</v>
      </c>
      <c r="O64" s="267">
        <f t="shared" si="3"/>
        <v>3</v>
      </c>
      <c r="P64" s="267">
        <f t="shared" si="4"/>
        <v>756000</v>
      </c>
      <c r="Q64" s="268"/>
    </row>
    <row r="65" spans="1:17" x14ac:dyDescent="0.2">
      <c r="A65" s="260">
        <v>44113</v>
      </c>
      <c r="B65" s="261" t="s">
        <v>346</v>
      </c>
      <c r="C65" s="262" t="s">
        <v>360</v>
      </c>
      <c r="D65" s="262" t="s">
        <v>364</v>
      </c>
      <c r="E65" s="262" t="s">
        <v>349</v>
      </c>
      <c r="F65" s="262">
        <v>2021</v>
      </c>
      <c r="G65" s="262" t="s">
        <v>350</v>
      </c>
      <c r="H65" s="263">
        <v>147000</v>
      </c>
      <c r="I65" s="262" t="s">
        <v>362</v>
      </c>
      <c r="J65" s="264">
        <v>0.50124999999999997</v>
      </c>
      <c r="K65" s="264">
        <v>0</v>
      </c>
      <c r="L65" s="264">
        <v>0</v>
      </c>
      <c r="M65" s="265">
        <f t="shared" si="1"/>
        <v>44227</v>
      </c>
      <c r="N65" s="266">
        <f t="shared" si="2"/>
        <v>44561</v>
      </c>
      <c r="O65" s="267">
        <f t="shared" si="3"/>
        <v>12</v>
      </c>
      <c r="P65" s="267">
        <f t="shared" si="4"/>
        <v>1764000</v>
      </c>
    </row>
    <row r="66" spans="1:17" x14ac:dyDescent="0.2">
      <c r="A66" s="260">
        <v>44113</v>
      </c>
      <c r="B66" s="261" t="s">
        <v>346</v>
      </c>
      <c r="C66" s="262" t="s">
        <v>360</v>
      </c>
      <c r="D66" s="262" t="s">
        <v>364</v>
      </c>
      <c r="E66" s="262" t="s">
        <v>349</v>
      </c>
      <c r="F66" s="262">
        <v>2020</v>
      </c>
      <c r="G66" s="262" t="s">
        <v>363</v>
      </c>
      <c r="H66" s="263">
        <v>147000</v>
      </c>
      <c r="I66" s="262" t="s">
        <v>362</v>
      </c>
      <c r="J66" s="264">
        <v>0.50124999999999997</v>
      </c>
      <c r="K66" s="264">
        <v>0</v>
      </c>
      <c r="L66" s="264">
        <v>0</v>
      </c>
      <c r="M66" s="265">
        <f t="shared" si="1"/>
        <v>44135</v>
      </c>
      <c r="N66" s="266">
        <f t="shared" si="2"/>
        <v>44196</v>
      </c>
      <c r="O66" s="267">
        <f t="shared" si="3"/>
        <v>3</v>
      </c>
      <c r="P66" s="267">
        <f t="shared" si="4"/>
        <v>441000</v>
      </c>
      <c r="Q66" s="268"/>
    </row>
    <row r="67" spans="1:17" x14ac:dyDescent="0.2">
      <c r="A67" s="260">
        <v>44113</v>
      </c>
      <c r="B67" s="261" t="s">
        <v>356</v>
      </c>
      <c r="C67" s="262" t="s">
        <v>347</v>
      </c>
      <c r="D67" s="262" t="s">
        <v>348</v>
      </c>
      <c r="E67" s="262" t="s">
        <v>353</v>
      </c>
      <c r="F67" s="262">
        <v>2021</v>
      </c>
      <c r="G67" s="262" t="s">
        <v>359</v>
      </c>
      <c r="H67" s="263">
        <v>6000</v>
      </c>
      <c r="I67" s="262" t="s">
        <v>351</v>
      </c>
      <c r="J67" s="264">
        <v>40</v>
      </c>
      <c r="K67" s="264">
        <v>45.9</v>
      </c>
      <c r="L67" s="264">
        <v>0</v>
      </c>
      <c r="M67" s="265">
        <f t="shared" si="1"/>
        <v>44408</v>
      </c>
      <c r="N67" s="266">
        <f t="shared" si="2"/>
        <v>44561</v>
      </c>
      <c r="O67" s="267">
        <f t="shared" si="3"/>
        <v>6</v>
      </c>
      <c r="P67" s="267">
        <f t="shared" si="4"/>
        <v>36000</v>
      </c>
    </row>
    <row r="68" spans="1:17" x14ac:dyDescent="0.2">
      <c r="A68" s="260">
        <v>44110</v>
      </c>
      <c r="B68" s="261" t="s">
        <v>346</v>
      </c>
      <c r="C68" s="262" t="s">
        <v>347</v>
      </c>
      <c r="D68" s="262" t="s">
        <v>348</v>
      </c>
      <c r="E68" s="262" t="s">
        <v>353</v>
      </c>
      <c r="F68" s="262">
        <v>2021</v>
      </c>
      <c r="G68" s="262" t="s">
        <v>355</v>
      </c>
      <c r="H68" s="263">
        <v>6000</v>
      </c>
      <c r="I68" s="262" t="s">
        <v>351</v>
      </c>
      <c r="J68" s="264">
        <v>38</v>
      </c>
      <c r="K68" s="264">
        <v>44.6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18000</v>
      </c>
      <c r="Q68" s="268"/>
    </row>
    <row r="69" spans="1:17" x14ac:dyDescent="0.2">
      <c r="A69" s="260">
        <v>44110</v>
      </c>
      <c r="B69" s="261" t="s">
        <v>346</v>
      </c>
      <c r="C69" s="262" t="s">
        <v>347</v>
      </c>
      <c r="D69" s="262" t="s">
        <v>348</v>
      </c>
      <c r="E69" s="262" t="s">
        <v>353</v>
      </c>
      <c r="F69" s="262">
        <v>2021</v>
      </c>
      <c r="G69" s="262" t="s">
        <v>358</v>
      </c>
      <c r="H69" s="263">
        <v>3000</v>
      </c>
      <c r="I69" s="262" t="s">
        <v>351</v>
      </c>
      <c r="J69" s="264">
        <v>38</v>
      </c>
      <c r="K69" s="264">
        <v>46.15</v>
      </c>
      <c r="L69" s="264">
        <v>0</v>
      </c>
      <c r="M69" s="265">
        <f t="shared" si="1"/>
        <v>44316</v>
      </c>
      <c r="N69" s="266">
        <f t="shared" si="2"/>
        <v>44377</v>
      </c>
      <c r="O69" s="267">
        <f t="shared" si="3"/>
        <v>3</v>
      </c>
      <c r="P69" s="267">
        <f t="shared" si="4"/>
        <v>9000</v>
      </c>
    </row>
    <row r="70" spans="1:17" x14ac:dyDescent="0.2">
      <c r="A70" s="260">
        <v>44091</v>
      </c>
      <c r="B70" s="261" t="s">
        <v>356</v>
      </c>
      <c r="C70" s="262" t="s">
        <v>347</v>
      </c>
      <c r="D70" s="262" t="s">
        <v>348</v>
      </c>
      <c r="E70" s="262" t="s">
        <v>349</v>
      </c>
      <c r="F70" s="262">
        <v>2021</v>
      </c>
      <c r="G70" s="262" t="s">
        <v>365</v>
      </c>
      <c r="H70" s="263">
        <v>9000</v>
      </c>
      <c r="I70" s="262" t="s">
        <v>351</v>
      </c>
      <c r="J70" s="264">
        <v>43.6</v>
      </c>
      <c r="K70" s="264">
        <v>0</v>
      </c>
      <c r="L70" s="264">
        <v>0</v>
      </c>
      <c r="M70" s="265">
        <f t="shared" si="1"/>
        <v>44530</v>
      </c>
      <c r="N70" s="266">
        <f t="shared" si="2"/>
        <v>44561</v>
      </c>
      <c r="O70" s="267">
        <f t="shared" si="3"/>
        <v>2</v>
      </c>
      <c r="P70" s="267">
        <f t="shared" si="4"/>
        <v>18000</v>
      </c>
    </row>
    <row r="71" spans="1:17" x14ac:dyDescent="0.2">
      <c r="A71" s="260">
        <v>44091</v>
      </c>
      <c r="B71" s="261" t="s">
        <v>356</v>
      </c>
      <c r="C71" s="262" t="s">
        <v>347</v>
      </c>
      <c r="D71" s="262" t="s">
        <v>348</v>
      </c>
      <c r="E71" s="262" t="s">
        <v>349</v>
      </c>
      <c r="F71" s="262">
        <v>2021</v>
      </c>
      <c r="G71" s="262" t="s">
        <v>366</v>
      </c>
      <c r="H71" s="263">
        <v>10000</v>
      </c>
      <c r="I71" s="262" t="s">
        <v>351</v>
      </c>
      <c r="J71" s="264">
        <v>43.6</v>
      </c>
      <c r="K71" s="264">
        <v>0</v>
      </c>
      <c r="L71" s="264">
        <v>0</v>
      </c>
      <c r="M71" s="265">
        <f t="shared" si="1"/>
        <v>44500</v>
      </c>
      <c r="N71" s="266">
        <f t="shared" si="2"/>
        <v>44500</v>
      </c>
      <c r="O71" s="267">
        <f t="shared" si="3"/>
        <v>1</v>
      </c>
      <c r="P71" s="267">
        <f t="shared" si="4"/>
        <v>10000</v>
      </c>
    </row>
    <row r="72" spans="1:17" x14ac:dyDescent="0.2">
      <c r="A72" s="260">
        <v>44091</v>
      </c>
      <c r="B72" s="261" t="s">
        <v>356</v>
      </c>
      <c r="C72" s="262" t="s">
        <v>347</v>
      </c>
      <c r="D72" s="262" t="s">
        <v>348</v>
      </c>
      <c r="E72" s="262" t="s">
        <v>349</v>
      </c>
      <c r="F72" s="262">
        <v>2021</v>
      </c>
      <c r="G72" s="262" t="s">
        <v>367</v>
      </c>
      <c r="H72" s="263">
        <v>12000</v>
      </c>
      <c r="I72" s="262" t="s">
        <v>351</v>
      </c>
      <c r="J72" s="264">
        <v>43.6</v>
      </c>
      <c r="K72" s="264">
        <v>0</v>
      </c>
      <c r="L72" s="264">
        <v>0</v>
      </c>
      <c r="M72" s="265">
        <f t="shared" si="1"/>
        <v>44469</v>
      </c>
      <c r="N72" s="266">
        <f t="shared" si="2"/>
        <v>44469</v>
      </c>
      <c r="O72" s="267">
        <f t="shared" si="3"/>
        <v>1</v>
      </c>
      <c r="P72" s="267">
        <f t="shared" si="4"/>
        <v>12000</v>
      </c>
    </row>
    <row r="73" spans="1:17" x14ac:dyDescent="0.2">
      <c r="A73" s="260">
        <v>44091</v>
      </c>
      <c r="B73" s="261" t="s">
        <v>356</v>
      </c>
      <c r="C73" s="262" t="s">
        <v>347</v>
      </c>
      <c r="D73" s="262" t="s">
        <v>348</v>
      </c>
      <c r="E73" s="262" t="s">
        <v>349</v>
      </c>
      <c r="F73" s="262">
        <v>2021</v>
      </c>
      <c r="G73" s="262" t="s">
        <v>368</v>
      </c>
      <c r="H73" s="263">
        <v>13000</v>
      </c>
      <c r="I73" s="262" t="s">
        <v>351</v>
      </c>
      <c r="J73" s="264">
        <v>43.6</v>
      </c>
      <c r="K73" s="264">
        <v>0</v>
      </c>
      <c r="L73" s="264">
        <v>0</v>
      </c>
      <c r="M73" s="265">
        <f t="shared" si="1"/>
        <v>44408</v>
      </c>
      <c r="N73" s="266">
        <f t="shared" si="2"/>
        <v>44439</v>
      </c>
      <c r="O73" s="267">
        <f t="shared" si="3"/>
        <v>2</v>
      </c>
      <c r="P73" s="267">
        <f t="shared" si="4"/>
        <v>26000</v>
      </c>
    </row>
    <row r="74" spans="1:17" x14ac:dyDescent="0.2">
      <c r="A74" s="260">
        <v>44091</v>
      </c>
      <c r="B74" s="261" t="s">
        <v>356</v>
      </c>
      <c r="C74" s="262" t="s">
        <v>347</v>
      </c>
      <c r="D74" s="262" t="s">
        <v>348</v>
      </c>
      <c r="E74" s="262" t="s">
        <v>349</v>
      </c>
      <c r="F74" s="262">
        <v>2021</v>
      </c>
      <c r="G74" s="262" t="s">
        <v>369</v>
      </c>
      <c r="H74" s="263">
        <v>2000</v>
      </c>
      <c r="I74" s="262" t="s">
        <v>351</v>
      </c>
      <c r="J74" s="264">
        <v>43.6</v>
      </c>
      <c r="K74" s="264">
        <v>0</v>
      </c>
      <c r="L74" s="264">
        <v>0</v>
      </c>
      <c r="M74" s="265">
        <f t="shared" si="1"/>
        <v>44377</v>
      </c>
      <c r="N74" s="266">
        <f t="shared" si="2"/>
        <v>44377</v>
      </c>
      <c r="O74" s="267">
        <f t="shared" si="3"/>
        <v>1</v>
      </c>
      <c r="P74" s="267">
        <f t="shared" si="4"/>
        <v>2000</v>
      </c>
    </row>
    <row r="75" spans="1:17" x14ac:dyDescent="0.2">
      <c r="A75" s="260">
        <v>44091</v>
      </c>
      <c r="B75" s="261" t="s">
        <v>356</v>
      </c>
      <c r="C75" s="262" t="s">
        <v>347</v>
      </c>
      <c r="D75" s="262" t="s">
        <v>348</v>
      </c>
      <c r="E75" s="262" t="s">
        <v>349</v>
      </c>
      <c r="F75" s="262">
        <v>2021</v>
      </c>
      <c r="G75" s="262" t="s">
        <v>370</v>
      </c>
      <c r="H75" s="263">
        <v>3000</v>
      </c>
      <c r="I75" s="262" t="s">
        <v>351</v>
      </c>
      <c r="J75" s="264">
        <v>43.6</v>
      </c>
      <c r="K75" s="264">
        <v>0</v>
      </c>
      <c r="L75" s="264">
        <v>0</v>
      </c>
      <c r="M75" s="265">
        <f t="shared" si="1"/>
        <v>44347</v>
      </c>
      <c r="N75" s="266">
        <f t="shared" si="2"/>
        <v>44347</v>
      </c>
      <c r="O75" s="267">
        <f t="shared" si="3"/>
        <v>1</v>
      </c>
      <c r="P75" s="267">
        <f t="shared" si="4"/>
        <v>3000</v>
      </c>
    </row>
    <row r="76" spans="1:17" x14ac:dyDescent="0.2">
      <c r="A76" s="260">
        <v>44091</v>
      </c>
      <c r="B76" s="261" t="s">
        <v>356</v>
      </c>
      <c r="C76" s="262" t="s">
        <v>347</v>
      </c>
      <c r="D76" s="262" t="s">
        <v>348</v>
      </c>
      <c r="E76" s="262" t="s">
        <v>349</v>
      </c>
      <c r="F76" s="262">
        <v>2021</v>
      </c>
      <c r="G76" s="262" t="s">
        <v>371</v>
      </c>
      <c r="H76" s="263">
        <v>5000</v>
      </c>
      <c r="I76" s="262" t="s">
        <v>351</v>
      </c>
      <c r="J76" s="264">
        <v>43.6</v>
      </c>
      <c r="K76" s="264">
        <v>0</v>
      </c>
      <c r="L76" s="264">
        <v>0</v>
      </c>
      <c r="M76" s="265">
        <f t="shared" si="1"/>
        <v>44316</v>
      </c>
      <c r="N76" s="266">
        <f t="shared" si="2"/>
        <v>44316</v>
      </c>
      <c r="O76" s="267">
        <f t="shared" si="3"/>
        <v>1</v>
      </c>
      <c r="P76" s="267">
        <f t="shared" si="4"/>
        <v>5000</v>
      </c>
    </row>
    <row r="77" spans="1:17" x14ac:dyDescent="0.2">
      <c r="A77" s="260">
        <v>44091</v>
      </c>
      <c r="B77" s="261" t="s">
        <v>356</v>
      </c>
      <c r="C77" s="262" t="s">
        <v>347</v>
      </c>
      <c r="D77" s="262" t="s">
        <v>348</v>
      </c>
      <c r="E77" s="262" t="s">
        <v>349</v>
      </c>
      <c r="F77" s="262">
        <v>2021</v>
      </c>
      <c r="G77" s="262" t="s">
        <v>372</v>
      </c>
      <c r="H77" s="263">
        <v>5000</v>
      </c>
      <c r="I77" s="262" t="s">
        <v>351</v>
      </c>
      <c r="J77" s="264">
        <v>43.6</v>
      </c>
      <c r="K77" s="264">
        <v>0</v>
      </c>
      <c r="L77" s="264">
        <v>0</v>
      </c>
      <c r="M77" s="265">
        <f t="shared" si="1"/>
        <v>44255</v>
      </c>
      <c r="N77" s="266">
        <f t="shared" si="2"/>
        <v>44255</v>
      </c>
      <c r="O77" s="267">
        <f t="shared" si="3"/>
        <v>1</v>
      </c>
      <c r="P77" s="267">
        <f t="shared" si="4"/>
        <v>5000</v>
      </c>
    </row>
    <row r="78" spans="1:17" x14ac:dyDescent="0.2">
      <c r="A78" s="260">
        <v>44090</v>
      </c>
      <c r="B78" s="261" t="s">
        <v>356</v>
      </c>
      <c r="C78" s="262" t="s">
        <v>347</v>
      </c>
      <c r="D78" s="262" t="s">
        <v>348</v>
      </c>
      <c r="E78" s="262" t="s">
        <v>349</v>
      </c>
      <c r="F78" s="262">
        <v>2021</v>
      </c>
      <c r="G78" s="262" t="s">
        <v>359</v>
      </c>
      <c r="H78" s="263">
        <v>8000</v>
      </c>
      <c r="I78" s="262" t="s">
        <v>351</v>
      </c>
      <c r="J78" s="264">
        <v>42.6</v>
      </c>
      <c r="K78" s="264">
        <v>0</v>
      </c>
      <c r="L78" s="264">
        <v>0</v>
      </c>
      <c r="M78" s="265">
        <f t="shared" si="1"/>
        <v>44408</v>
      </c>
      <c r="N78" s="266">
        <f t="shared" si="2"/>
        <v>44561</v>
      </c>
      <c r="O78" s="267">
        <f t="shared" si="3"/>
        <v>6</v>
      </c>
      <c r="P78" s="267">
        <f t="shared" si="4"/>
        <v>48000</v>
      </c>
    </row>
    <row r="79" spans="1:17" x14ac:dyDescent="0.2">
      <c r="A79" s="260">
        <v>44090</v>
      </c>
      <c r="B79" s="261" t="s">
        <v>356</v>
      </c>
      <c r="C79" s="262" t="s">
        <v>347</v>
      </c>
      <c r="D79" s="262" t="s">
        <v>348</v>
      </c>
      <c r="E79" s="262" t="s">
        <v>349</v>
      </c>
      <c r="F79" s="262">
        <v>2021</v>
      </c>
      <c r="G79" s="262" t="s">
        <v>358</v>
      </c>
      <c r="H79" s="263">
        <v>10000</v>
      </c>
      <c r="I79" s="262" t="s">
        <v>351</v>
      </c>
      <c r="J79" s="264">
        <v>42.6</v>
      </c>
      <c r="K79" s="264">
        <v>0</v>
      </c>
      <c r="L79" s="264">
        <v>0</v>
      </c>
      <c r="M79" s="265">
        <f t="shared" si="1"/>
        <v>44316</v>
      </c>
      <c r="N79" s="266">
        <f t="shared" si="2"/>
        <v>44377</v>
      </c>
      <c r="O79" s="267">
        <f t="shared" si="3"/>
        <v>3</v>
      </c>
      <c r="P79" s="267">
        <f t="shared" si="4"/>
        <v>30000</v>
      </c>
    </row>
    <row r="80" spans="1:17" x14ac:dyDescent="0.2">
      <c r="A80" s="260">
        <v>44090</v>
      </c>
      <c r="B80" s="261" t="s">
        <v>356</v>
      </c>
      <c r="C80" s="262" t="s">
        <v>347</v>
      </c>
      <c r="D80" s="262" t="s">
        <v>348</v>
      </c>
      <c r="E80" s="262" t="s">
        <v>349</v>
      </c>
      <c r="F80" s="262">
        <v>2021</v>
      </c>
      <c r="G80" s="262" t="s">
        <v>355</v>
      </c>
      <c r="H80" s="263">
        <v>15000</v>
      </c>
      <c r="I80" s="262" t="s">
        <v>351</v>
      </c>
      <c r="J80" s="264">
        <v>42.6</v>
      </c>
      <c r="K80" s="264">
        <v>0</v>
      </c>
      <c r="L80" s="264">
        <v>0</v>
      </c>
      <c r="M80" s="265">
        <f t="shared" si="1"/>
        <v>44227</v>
      </c>
      <c r="N80" s="266">
        <f t="shared" si="2"/>
        <v>44286</v>
      </c>
      <c r="O80" s="267">
        <f t="shared" si="3"/>
        <v>3</v>
      </c>
      <c r="P80" s="267">
        <f t="shared" si="4"/>
        <v>45000</v>
      </c>
    </row>
    <row r="81" spans="1:16" x14ac:dyDescent="0.2">
      <c r="A81" s="260">
        <v>44088</v>
      </c>
      <c r="B81" s="261" t="s">
        <v>356</v>
      </c>
      <c r="C81" s="262" t="s">
        <v>360</v>
      </c>
      <c r="D81" s="262" t="s">
        <v>373</v>
      </c>
      <c r="E81" s="262" t="s">
        <v>349</v>
      </c>
      <c r="F81" s="262">
        <v>2021</v>
      </c>
      <c r="G81" s="262" t="s">
        <v>363</v>
      </c>
      <c r="H81" s="263">
        <v>294000</v>
      </c>
      <c r="I81" s="262" t="s">
        <v>362</v>
      </c>
      <c r="J81" s="264">
        <v>0.22</v>
      </c>
      <c r="K81" s="264">
        <v>0</v>
      </c>
      <c r="L81" s="264">
        <v>0</v>
      </c>
      <c r="M81" s="265">
        <f t="shared" si="1"/>
        <v>44500</v>
      </c>
      <c r="N81" s="266">
        <f t="shared" si="2"/>
        <v>44561</v>
      </c>
      <c r="O81" s="267">
        <f t="shared" si="3"/>
        <v>3</v>
      </c>
      <c r="P81" s="267">
        <f t="shared" si="4"/>
        <v>882000</v>
      </c>
    </row>
    <row r="82" spans="1:16" x14ac:dyDescent="0.2">
      <c r="A82" s="260">
        <v>44088</v>
      </c>
      <c r="B82" s="261" t="s">
        <v>356</v>
      </c>
      <c r="C82" s="262" t="s">
        <v>360</v>
      </c>
      <c r="D82" s="262" t="s">
        <v>373</v>
      </c>
      <c r="E82" s="262" t="s">
        <v>349</v>
      </c>
      <c r="F82" s="262">
        <v>2021</v>
      </c>
      <c r="G82" s="262" t="s">
        <v>357</v>
      </c>
      <c r="H82" s="263">
        <v>420000</v>
      </c>
      <c r="I82" s="262" t="s">
        <v>362</v>
      </c>
      <c r="J82" s="264">
        <v>0.22</v>
      </c>
      <c r="K82" s="264">
        <v>0</v>
      </c>
      <c r="L82" s="264">
        <v>0</v>
      </c>
      <c r="M82" s="265">
        <f t="shared" si="1"/>
        <v>44408</v>
      </c>
      <c r="N82" s="266">
        <f t="shared" si="2"/>
        <v>44469</v>
      </c>
      <c r="O82" s="267">
        <f t="shared" si="3"/>
        <v>3</v>
      </c>
      <c r="P82" s="267">
        <f t="shared" si="4"/>
        <v>1260000</v>
      </c>
    </row>
    <row r="83" spans="1:16" x14ac:dyDescent="0.2">
      <c r="A83" s="260">
        <v>44088</v>
      </c>
      <c r="B83" s="261" t="s">
        <v>356</v>
      </c>
      <c r="C83" s="262" t="s">
        <v>360</v>
      </c>
      <c r="D83" s="262" t="s">
        <v>373</v>
      </c>
      <c r="E83" s="262" t="s">
        <v>349</v>
      </c>
      <c r="F83" s="262">
        <v>2021</v>
      </c>
      <c r="G83" s="262" t="s">
        <v>358</v>
      </c>
      <c r="H83" s="263">
        <v>84000</v>
      </c>
      <c r="I83" s="262" t="s">
        <v>362</v>
      </c>
      <c r="J83" s="264">
        <v>0.22</v>
      </c>
      <c r="K83" s="264">
        <v>0</v>
      </c>
      <c r="L83" s="264">
        <v>0</v>
      </c>
      <c r="M83" s="265">
        <f t="shared" ref="M83:M151" si="5">+EOMONTH(LEFT($G83,FIND(" -",$G83)-1)&amp;"-"&amp;$F83,IF($C83="Oil",0,0))</f>
        <v>44316</v>
      </c>
      <c r="N83" s="266">
        <f t="shared" ref="N83:N151" si="6">+EOMONTH(RIGHT($G83,FIND("- ",$G83)-2)&amp;"-"&amp;$F83,IF($C83="Oil",0,0))</f>
        <v>44377</v>
      </c>
      <c r="O83" s="267">
        <f t="shared" ref="O83:O146" si="7">+ROUND((N83-M83)/30.4+1,0)</f>
        <v>3</v>
      </c>
      <c r="P83" s="267">
        <f t="shared" ref="P83:P146" si="8">+O83*H83</f>
        <v>252000</v>
      </c>
    </row>
    <row r="84" spans="1:16" x14ac:dyDescent="0.2">
      <c r="A84" s="260">
        <v>44088</v>
      </c>
      <c r="B84" s="261" t="s">
        <v>356</v>
      </c>
      <c r="C84" s="262" t="s">
        <v>360</v>
      </c>
      <c r="D84" s="262" t="s">
        <v>373</v>
      </c>
      <c r="E84" s="262" t="s">
        <v>349</v>
      </c>
      <c r="F84" s="262">
        <v>2021</v>
      </c>
      <c r="G84" s="262" t="s">
        <v>355</v>
      </c>
      <c r="H84" s="263">
        <v>126000</v>
      </c>
      <c r="I84" s="262" t="s">
        <v>362</v>
      </c>
      <c r="J84" s="264">
        <v>0.22</v>
      </c>
      <c r="K84" s="264">
        <v>0</v>
      </c>
      <c r="L84" s="264">
        <v>0</v>
      </c>
      <c r="M84" s="265">
        <f t="shared" si="5"/>
        <v>44227</v>
      </c>
      <c r="N84" s="266">
        <f t="shared" si="6"/>
        <v>44286</v>
      </c>
      <c r="O84" s="267">
        <f t="shared" si="7"/>
        <v>3</v>
      </c>
      <c r="P84" s="267">
        <f t="shared" si="8"/>
        <v>378000</v>
      </c>
    </row>
    <row r="85" spans="1:16" x14ac:dyDescent="0.2">
      <c r="A85" s="260">
        <v>44088</v>
      </c>
      <c r="B85" s="261" t="s">
        <v>356</v>
      </c>
      <c r="C85" s="262" t="s">
        <v>360</v>
      </c>
      <c r="D85" s="262" t="s">
        <v>364</v>
      </c>
      <c r="E85" s="262" t="s">
        <v>349</v>
      </c>
      <c r="F85" s="262">
        <v>2021</v>
      </c>
      <c r="G85" s="262" t="s">
        <v>359</v>
      </c>
      <c r="H85" s="263">
        <v>294000</v>
      </c>
      <c r="I85" s="262" t="s">
        <v>362</v>
      </c>
      <c r="J85" s="264">
        <v>0.47249999999999998</v>
      </c>
      <c r="K85" s="264">
        <v>0</v>
      </c>
      <c r="L85" s="264">
        <v>0</v>
      </c>
      <c r="M85" s="265">
        <f t="shared" si="5"/>
        <v>44408</v>
      </c>
      <c r="N85" s="266">
        <f t="shared" si="6"/>
        <v>44561</v>
      </c>
      <c r="O85" s="267">
        <f t="shared" si="7"/>
        <v>6</v>
      </c>
      <c r="P85" s="267">
        <f t="shared" si="8"/>
        <v>1764000</v>
      </c>
    </row>
    <row r="86" spans="1:16" x14ac:dyDescent="0.2">
      <c r="A86" s="260">
        <v>44088</v>
      </c>
      <c r="B86" s="261" t="s">
        <v>356</v>
      </c>
      <c r="C86" s="262" t="s">
        <v>360</v>
      </c>
      <c r="D86" s="262" t="s">
        <v>364</v>
      </c>
      <c r="E86" s="262" t="s">
        <v>349</v>
      </c>
      <c r="F86" s="262">
        <v>2021</v>
      </c>
      <c r="G86" s="262" t="s">
        <v>355</v>
      </c>
      <c r="H86" s="263">
        <v>42000</v>
      </c>
      <c r="I86" s="262" t="s">
        <v>362</v>
      </c>
      <c r="J86" s="264">
        <v>0.47249999999999998</v>
      </c>
      <c r="K86" s="264">
        <v>0</v>
      </c>
      <c r="L86" s="264">
        <v>0</v>
      </c>
      <c r="M86" s="265">
        <f t="shared" si="5"/>
        <v>44227</v>
      </c>
      <c r="N86" s="266">
        <f t="shared" si="6"/>
        <v>44286</v>
      </c>
      <c r="O86" s="267">
        <f t="shared" si="7"/>
        <v>3</v>
      </c>
      <c r="P86" s="267">
        <f t="shared" si="8"/>
        <v>126000</v>
      </c>
    </row>
    <row r="87" spans="1:16" x14ac:dyDescent="0.2">
      <c r="A87" s="260">
        <v>44088</v>
      </c>
      <c r="B87" s="261" t="s">
        <v>356</v>
      </c>
      <c r="C87" s="262" t="s">
        <v>360</v>
      </c>
      <c r="D87" s="262" t="s">
        <v>364</v>
      </c>
      <c r="E87" s="262" t="s">
        <v>349</v>
      </c>
      <c r="F87" s="262">
        <v>2020</v>
      </c>
      <c r="G87" s="262" t="s">
        <v>363</v>
      </c>
      <c r="H87" s="263">
        <v>168000</v>
      </c>
      <c r="I87" s="262" t="s">
        <v>362</v>
      </c>
      <c r="J87" s="264">
        <v>0.47249999999999998</v>
      </c>
      <c r="K87" s="264">
        <v>0</v>
      </c>
      <c r="L87" s="264">
        <v>0</v>
      </c>
      <c r="M87" s="265">
        <f t="shared" si="5"/>
        <v>44135</v>
      </c>
      <c r="N87" s="266">
        <f t="shared" si="6"/>
        <v>44196</v>
      </c>
      <c r="O87" s="267">
        <f t="shared" si="7"/>
        <v>3</v>
      </c>
      <c r="P87" s="267">
        <f t="shared" si="8"/>
        <v>504000</v>
      </c>
    </row>
    <row r="88" spans="1:16" x14ac:dyDescent="0.2">
      <c r="A88" s="260">
        <v>44088</v>
      </c>
      <c r="B88" s="261" t="s">
        <v>356</v>
      </c>
      <c r="C88" s="262" t="s">
        <v>360</v>
      </c>
      <c r="D88" s="262" t="s">
        <v>374</v>
      </c>
      <c r="E88" s="262" t="s">
        <v>349</v>
      </c>
      <c r="F88" s="262">
        <v>2021</v>
      </c>
      <c r="G88" s="262" t="s">
        <v>350</v>
      </c>
      <c r="H88" s="263">
        <v>294000</v>
      </c>
      <c r="I88" s="262" t="s">
        <v>362</v>
      </c>
      <c r="J88" s="264">
        <v>0.53374999999999995</v>
      </c>
      <c r="K88" s="264">
        <v>0</v>
      </c>
      <c r="L88" s="264">
        <v>0</v>
      </c>
      <c r="M88" s="265">
        <f t="shared" si="5"/>
        <v>44227</v>
      </c>
      <c r="N88" s="266">
        <f t="shared" si="6"/>
        <v>44561</v>
      </c>
      <c r="O88" s="267">
        <f t="shared" si="7"/>
        <v>12</v>
      </c>
      <c r="P88" s="267">
        <f t="shared" si="8"/>
        <v>3528000</v>
      </c>
    </row>
    <row r="89" spans="1:16" x14ac:dyDescent="0.2">
      <c r="A89" s="260">
        <v>44088</v>
      </c>
      <c r="B89" s="261" t="s">
        <v>356</v>
      </c>
      <c r="C89" s="262" t="s">
        <v>360</v>
      </c>
      <c r="D89" s="262" t="s">
        <v>374</v>
      </c>
      <c r="E89" s="262" t="s">
        <v>349</v>
      </c>
      <c r="F89" s="262">
        <v>2020</v>
      </c>
      <c r="G89" s="262" t="s">
        <v>363</v>
      </c>
      <c r="H89" s="263">
        <v>294000</v>
      </c>
      <c r="I89" s="262" t="s">
        <v>362</v>
      </c>
      <c r="J89" s="264">
        <v>0.53374999999999995</v>
      </c>
      <c r="K89" s="264">
        <v>0</v>
      </c>
      <c r="L89" s="264">
        <v>0</v>
      </c>
      <c r="M89" s="265">
        <f t="shared" si="5"/>
        <v>44135</v>
      </c>
      <c r="N89" s="266">
        <f t="shared" si="6"/>
        <v>44196</v>
      </c>
      <c r="O89" s="267">
        <f t="shared" si="7"/>
        <v>3</v>
      </c>
      <c r="P89" s="267">
        <f t="shared" si="8"/>
        <v>882000</v>
      </c>
    </row>
    <row r="90" spans="1:16" x14ac:dyDescent="0.2">
      <c r="A90" s="260">
        <v>44088</v>
      </c>
      <c r="B90" s="261" t="s">
        <v>356</v>
      </c>
      <c r="C90" s="262" t="s">
        <v>360</v>
      </c>
      <c r="D90" s="262" t="s">
        <v>375</v>
      </c>
      <c r="E90" s="262" t="s">
        <v>349</v>
      </c>
      <c r="F90" s="262">
        <v>2021</v>
      </c>
      <c r="G90" s="262" t="s">
        <v>350</v>
      </c>
      <c r="H90" s="263">
        <v>84000</v>
      </c>
      <c r="I90" s="262" t="s">
        <v>362</v>
      </c>
      <c r="J90" s="264">
        <v>0.55500000000000005</v>
      </c>
      <c r="K90" s="264">
        <v>0</v>
      </c>
      <c r="L90" s="264">
        <v>0</v>
      </c>
      <c r="M90" s="265">
        <f t="shared" si="5"/>
        <v>44227</v>
      </c>
      <c r="N90" s="266">
        <f t="shared" si="6"/>
        <v>44561</v>
      </c>
      <c r="O90" s="267">
        <f t="shared" si="7"/>
        <v>12</v>
      </c>
      <c r="P90" s="267">
        <f t="shared" si="8"/>
        <v>1008000</v>
      </c>
    </row>
    <row r="91" spans="1:16" x14ac:dyDescent="0.2">
      <c r="A91" s="260">
        <v>44088</v>
      </c>
      <c r="B91" s="261" t="s">
        <v>354</v>
      </c>
      <c r="C91" s="262" t="s">
        <v>360</v>
      </c>
      <c r="D91" s="262" t="s">
        <v>375</v>
      </c>
      <c r="E91" s="262" t="s">
        <v>349</v>
      </c>
      <c r="F91" s="262">
        <v>2020</v>
      </c>
      <c r="G91" s="262" t="s">
        <v>363</v>
      </c>
      <c r="H91" s="263">
        <v>84000</v>
      </c>
      <c r="I91" s="262" t="s">
        <v>362</v>
      </c>
      <c r="J91" s="264">
        <v>0.55500000000000005</v>
      </c>
      <c r="K91" s="264">
        <v>0</v>
      </c>
      <c r="L91" s="264">
        <v>0</v>
      </c>
      <c r="M91" s="265">
        <f t="shared" si="5"/>
        <v>44135</v>
      </c>
      <c r="N91" s="266">
        <f t="shared" si="6"/>
        <v>44196</v>
      </c>
      <c r="O91" s="267">
        <f t="shared" si="7"/>
        <v>3</v>
      </c>
      <c r="P91" s="267">
        <f t="shared" si="8"/>
        <v>252000</v>
      </c>
    </row>
    <row r="92" spans="1:16" x14ac:dyDescent="0.2">
      <c r="A92" s="260">
        <v>44088</v>
      </c>
      <c r="B92" s="261" t="s">
        <v>354</v>
      </c>
      <c r="C92" s="262" t="s">
        <v>360</v>
      </c>
      <c r="D92" s="262" t="s">
        <v>361</v>
      </c>
      <c r="E92" s="262" t="s">
        <v>349</v>
      </c>
      <c r="F92" s="262">
        <v>2021</v>
      </c>
      <c r="G92" s="262" t="s">
        <v>376</v>
      </c>
      <c r="H92" s="263">
        <v>336000</v>
      </c>
      <c r="I92" s="262" t="s">
        <v>362</v>
      </c>
      <c r="J92" s="264">
        <v>0.82674999999999998</v>
      </c>
      <c r="K92" s="264">
        <v>0</v>
      </c>
      <c r="L92" s="264">
        <v>0</v>
      </c>
      <c r="M92" s="265">
        <f t="shared" si="5"/>
        <v>44227</v>
      </c>
      <c r="N92" s="266">
        <f t="shared" si="6"/>
        <v>44377</v>
      </c>
      <c r="O92" s="267">
        <f t="shared" si="7"/>
        <v>6</v>
      </c>
      <c r="P92" s="267">
        <f t="shared" si="8"/>
        <v>2016000</v>
      </c>
    </row>
    <row r="93" spans="1:16" x14ac:dyDescent="0.2">
      <c r="A93" s="260">
        <v>44088</v>
      </c>
      <c r="B93" s="261" t="s">
        <v>354</v>
      </c>
      <c r="C93" s="262" t="s">
        <v>360</v>
      </c>
      <c r="D93" s="262" t="s">
        <v>361</v>
      </c>
      <c r="E93" s="262" t="s">
        <v>349</v>
      </c>
      <c r="F93" s="262">
        <v>2020</v>
      </c>
      <c r="G93" s="262" t="s">
        <v>363</v>
      </c>
      <c r="H93" s="263">
        <v>336000</v>
      </c>
      <c r="I93" s="262" t="s">
        <v>362</v>
      </c>
      <c r="J93" s="264">
        <v>0.82674999999999998</v>
      </c>
      <c r="K93" s="264">
        <v>0</v>
      </c>
      <c r="L93" s="264">
        <v>0</v>
      </c>
      <c r="M93" s="265">
        <f t="shared" si="5"/>
        <v>44135</v>
      </c>
      <c r="N93" s="266">
        <f t="shared" si="6"/>
        <v>44196</v>
      </c>
      <c r="O93" s="267">
        <f t="shared" si="7"/>
        <v>3</v>
      </c>
      <c r="P93" s="267">
        <f t="shared" si="8"/>
        <v>1008000</v>
      </c>
    </row>
    <row r="94" spans="1:16" x14ac:dyDescent="0.2">
      <c r="A94" s="260">
        <v>44085</v>
      </c>
      <c r="B94" s="261" t="s">
        <v>346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363</v>
      </c>
      <c r="H94" s="263">
        <v>60000</v>
      </c>
      <c r="I94" s="262" t="s">
        <v>379</v>
      </c>
      <c r="J94" s="264">
        <v>-0.28999999999999998</v>
      </c>
      <c r="K94" s="264">
        <v>0</v>
      </c>
      <c r="L94" s="264">
        <v>0</v>
      </c>
      <c r="M94" s="265">
        <f t="shared" si="5"/>
        <v>44500</v>
      </c>
      <c r="N94" s="266">
        <f t="shared" si="6"/>
        <v>44561</v>
      </c>
      <c r="O94" s="267">
        <f t="shared" si="7"/>
        <v>3</v>
      </c>
      <c r="P94" s="267">
        <f t="shared" si="8"/>
        <v>180000</v>
      </c>
    </row>
    <row r="95" spans="1:16" x14ac:dyDescent="0.2">
      <c r="A95" s="260">
        <v>44085</v>
      </c>
      <c r="B95" s="261" t="s">
        <v>346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350</v>
      </c>
      <c r="H95" s="263">
        <v>50000</v>
      </c>
      <c r="I95" s="262" t="s">
        <v>379</v>
      </c>
      <c r="J95" s="264">
        <v>-0.32750000000000001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44561</v>
      </c>
      <c r="O95" s="267">
        <f t="shared" si="7"/>
        <v>12</v>
      </c>
      <c r="P95" s="267">
        <f t="shared" si="8"/>
        <v>600000</v>
      </c>
    </row>
    <row r="96" spans="1:16" x14ac:dyDescent="0.2">
      <c r="A96" s="260">
        <v>44085</v>
      </c>
      <c r="B96" s="261" t="s">
        <v>354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363</v>
      </c>
      <c r="H96" s="263">
        <v>1000</v>
      </c>
      <c r="I96" s="262" t="s">
        <v>351</v>
      </c>
      <c r="J96" s="264">
        <v>38</v>
      </c>
      <c r="K96" s="264">
        <v>45.6</v>
      </c>
      <c r="L96" s="264">
        <v>0</v>
      </c>
      <c r="M96" s="265">
        <f t="shared" si="5"/>
        <v>44865</v>
      </c>
      <c r="N96" s="266">
        <f t="shared" si="6"/>
        <v>44926</v>
      </c>
      <c r="O96" s="267">
        <f t="shared" si="7"/>
        <v>3</v>
      </c>
      <c r="P96" s="267">
        <f t="shared" si="8"/>
        <v>3000</v>
      </c>
    </row>
    <row r="97" spans="1:16" x14ac:dyDescent="0.2">
      <c r="A97" s="260">
        <v>44085</v>
      </c>
      <c r="B97" s="261" t="s">
        <v>354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380</v>
      </c>
      <c r="H97" s="263">
        <v>2000</v>
      </c>
      <c r="I97" s="262" t="s">
        <v>351</v>
      </c>
      <c r="J97" s="264">
        <v>38</v>
      </c>
      <c r="K97" s="264">
        <v>45.6</v>
      </c>
      <c r="L97" s="264">
        <v>0</v>
      </c>
      <c r="M97" s="265">
        <f t="shared" si="5"/>
        <v>44681</v>
      </c>
      <c r="N97" s="266">
        <f t="shared" si="6"/>
        <v>44834</v>
      </c>
      <c r="O97" s="267">
        <f t="shared" si="7"/>
        <v>6</v>
      </c>
      <c r="P97" s="267">
        <f t="shared" si="8"/>
        <v>12000</v>
      </c>
    </row>
    <row r="98" spans="1:16" x14ac:dyDescent="0.2">
      <c r="A98" s="260">
        <v>44085</v>
      </c>
      <c r="B98" s="261" t="s">
        <v>354</v>
      </c>
      <c r="C98" s="262" t="s">
        <v>347</v>
      </c>
      <c r="D98" s="262" t="s">
        <v>348</v>
      </c>
      <c r="E98" s="262" t="s">
        <v>353</v>
      </c>
      <c r="F98" s="262">
        <v>2022</v>
      </c>
      <c r="G98" s="262" t="s">
        <v>355</v>
      </c>
      <c r="H98" s="263">
        <v>5000</v>
      </c>
      <c r="I98" s="262" t="s">
        <v>351</v>
      </c>
      <c r="J98" s="264">
        <v>38</v>
      </c>
      <c r="K98" s="264">
        <v>45.6</v>
      </c>
      <c r="L98" s="264">
        <v>0</v>
      </c>
      <c r="M98" s="265">
        <f t="shared" si="5"/>
        <v>44592</v>
      </c>
      <c r="N98" s="266">
        <f t="shared" si="6"/>
        <v>44651</v>
      </c>
      <c r="O98" s="267">
        <f t="shared" si="7"/>
        <v>3</v>
      </c>
      <c r="P98" s="267">
        <f t="shared" si="8"/>
        <v>15000</v>
      </c>
    </row>
    <row r="99" spans="1:16" x14ac:dyDescent="0.2">
      <c r="A99" s="260">
        <v>44085</v>
      </c>
      <c r="B99" s="261" t="s">
        <v>354</v>
      </c>
      <c r="C99" s="262" t="s">
        <v>347</v>
      </c>
      <c r="D99" s="262" t="s">
        <v>348</v>
      </c>
      <c r="E99" s="262" t="s">
        <v>353</v>
      </c>
      <c r="F99" s="262">
        <v>2021</v>
      </c>
      <c r="G99" s="262" t="s">
        <v>363</v>
      </c>
      <c r="H99" s="263">
        <v>5000</v>
      </c>
      <c r="I99" s="262" t="s">
        <v>351</v>
      </c>
      <c r="J99" s="264">
        <v>38</v>
      </c>
      <c r="K99" s="264">
        <v>45.6</v>
      </c>
      <c r="L99" s="264">
        <v>0</v>
      </c>
      <c r="M99" s="265">
        <f t="shared" si="5"/>
        <v>44500</v>
      </c>
      <c r="N99" s="266">
        <f t="shared" si="6"/>
        <v>44561</v>
      </c>
      <c r="O99" s="267">
        <f t="shared" si="7"/>
        <v>3</v>
      </c>
      <c r="P99" s="267">
        <f t="shared" si="8"/>
        <v>15000</v>
      </c>
    </row>
    <row r="100" spans="1:16" x14ac:dyDescent="0.2">
      <c r="A100" s="260">
        <v>44085</v>
      </c>
      <c r="B100" s="261" t="s">
        <v>346</v>
      </c>
      <c r="C100" s="262" t="s">
        <v>377</v>
      </c>
      <c r="D100" s="262" t="s">
        <v>381</v>
      </c>
      <c r="E100" s="262" t="s">
        <v>353</v>
      </c>
      <c r="F100" s="262">
        <v>2022</v>
      </c>
      <c r="G100" s="262" t="s">
        <v>355</v>
      </c>
      <c r="H100" s="263">
        <v>60000</v>
      </c>
      <c r="I100" s="262" t="s">
        <v>379</v>
      </c>
      <c r="J100" s="264">
        <v>2.5</v>
      </c>
      <c r="K100" s="264">
        <v>4.03</v>
      </c>
      <c r="L100" s="264">
        <v>0</v>
      </c>
      <c r="M100" s="265">
        <f t="shared" si="5"/>
        <v>44592</v>
      </c>
      <c r="N100" s="266">
        <f t="shared" si="6"/>
        <v>44651</v>
      </c>
      <c r="O100" s="267">
        <f t="shared" si="7"/>
        <v>3</v>
      </c>
      <c r="P100" s="267">
        <f t="shared" si="8"/>
        <v>180000</v>
      </c>
    </row>
    <row r="101" spans="1:16" x14ac:dyDescent="0.2">
      <c r="A101" s="260">
        <v>44085</v>
      </c>
      <c r="B101" s="261" t="s">
        <v>346</v>
      </c>
      <c r="C101" s="262" t="s">
        <v>377</v>
      </c>
      <c r="D101" s="262" t="s">
        <v>381</v>
      </c>
      <c r="E101" s="262" t="s">
        <v>353</v>
      </c>
      <c r="F101" s="262">
        <v>2021</v>
      </c>
      <c r="G101" s="262" t="s">
        <v>363</v>
      </c>
      <c r="H101" s="263">
        <v>60000</v>
      </c>
      <c r="I101" s="262" t="s">
        <v>379</v>
      </c>
      <c r="J101" s="264">
        <v>2.5</v>
      </c>
      <c r="K101" s="264">
        <v>4.03</v>
      </c>
      <c r="L101" s="264">
        <v>0</v>
      </c>
      <c r="M101" s="265">
        <f t="shared" si="5"/>
        <v>44500</v>
      </c>
      <c r="N101" s="266">
        <f t="shared" si="6"/>
        <v>44561</v>
      </c>
      <c r="O101" s="267">
        <f t="shared" si="7"/>
        <v>3</v>
      </c>
      <c r="P101" s="267">
        <f t="shared" si="8"/>
        <v>180000</v>
      </c>
    </row>
    <row r="102" spans="1:16" x14ac:dyDescent="0.2">
      <c r="A102" s="260">
        <v>44085</v>
      </c>
      <c r="B102" s="261" t="s">
        <v>346</v>
      </c>
      <c r="C102" s="262" t="s">
        <v>377</v>
      </c>
      <c r="D102" s="262" t="s">
        <v>381</v>
      </c>
      <c r="E102" s="262" t="s">
        <v>353</v>
      </c>
      <c r="F102" s="262">
        <v>2021</v>
      </c>
      <c r="G102" s="262" t="s">
        <v>355</v>
      </c>
      <c r="H102" s="263">
        <v>50000</v>
      </c>
      <c r="I102" s="262" t="s">
        <v>379</v>
      </c>
      <c r="J102" s="264">
        <v>2.5</v>
      </c>
      <c r="K102" s="264">
        <v>4.6100000000000003</v>
      </c>
      <c r="L102" s="264">
        <v>0</v>
      </c>
      <c r="M102" s="265">
        <f t="shared" si="5"/>
        <v>44227</v>
      </c>
      <c r="N102" s="266">
        <f t="shared" si="6"/>
        <v>44286</v>
      </c>
      <c r="O102" s="267">
        <f t="shared" si="7"/>
        <v>3</v>
      </c>
      <c r="P102" s="267">
        <f t="shared" si="8"/>
        <v>150000</v>
      </c>
    </row>
    <row r="103" spans="1:16" x14ac:dyDescent="0.2">
      <c r="A103" s="260">
        <v>44085</v>
      </c>
      <c r="B103" s="261" t="s">
        <v>346</v>
      </c>
      <c r="C103" s="262" t="s">
        <v>377</v>
      </c>
      <c r="D103" s="262" t="s">
        <v>381</v>
      </c>
      <c r="E103" s="262" t="s">
        <v>353</v>
      </c>
      <c r="F103" s="262">
        <v>2020</v>
      </c>
      <c r="G103" s="262" t="s">
        <v>365</v>
      </c>
      <c r="H103" s="263">
        <v>50000</v>
      </c>
      <c r="I103" s="262" t="s">
        <v>379</v>
      </c>
      <c r="J103" s="264">
        <v>2.5</v>
      </c>
      <c r="K103" s="264">
        <v>4.6100000000000003</v>
      </c>
      <c r="L103" s="264">
        <v>0</v>
      </c>
      <c r="M103" s="265">
        <f t="shared" si="5"/>
        <v>44165</v>
      </c>
      <c r="N103" s="266">
        <f t="shared" si="6"/>
        <v>44196</v>
      </c>
      <c r="O103" s="267">
        <f t="shared" si="7"/>
        <v>2</v>
      </c>
      <c r="P103" s="267">
        <f t="shared" si="8"/>
        <v>100000</v>
      </c>
    </row>
    <row r="104" spans="1:16" x14ac:dyDescent="0.2">
      <c r="A104" s="260">
        <v>44077</v>
      </c>
      <c r="B104" s="261" t="s">
        <v>356</v>
      </c>
      <c r="C104" s="262" t="s">
        <v>347</v>
      </c>
      <c r="D104" s="262" t="s">
        <v>348</v>
      </c>
      <c r="E104" s="262" t="s">
        <v>349</v>
      </c>
      <c r="F104" s="262">
        <v>2022</v>
      </c>
      <c r="G104" s="262" t="s">
        <v>350</v>
      </c>
      <c r="H104" s="263">
        <v>4000</v>
      </c>
      <c r="I104" s="262" t="s">
        <v>351</v>
      </c>
      <c r="J104" s="264">
        <v>45.15</v>
      </c>
      <c r="K104" s="264">
        <v>0</v>
      </c>
      <c r="L104" s="264">
        <v>0</v>
      </c>
      <c r="M104" s="265">
        <f t="shared" si="5"/>
        <v>44592</v>
      </c>
      <c r="N104" s="266">
        <f t="shared" si="6"/>
        <v>44926</v>
      </c>
      <c r="O104" s="267">
        <f t="shared" si="7"/>
        <v>12</v>
      </c>
      <c r="P104" s="267">
        <f t="shared" si="8"/>
        <v>48000</v>
      </c>
    </row>
    <row r="105" spans="1:16" x14ac:dyDescent="0.2">
      <c r="A105" s="260">
        <v>44077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2021</v>
      </c>
      <c r="G105" s="262" t="s">
        <v>359</v>
      </c>
      <c r="H105" s="263">
        <v>4000</v>
      </c>
      <c r="I105" s="262" t="s">
        <v>351</v>
      </c>
      <c r="J105" s="264">
        <v>45.15</v>
      </c>
      <c r="K105" s="264">
        <v>0</v>
      </c>
      <c r="L105" s="264">
        <v>0</v>
      </c>
      <c r="M105" s="265">
        <f t="shared" si="5"/>
        <v>44408</v>
      </c>
      <c r="N105" s="266">
        <f t="shared" si="6"/>
        <v>44561</v>
      </c>
      <c r="O105" s="267">
        <f t="shared" si="7"/>
        <v>6</v>
      </c>
      <c r="P105" s="267">
        <f t="shared" si="8"/>
        <v>24000</v>
      </c>
    </row>
    <row r="106" spans="1:16" x14ac:dyDescent="0.2">
      <c r="A106" s="260">
        <v>44048</v>
      </c>
      <c r="B106" s="261" t="s">
        <v>354</v>
      </c>
      <c r="C106" s="262" t="s">
        <v>377</v>
      </c>
      <c r="D106" s="262" t="s">
        <v>378</v>
      </c>
      <c r="E106" s="262" t="s">
        <v>349</v>
      </c>
      <c r="F106" s="262">
        <v>2021</v>
      </c>
      <c r="G106" s="262" t="s">
        <v>352</v>
      </c>
      <c r="H106" s="263">
        <v>100000</v>
      </c>
      <c r="I106" s="262" t="s">
        <v>379</v>
      </c>
      <c r="J106" s="264">
        <v>-0.45</v>
      </c>
      <c r="K106" s="264">
        <v>0</v>
      </c>
      <c r="L106" s="264">
        <v>0</v>
      </c>
      <c r="M106" s="265">
        <f t="shared" si="5"/>
        <v>44316</v>
      </c>
      <c r="N106" s="266">
        <f t="shared" si="6"/>
        <v>44561</v>
      </c>
      <c r="O106" s="267">
        <f t="shared" si="7"/>
        <v>9</v>
      </c>
      <c r="P106" s="267">
        <f t="shared" si="8"/>
        <v>900000</v>
      </c>
    </row>
    <row r="107" spans="1:16" x14ac:dyDescent="0.2">
      <c r="A107" s="260">
        <v>44048</v>
      </c>
      <c r="B107" s="261" t="s">
        <v>354</v>
      </c>
      <c r="C107" s="262" t="s">
        <v>377</v>
      </c>
      <c r="D107" s="262" t="s">
        <v>378</v>
      </c>
      <c r="E107" s="262" t="s">
        <v>349</v>
      </c>
      <c r="F107" s="262">
        <v>2021</v>
      </c>
      <c r="G107" s="262" t="s">
        <v>355</v>
      </c>
      <c r="H107" s="263">
        <v>50000</v>
      </c>
      <c r="I107" s="262" t="s">
        <v>379</v>
      </c>
      <c r="J107" s="264">
        <v>-0.45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44286</v>
      </c>
      <c r="O107" s="267">
        <f t="shared" si="7"/>
        <v>3</v>
      </c>
      <c r="P107" s="267">
        <f t="shared" si="8"/>
        <v>150000</v>
      </c>
    </row>
    <row r="108" spans="1:16" x14ac:dyDescent="0.2">
      <c r="A108" s="260">
        <v>44033</v>
      </c>
      <c r="B108" s="261" t="s">
        <v>356</v>
      </c>
      <c r="C108" s="262" t="s">
        <v>347</v>
      </c>
      <c r="D108" s="262" t="s">
        <v>348</v>
      </c>
      <c r="E108" s="262" t="s">
        <v>353</v>
      </c>
      <c r="F108" s="262">
        <v>2022</v>
      </c>
      <c r="G108" s="262" t="s">
        <v>350</v>
      </c>
      <c r="H108" s="263">
        <v>3000</v>
      </c>
      <c r="I108" s="262" t="s">
        <v>351</v>
      </c>
      <c r="J108" s="264">
        <v>35</v>
      </c>
      <c r="K108" s="264">
        <v>52</v>
      </c>
      <c r="L108" s="264">
        <v>0</v>
      </c>
      <c r="M108" s="265">
        <f t="shared" si="5"/>
        <v>44592</v>
      </c>
      <c r="N108" s="266">
        <f t="shared" si="6"/>
        <v>44926</v>
      </c>
      <c r="O108" s="267">
        <f t="shared" si="7"/>
        <v>12</v>
      </c>
      <c r="P108" s="267">
        <f t="shared" si="8"/>
        <v>36000</v>
      </c>
    </row>
    <row r="109" spans="1:16" x14ac:dyDescent="0.2">
      <c r="A109" s="260">
        <v>44014</v>
      </c>
      <c r="B109" s="261" t="s">
        <v>356</v>
      </c>
      <c r="C109" s="262" t="s">
        <v>347</v>
      </c>
      <c r="D109" s="262" t="s">
        <v>348</v>
      </c>
      <c r="E109" s="262" t="s">
        <v>353</v>
      </c>
      <c r="F109" s="262">
        <v>2022</v>
      </c>
      <c r="G109" s="262" t="s">
        <v>350</v>
      </c>
      <c r="H109" s="263">
        <v>3000</v>
      </c>
      <c r="I109" s="262" t="s">
        <v>351</v>
      </c>
      <c r="J109" s="264">
        <v>35</v>
      </c>
      <c r="K109" s="264">
        <v>49</v>
      </c>
      <c r="L109" s="264">
        <v>0</v>
      </c>
      <c r="M109" s="265">
        <f t="shared" si="5"/>
        <v>44592</v>
      </c>
      <c r="N109" s="266">
        <f t="shared" si="6"/>
        <v>44926</v>
      </c>
      <c r="O109" s="267">
        <f t="shared" si="7"/>
        <v>12</v>
      </c>
      <c r="P109" s="267">
        <f t="shared" si="8"/>
        <v>36000</v>
      </c>
    </row>
    <row r="110" spans="1:16" x14ac:dyDescent="0.2">
      <c r="A110" s="260">
        <v>44005</v>
      </c>
      <c r="B110" s="261" t="s">
        <v>354</v>
      </c>
      <c r="C110" s="262" t="s">
        <v>360</v>
      </c>
      <c r="D110" s="262" t="s">
        <v>373</v>
      </c>
      <c r="E110" s="262" t="s">
        <v>349</v>
      </c>
      <c r="F110" s="262">
        <v>2021</v>
      </c>
      <c r="G110" s="262" t="s">
        <v>376</v>
      </c>
      <c r="H110" s="263">
        <v>126000</v>
      </c>
      <c r="I110" s="262" t="s">
        <v>362</v>
      </c>
      <c r="J110" s="264">
        <v>0.18379999999999999</v>
      </c>
      <c r="K110" s="264">
        <v>0</v>
      </c>
      <c r="L110" s="264">
        <v>0</v>
      </c>
      <c r="M110" s="265">
        <f t="shared" si="5"/>
        <v>44227</v>
      </c>
      <c r="N110" s="266">
        <f t="shared" si="6"/>
        <v>44377</v>
      </c>
      <c r="O110" s="267">
        <f t="shared" si="7"/>
        <v>6</v>
      </c>
      <c r="P110" s="267">
        <f t="shared" si="8"/>
        <v>756000</v>
      </c>
    </row>
    <row r="111" spans="1:16" x14ac:dyDescent="0.2">
      <c r="A111" s="260">
        <v>44005</v>
      </c>
      <c r="B111" s="261" t="s">
        <v>354</v>
      </c>
      <c r="C111" s="262" t="s">
        <v>360</v>
      </c>
      <c r="D111" s="262" t="s">
        <v>364</v>
      </c>
      <c r="E111" s="262" t="s">
        <v>349</v>
      </c>
      <c r="F111" s="262">
        <v>2021</v>
      </c>
      <c r="G111" s="262" t="s">
        <v>376</v>
      </c>
      <c r="H111" s="263">
        <v>294000</v>
      </c>
      <c r="I111" s="262" t="s">
        <v>362</v>
      </c>
      <c r="J111" s="264">
        <v>0.48749999999999999</v>
      </c>
      <c r="K111" s="264">
        <v>0</v>
      </c>
      <c r="L111" s="264">
        <v>0</v>
      </c>
      <c r="M111" s="265">
        <f t="shared" si="5"/>
        <v>44227</v>
      </c>
      <c r="N111" s="266">
        <f t="shared" si="6"/>
        <v>44377</v>
      </c>
      <c r="O111" s="267">
        <f t="shared" si="7"/>
        <v>6</v>
      </c>
      <c r="P111" s="267">
        <f t="shared" si="8"/>
        <v>1764000</v>
      </c>
    </row>
    <row r="112" spans="1:16" x14ac:dyDescent="0.2">
      <c r="A112" s="260">
        <v>44005</v>
      </c>
      <c r="B112" s="261" t="s">
        <v>356</v>
      </c>
      <c r="C112" s="262" t="s">
        <v>347</v>
      </c>
      <c r="D112" s="262" t="s">
        <v>348</v>
      </c>
      <c r="E112" s="262" t="s">
        <v>353</v>
      </c>
      <c r="F112" s="262">
        <v>2022</v>
      </c>
      <c r="G112" s="262" t="s">
        <v>350</v>
      </c>
      <c r="H112" s="263">
        <v>6000</v>
      </c>
      <c r="I112" s="262" t="s">
        <v>351</v>
      </c>
      <c r="J112" s="264">
        <v>39</v>
      </c>
      <c r="K112" s="264">
        <v>45.2</v>
      </c>
      <c r="L112" s="264">
        <v>0</v>
      </c>
      <c r="M112" s="265">
        <f t="shared" si="5"/>
        <v>44592</v>
      </c>
      <c r="N112" s="266">
        <f t="shared" si="6"/>
        <v>44926</v>
      </c>
      <c r="O112" s="267">
        <f t="shared" si="7"/>
        <v>12</v>
      </c>
      <c r="P112" s="267">
        <f t="shared" si="8"/>
        <v>72000</v>
      </c>
    </row>
    <row r="113" spans="1:16" x14ac:dyDescent="0.2">
      <c r="A113" s="260">
        <v>44005</v>
      </c>
      <c r="B113" s="261" t="s">
        <v>356</v>
      </c>
      <c r="C113" s="262" t="s">
        <v>347</v>
      </c>
      <c r="D113" s="262" t="s">
        <v>348</v>
      </c>
      <c r="E113" s="262" t="s">
        <v>353</v>
      </c>
      <c r="F113" s="262">
        <v>2022</v>
      </c>
      <c r="G113" s="262" t="s">
        <v>376</v>
      </c>
      <c r="H113" s="263">
        <v>2000</v>
      </c>
      <c r="I113" s="262" t="s">
        <v>351</v>
      </c>
      <c r="J113" s="264">
        <v>39</v>
      </c>
      <c r="K113" s="264">
        <v>44.85</v>
      </c>
      <c r="L113" s="264">
        <v>0</v>
      </c>
      <c r="M113" s="265">
        <f t="shared" si="5"/>
        <v>44592</v>
      </c>
      <c r="N113" s="266">
        <f t="shared" si="6"/>
        <v>44742</v>
      </c>
      <c r="O113" s="267">
        <f t="shared" si="7"/>
        <v>6</v>
      </c>
      <c r="P113" s="267">
        <f t="shared" si="8"/>
        <v>12000</v>
      </c>
    </row>
    <row r="114" spans="1:16" x14ac:dyDescent="0.2">
      <c r="A114" s="260">
        <v>44005</v>
      </c>
      <c r="B114" s="261" t="s">
        <v>356</v>
      </c>
      <c r="C114" s="262" t="s">
        <v>347</v>
      </c>
      <c r="D114" s="262" t="s">
        <v>348</v>
      </c>
      <c r="E114" s="262" t="s">
        <v>353</v>
      </c>
      <c r="F114" s="262">
        <v>2021</v>
      </c>
      <c r="G114" s="262" t="s">
        <v>363</v>
      </c>
      <c r="H114" s="263">
        <v>4000</v>
      </c>
      <c r="I114" s="262" t="s">
        <v>351</v>
      </c>
      <c r="J114" s="264">
        <v>35</v>
      </c>
      <c r="K114" s="264">
        <v>48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12000</v>
      </c>
    </row>
    <row r="115" spans="1:16" x14ac:dyDescent="0.2">
      <c r="A115" s="260">
        <v>44001</v>
      </c>
      <c r="B115" s="261" t="s">
        <v>354</v>
      </c>
      <c r="C115" s="262" t="s">
        <v>347</v>
      </c>
      <c r="D115" s="262" t="s">
        <v>348</v>
      </c>
      <c r="E115" s="262" t="s">
        <v>353</v>
      </c>
      <c r="F115" s="262">
        <v>2022</v>
      </c>
      <c r="G115" s="262" t="s">
        <v>350</v>
      </c>
      <c r="H115" s="263">
        <v>20000</v>
      </c>
      <c r="I115" s="262" t="s">
        <v>351</v>
      </c>
      <c r="J115" s="264">
        <v>38</v>
      </c>
      <c r="K115" s="264">
        <v>45.15</v>
      </c>
      <c r="L115" s="264">
        <v>0</v>
      </c>
      <c r="M115" s="265">
        <f t="shared" si="5"/>
        <v>44592</v>
      </c>
      <c r="N115" s="266">
        <f t="shared" si="6"/>
        <v>44926</v>
      </c>
      <c r="O115" s="267">
        <f t="shared" si="7"/>
        <v>12</v>
      </c>
      <c r="P115" s="267">
        <f t="shared" si="8"/>
        <v>240000</v>
      </c>
    </row>
    <row r="116" spans="1:16" x14ac:dyDescent="0.2">
      <c r="A116" s="260">
        <v>44001</v>
      </c>
      <c r="B116" s="261" t="s">
        <v>354</v>
      </c>
      <c r="C116" s="262" t="s">
        <v>347</v>
      </c>
      <c r="D116" s="262" t="s">
        <v>348</v>
      </c>
      <c r="E116" s="262" t="s">
        <v>353</v>
      </c>
      <c r="F116" s="262">
        <v>2021</v>
      </c>
      <c r="G116" s="262" t="s">
        <v>363</v>
      </c>
      <c r="H116" s="263">
        <v>15000</v>
      </c>
      <c r="I116" s="262" t="s">
        <v>351</v>
      </c>
      <c r="J116" s="264">
        <v>35</v>
      </c>
      <c r="K116" s="264">
        <v>47.03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45000</v>
      </c>
    </row>
    <row r="117" spans="1:16" x14ac:dyDescent="0.2">
      <c r="A117" s="260">
        <v>43992</v>
      </c>
      <c r="B117" s="261" t="s">
        <v>356</v>
      </c>
      <c r="C117" s="262" t="s">
        <v>347</v>
      </c>
      <c r="D117" s="262" t="s">
        <v>348</v>
      </c>
      <c r="E117" s="262" t="s">
        <v>349</v>
      </c>
      <c r="F117" s="262">
        <v>2020</v>
      </c>
      <c r="G117" s="262" t="s">
        <v>363</v>
      </c>
      <c r="H117" s="263">
        <v>27000</v>
      </c>
      <c r="I117" s="262" t="s">
        <v>351</v>
      </c>
      <c r="J117" s="264">
        <v>39.729999999999997</v>
      </c>
      <c r="K117" s="264">
        <v>0</v>
      </c>
      <c r="L117" s="264">
        <v>0</v>
      </c>
      <c r="M117" s="265">
        <f t="shared" si="5"/>
        <v>44135</v>
      </c>
      <c r="N117" s="266">
        <f t="shared" si="6"/>
        <v>44196</v>
      </c>
      <c r="O117" s="267">
        <f t="shared" si="7"/>
        <v>3</v>
      </c>
      <c r="P117" s="267">
        <f t="shared" si="8"/>
        <v>81000</v>
      </c>
    </row>
    <row r="118" spans="1:16" x14ac:dyDescent="0.2">
      <c r="A118" s="260">
        <v>43992</v>
      </c>
      <c r="B118" s="261" t="s">
        <v>356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376</v>
      </c>
      <c r="H118" s="263">
        <v>10000</v>
      </c>
      <c r="I118" s="262" t="s">
        <v>351</v>
      </c>
      <c r="J118" s="264">
        <v>40.29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44377</v>
      </c>
      <c r="O118" s="267">
        <f t="shared" si="7"/>
        <v>6</v>
      </c>
      <c r="P118" s="267">
        <f t="shared" si="8"/>
        <v>60000</v>
      </c>
    </row>
    <row r="119" spans="1:16" x14ac:dyDescent="0.2">
      <c r="A119" s="260">
        <v>43990</v>
      </c>
      <c r="B119" s="261" t="s">
        <v>356</v>
      </c>
      <c r="C119" s="262" t="s">
        <v>360</v>
      </c>
      <c r="D119" s="262" t="s">
        <v>364</v>
      </c>
      <c r="E119" s="262" t="s">
        <v>349</v>
      </c>
      <c r="F119" s="262">
        <v>2021</v>
      </c>
      <c r="G119" s="262" t="s">
        <v>350</v>
      </c>
      <c r="H119" s="263">
        <v>504000</v>
      </c>
      <c r="I119" s="262" t="s">
        <v>362</v>
      </c>
      <c r="J119" s="264">
        <v>0.46750000000000003</v>
      </c>
      <c r="K119" s="264">
        <v>0</v>
      </c>
      <c r="L119" s="264">
        <v>0</v>
      </c>
      <c r="M119" s="265">
        <f t="shared" si="5"/>
        <v>44227</v>
      </c>
      <c r="N119" s="266">
        <f t="shared" si="6"/>
        <v>44561</v>
      </c>
      <c r="O119" s="267">
        <f t="shared" si="7"/>
        <v>12</v>
      </c>
      <c r="P119" s="267">
        <f t="shared" si="8"/>
        <v>6048000</v>
      </c>
    </row>
    <row r="120" spans="1:16" x14ac:dyDescent="0.2">
      <c r="A120" s="260">
        <v>43990</v>
      </c>
      <c r="B120" s="261" t="s">
        <v>354</v>
      </c>
      <c r="C120" s="262" t="s">
        <v>360</v>
      </c>
      <c r="D120" s="262" t="s">
        <v>373</v>
      </c>
      <c r="E120" s="262" t="s">
        <v>349</v>
      </c>
      <c r="F120" s="262">
        <v>2021</v>
      </c>
      <c r="G120" s="262" t="s">
        <v>350</v>
      </c>
      <c r="H120" s="263">
        <v>336000</v>
      </c>
      <c r="I120" s="262" t="s">
        <v>362</v>
      </c>
      <c r="J120" s="264">
        <v>0.17599999999999999</v>
      </c>
      <c r="K120" s="264">
        <v>0</v>
      </c>
      <c r="L120" s="264">
        <v>0</v>
      </c>
      <c r="M120" s="265">
        <f t="shared" si="5"/>
        <v>44227</v>
      </c>
      <c r="N120" s="266">
        <f t="shared" si="6"/>
        <v>44561</v>
      </c>
      <c r="O120" s="267">
        <f t="shared" si="7"/>
        <v>12</v>
      </c>
      <c r="P120" s="267">
        <f t="shared" si="8"/>
        <v>4032000</v>
      </c>
    </row>
    <row r="121" spans="1:16" x14ac:dyDescent="0.2">
      <c r="A121" s="260">
        <v>43990</v>
      </c>
      <c r="B121" s="261" t="s">
        <v>356</v>
      </c>
      <c r="C121" s="262" t="s">
        <v>377</v>
      </c>
      <c r="D121" s="262" t="s">
        <v>381</v>
      </c>
      <c r="E121" s="262" t="s">
        <v>349</v>
      </c>
      <c r="F121" s="262">
        <v>2021</v>
      </c>
      <c r="G121" s="262" t="s">
        <v>380</v>
      </c>
      <c r="H121" s="263">
        <v>250000</v>
      </c>
      <c r="I121" s="262" t="s">
        <v>379</v>
      </c>
      <c r="J121" s="264">
        <v>2.476</v>
      </c>
      <c r="K121" s="264">
        <v>0</v>
      </c>
      <c r="L121" s="264">
        <v>0</v>
      </c>
      <c r="M121" s="265">
        <f t="shared" si="5"/>
        <v>44316</v>
      </c>
      <c r="N121" s="266">
        <f t="shared" si="6"/>
        <v>44469</v>
      </c>
      <c r="O121" s="267">
        <f t="shared" si="7"/>
        <v>6</v>
      </c>
      <c r="P121" s="267">
        <f t="shared" si="8"/>
        <v>1500000</v>
      </c>
    </row>
    <row r="122" spans="1:16" x14ac:dyDescent="0.2">
      <c r="A122" s="260">
        <v>43990</v>
      </c>
      <c r="B122" s="261" t="s">
        <v>354</v>
      </c>
      <c r="C122" s="262" t="s">
        <v>377</v>
      </c>
      <c r="D122" s="262" t="s">
        <v>381</v>
      </c>
      <c r="E122" s="262" t="s">
        <v>353</v>
      </c>
      <c r="F122" s="262">
        <v>2020</v>
      </c>
      <c r="G122" s="262" t="s">
        <v>363</v>
      </c>
      <c r="H122" s="263">
        <v>100000</v>
      </c>
      <c r="I122" s="262" t="s">
        <v>379</v>
      </c>
      <c r="J122" s="264">
        <v>2.25</v>
      </c>
      <c r="K122" s="264">
        <v>2.54</v>
      </c>
      <c r="L122" s="264">
        <v>0</v>
      </c>
      <c r="M122" s="265">
        <f t="shared" si="5"/>
        <v>44135</v>
      </c>
      <c r="N122" s="266">
        <f t="shared" si="6"/>
        <v>44196</v>
      </c>
      <c r="O122" s="267">
        <f t="shared" si="7"/>
        <v>3</v>
      </c>
      <c r="P122" s="267">
        <f t="shared" si="8"/>
        <v>300000</v>
      </c>
    </row>
    <row r="123" spans="1:16" x14ac:dyDescent="0.2">
      <c r="A123" s="260">
        <v>43966</v>
      </c>
      <c r="B123" s="261" t="s">
        <v>346</v>
      </c>
      <c r="C123" s="262" t="s">
        <v>360</v>
      </c>
      <c r="D123" s="262" t="s">
        <v>373</v>
      </c>
      <c r="E123" s="262" t="s">
        <v>349</v>
      </c>
      <c r="F123" s="262">
        <v>2020</v>
      </c>
      <c r="G123" s="262" t="s">
        <v>382</v>
      </c>
      <c r="H123" s="263">
        <v>840000</v>
      </c>
      <c r="I123" s="262" t="s">
        <v>362</v>
      </c>
      <c r="J123" s="264">
        <v>0.21124999999999999</v>
      </c>
      <c r="K123" s="264">
        <v>0</v>
      </c>
      <c r="L123" s="264">
        <v>0</v>
      </c>
      <c r="M123" s="265">
        <f t="shared" si="5"/>
        <v>44012</v>
      </c>
      <c r="N123" s="266">
        <f t="shared" si="6"/>
        <v>44196</v>
      </c>
      <c r="O123" s="267">
        <f t="shared" si="7"/>
        <v>7</v>
      </c>
      <c r="P123" s="267">
        <f t="shared" si="8"/>
        <v>5880000</v>
      </c>
    </row>
    <row r="124" spans="1:16" x14ac:dyDescent="0.2">
      <c r="A124" s="260">
        <v>43966</v>
      </c>
      <c r="B124" s="261" t="s">
        <v>346</v>
      </c>
      <c r="C124" s="262" t="s">
        <v>360</v>
      </c>
      <c r="D124" s="262" t="s">
        <v>364</v>
      </c>
      <c r="E124" s="262" t="s">
        <v>349</v>
      </c>
      <c r="F124" s="262">
        <v>2020</v>
      </c>
      <c r="G124" s="262" t="s">
        <v>382</v>
      </c>
      <c r="H124" s="263">
        <v>630000</v>
      </c>
      <c r="I124" s="262" t="s">
        <v>362</v>
      </c>
      <c r="J124" s="264">
        <v>0.4325</v>
      </c>
      <c r="K124" s="264">
        <v>0</v>
      </c>
      <c r="L124" s="264">
        <v>0</v>
      </c>
      <c r="M124" s="265">
        <f t="shared" si="5"/>
        <v>44012</v>
      </c>
      <c r="N124" s="266">
        <f t="shared" si="6"/>
        <v>44196</v>
      </c>
      <c r="O124" s="267">
        <f t="shared" si="7"/>
        <v>7</v>
      </c>
      <c r="P124" s="267">
        <f t="shared" si="8"/>
        <v>4410000</v>
      </c>
    </row>
    <row r="125" spans="1:16" x14ac:dyDescent="0.2">
      <c r="A125" s="260">
        <v>43963</v>
      </c>
      <c r="B125" s="261" t="s">
        <v>346</v>
      </c>
      <c r="C125" s="262" t="s">
        <v>377</v>
      </c>
      <c r="D125" s="262" t="s">
        <v>381</v>
      </c>
      <c r="E125" s="262" t="s">
        <v>353</v>
      </c>
      <c r="F125" s="262">
        <v>2022</v>
      </c>
      <c r="G125" s="262" t="s">
        <v>355</v>
      </c>
      <c r="H125" s="263">
        <v>290000</v>
      </c>
      <c r="I125" s="262" t="s">
        <v>379</v>
      </c>
      <c r="J125" s="264">
        <v>2.5</v>
      </c>
      <c r="K125" s="264">
        <v>3.17</v>
      </c>
      <c r="L125" s="264">
        <v>0</v>
      </c>
      <c r="M125" s="265">
        <f t="shared" si="5"/>
        <v>44592</v>
      </c>
      <c r="N125" s="266">
        <f t="shared" si="6"/>
        <v>44651</v>
      </c>
      <c r="O125" s="267">
        <f t="shared" si="7"/>
        <v>3</v>
      </c>
      <c r="P125" s="267">
        <f t="shared" si="8"/>
        <v>870000</v>
      </c>
    </row>
    <row r="126" spans="1:16" x14ac:dyDescent="0.2">
      <c r="A126" s="260">
        <v>43963</v>
      </c>
      <c r="B126" s="261" t="s">
        <v>346</v>
      </c>
      <c r="C126" s="262" t="s">
        <v>377</v>
      </c>
      <c r="D126" s="262" t="s">
        <v>381</v>
      </c>
      <c r="E126" s="262" t="s">
        <v>353</v>
      </c>
      <c r="F126" s="262">
        <v>2021</v>
      </c>
      <c r="G126" s="262" t="s">
        <v>363</v>
      </c>
      <c r="H126" s="263">
        <v>310000</v>
      </c>
      <c r="I126" s="262" t="s">
        <v>379</v>
      </c>
      <c r="J126" s="264">
        <v>2.5</v>
      </c>
      <c r="K126" s="264">
        <v>3.17</v>
      </c>
      <c r="L126" s="264">
        <v>0</v>
      </c>
      <c r="M126" s="265">
        <f t="shared" si="5"/>
        <v>44500</v>
      </c>
      <c r="N126" s="266">
        <f t="shared" si="6"/>
        <v>44561</v>
      </c>
      <c r="O126" s="267">
        <f t="shared" si="7"/>
        <v>3</v>
      </c>
      <c r="P126" s="267">
        <f t="shared" si="8"/>
        <v>930000</v>
      </c>
    </row>
    <row r="127" spans="1:16" x14ac:dyDescent="0.2">
      <c r="A127" s="260">
        <v>43922</v>
      </c>
      <c r="B127" s="261" t="s">
        <v>346</v>
      </c>
      <c r="C127" s="262" t="s">
        <v>377</v>
      </c>
      <c r="D127" s="262" t="s">
        <v>381</v>
      </c>
      <c r="E127" s="262" t="s">
        <v>353</v>
      </c>
      <c r="F127" s="262">
        <v>2021</v>
      </c>
      <c r="G127" s="262" t="s">
        <v>355</v>
      </c>
      <c r="H127" s="263">
        <v>40000</v>
      </c>
      <c r="I127" s="262" t="s">
        <v>379</v>
      </c>
      <c r="J127" s="264">
        <v>2.2000000000000002</v>
      </c>
      <c r="K127" s="264">
        <v>4</v>
      </c>
      <c r="L127" s="264">
        <v>0</v>
      </c>
      <c r="M127" s="265">
        <f t="shared" si="5"/>
        <v>44227</v>
      </c>
      <c r="N127" s="266">
        <f t="shared" si="6"/>
        <v>44286</v>
      </c>
      <c r="O127" s="267">
        <f t="shared" si="7"/>
        <v>3</v>
      </c>
      <c r="P127" s="267">
        <f t="shared" si="8"/>
        <v>120000</v>
      </c>
    </row>
    <row r="128" spans="1:16" x14ac:dyDescent="0.2">
      <c r="A128" s="260">
        <v>43903</v>
      </c>
      <c r="B128" s="261" t="s">
        <v>354</v>
      </c>
      <c r="C128" s="262" t="s">
        <v>347</v>
      </c>
      <c r="D128" s="262" t="s">
        <v>348</v>
      </c>
      <c r="E128" s="262" t="s">
        <v>349</v>
      </c>
      <c r="F128" s="262">
        <v>2021</v>
      </c>
      <c r="G128" s="262" t="s">
        <v>363</v>
      </c>
      <c r="H128" s="263">
        <v>20000</v>
      </c>
      <c r="I128" s="262" t="s">
        <v>351</v>
      </c>
      <c r="J128" s="264">
        <v>40.450000000000003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60000</v>
      </c>
    </row>
    <row r="129" spans="1:19" x14ac:dyDescent="0.2">
      <c r="A129" s="260">
        <v>43903</v>
      </c>
      <c r="B129" s="261" t="s">
        <v>346</v>
      </c>
      <c r="C129" s="262" t="s">
        <v>347</v>
      </c>
      <c r="D129" s="262" t="s">
        <v>348</v>
      </c>
      <c r="E129" s="262" t="s">
        <v>349</v>
      </c>
      <c r="F129" s="262">
        <v>2021</v>
      </c>
      <c r="G129" s="262" t="s">
        <v>358</v>
      </c>
      <c r="H129" s="263">
        <v>13000</v>
      </c>
      <c r="I129" s="262" t="s">
        <v>351</v>
      </c>
      <c r="J129" s="264">
        <v>38.450000000000003</v>
      </c>
      <c r="K129" s="264">
        <v>0</v>
      </c>
      <c r="L129" s="264">
        <v>0</v>
      </c>
      <c r="M129" s="265">
        <f t="shared" si="5"/>
        <v>44316</v>
      </c>
      <c r="N129" s="266">
        <f t="shared" si="6"/>
        <v>44377</v>
      </c>
      <c r="O129" s="267">
        <f t="shared" si="7"/>
        <v>3</v>
      </c>
      <c r="P129" s="267">
        <f t="shared" si="8"/>
        <v>39000</v>
      </c>
    </row>
    <row r="130" spans="1:19" x14ac:dyDescent="0.2">
      <c r="A130" s="260">
        <v>43903</v>
      </c>
      <c r="B130" s="261" t="s">
        <v>383</v>
      </c>
      <c r="C130" s="262" t="s">
        <v>347</v>
      </c>
      <c r="D130" s="262" t="s">
        <v>348</v>
      </c>
      <c r="E130" s="262" t="s">
        <v>349</v>
      </c>
      <c r="F130" s="262">
        <v>2021</v>
      </c>
      <c r="G130" s="262" t="s">
        <v>355</v>
      </c>
      <c r="H130" s="263">
        <v>13000</v>
      </c>
      <c r="I130" s="262" t="s">
        <v>351</v>
      </c>
      <c r="J130" s="264">
        <v>37.71</v>
      </c>
      <c r="K130" s="264">
        <v>0</v>
      </c>
      <c r="L130" s="264">
        <v>0</v>
      </c>
      <c r="M130" s="265">
        <f t="shared" si="5"/>
        <v>44227</v>
      </c>
      <c r="N130" s="266">
        <f t="shared" si="6"/>
        <v>44286</v>
      </c>
      <c r="O130" s="267">
        <f t="shared" si="7"/>
        <v>3</v>
      </c>
      <c r="P130" s="267">
        <f t="shared" si="8"/>
        <v>39000</v>
      </c>
    </row>
    <row r="131" spans="1:19" x14ac:dyDescent="0.2">
      <c r="A131" s="260">
        <v>43903</v>
      </c>
      <c r="B131" s="261" t="s">
        <v>354</v>
      </c>
      <c r="C131" s="262" t="s">
        <v>347</v>
      </c>
      <c r="D131" s="262" t="s">
        <v>348</v>
      </c>
      <c r="E131" s="262" t="s">
        <v>349</v>
      </c>
      <c r="F131" s="262">
        <v>2020</v>
      </c>
      <c r="G131" s="262" t="s">
        <v>357</v>
      </c>
      <c r="H131" s="263">
        <v>6000</v>
      </c>
      <c r="I131" s="262" t="s">
        <v>351</v>
      </c>
      <c r="J131" s="264">
        <v>34.700000000000003</v>
      </c>
      <c r="K131" s="264">
        <v>0</v>
      </c>
      <c r="L131" s="264">
        <v>0</v>
      </c>
      <c r="M131" s="265">
        <f t="shared" si="5"/>
        <v>44043</v>
      </c>
      <c r="N131" s="266">
        <f t="shared" si="6"/>
        <v>44104</v>
      </c>
      <c r="O131" s="267">
        <f t="shared" si="7"/>
        <v>3</v>
      </c>
      <c r="P131" s="267">
        <f t="shared" si="8"/>
        <v>18000</v>
      </c>
    </row>
    <row r="132" spans="1:19" x14ac:dyDescent="0.2">
      <c r="A132" s="260">
        <v>43903</v>
      </c>
      <c r="B132" s="261" t="s">
        <v>346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358</v>
      </c>
      <c r="H132" s="263">
        <v>2000</v>
      </c>
      <c r="I132" s="262" t="s">
        <v>351</v>
      </c>
      <c r="J132" s="264">
        <v>32.82</v>
      </c>
      <c r="K132" s="264">
        <v>0</v>
      </c>
      <c r="L132" s="264">
        <v>0</v>
      </c>
      <c r="M132" s="265">
        <f t="shared" si="5"/>
        <v>43951</v>
      </c>
      <c r="N132" s="266">
        <f t="shared" si="6"/>
        <v>44012</v>
      </c>
      <c r="O132" s="267">
        <f t="shared" si="7"/>
        <v>3</v>
      </c>
      <c r="P132" s="267">
        <f t="shared" si="8"/>
        <v>6000</v>
      </c>
    </row>
    <row r="133" spans="1:19" x14ac:dyDescent="0.2">
      <c r="A133" s="260">
        <v>43903</v>
      </c>
      <c r="B133" s="261" t="s">
        <v>346</v>
      </c>
      <c r="C133" s="262" t="s">
        <v>347</v>
      </c>
      <c r="D133" s="262" t="s">
        <v>348</v>
      </c>
      <c r="E133" s="262" t="s">
        <v>349</v>
      </c>
      <c r="F133" s="262">
        <v>2021</v>
      </c>
      <c r="G133" s="262" t="s">
        <v>363</v>
      </c>
      <c r="H133" s="263">
        <v>20000</v>
      </c>
      <c r="I133" s="262" t="s">
        <v>351</v>
      </c>
      <c r="J133" s="264">
        <v>41.5</v>
      </c>
      <c r="K133" s="264">
        <v>0</v>
      </c>
      <c r="L133" s="264">
        <v>0</v>
      </c>
      <c r="M133" s="265">
        <f t="shared" si="5"/>
        <v>44500</v>
      </c>
      <c r="N133" s="266">
        <f t="shared" si="6"/>
        <v>44561</v>
      </c>
      <c r="O133" s="267">
        <f t="shared" si="7"/>
        <v>3</v>
      </c>
      <c r="P133" s="267">
        <f t="shared" si="8"/>
        <v>60000</v>
      </c>
      <c r="Q133" s="269"/>
    </row>
    <row r="134" spans="1:19" x14ac:dyDescent="0.2">
      <c r="A134" s="260">
        <v>43903</v>
      </c>
      <c r="B134" s="261" t="s">
        <v>354</v>
      </c>
      <c r="C134" s="262" t="s">
        <v>347</v>
      </c>
      <c r="D134" s="262" t="s">
        <v>348</v>
      </c>
      <c r="E134" s="262" t="s">
        <v>349</v>
      </c>
      <c r="F134" s="262">
        <v>2021</v>
      </c>
      <c r="G134" s="262" t="s">
        <v>358</v>
      </c>
      <c r="H134" s="263">
        <v>14000</v>
      </c>
      <c r="I134" s="262" t="s">
        <v>351</v>
      </c>
      <c r="J134" s="264">
        <v>40.200000000000003</v>
      </c>
      <c r="K134" s="264">
        <v>0</v>
      </c>
      <c r="L134" s="264">
        <v>0</v>
      </c>
      <c r="M134" s="265">
        <f t="shared" si="5"/>
        <v>44316</v>
      </c>
      <c r="N134" s="266">
        <f t="shared" si="6"/>
        <v>44377</v>
      </c>
      <c r="O134" s="267">
        <f t="shared" si="7"/>
        <v>3</v>
      </c>
      <c r="P134" s="267">
        <f t="shared" si="8"/>
        <v>42000</v>
      </c>
    </row>
    <row r="135" spans="1:19" x14ac:dyDescent="0.2">
      <c r="A135" s="260">
        <v>43903</v>
      </c>
      <c r="B135" s="261" t="s">
        <v>354</v>
      </c>
      <c r="C135" s="262" t="s">
        <v>347</v>
      </c>
      <c r="D135" s="262" t="s">
        <v>348</v>
      </c>
      <c r="E135" s="262" t="s">
        <v>349</v>
      </c>
      <c r="F135" s="262">
        <v>2021</v>
      </c>
      <c r="G135" s="262" t="s">
        <v>355</v>
      </c>
      <c r="H135" s="263">
        <v>14000</v>
      </c>
      <c r="I135" s="262" t="s">
        <v>351</v>
      </c>
      <c r="J135" s="264">
        <v>39.35</v>
      </c>
      <c r="K135" s="264">
        <v>0</v>
      </c>
      <c r="L135" s="264">
        <v>0</v>
      </c>
      <c r="M135" s="265">
        <f t="shared" si="5"/>
        <v>44227</v>
      </c>
      <c r="N135" s="266">
        <f t="shared" si="6"/>
        <v>44286</v>
      </c>
      <c r="O135" s="267">
        <f t="shared" si="7"/>
        <v>3</v>
      </c>
      <c r="P135" s="267">
        <f t="shared" si="8"/>
        <v>42000</v>
      </c>
    </row>
    <row r="136" spans="1:19" x14ac:dyDescent="0.2">
      <c r="A136" s="260">
        <v>43903</v>
      </c>
      <c r="B136" s="261" t="s">
        <v>354</v>
      </c>
      <c r="C136" s="262" t="s">
        <v>347</v>
      </c>
      <c r="D136" s="262" t="s">
        <v>348</v>
      </c>
      <c r="E136" s="262" t="s">
        <v>349</v>
      </c>
      <c r="F136" s="262">
        <v>2020</v>
      </c>
      <c r="G136" s="262" t="s">
        <v>357</v>
      </c>
      <c r="H136" s="263">
        <v>7000</v>
      </c>
      <c r="I136" s="262" t="s">
        <v>351</v>
      </c>
      <c r="J136" s="264">
        <v>36.35</v>
      </c>
      <c r="K136" s="264">
        <v>0</v>
      </c>
      <c r="L136" s="264">
        <v>0</v>
      </c>
      <c r="M136" s="265">
        <f t="shared" si="5"/>
        <v>44043</v>
      </c>
      <c r="N136" s="266">
        <f t="shared" si="6"/>
        <v>44104</v>
      </c>
      <c r="O136" s="267">
        <f t="shared" si="7"/>
        <v>3</v>
      </c>
      <c r="P136" s="267">
        <f t="shared" si="8"/>
        <v>21000</v>
      </c>
    </row>
    <row r="137" spans="1:19" x14ac:dyDescent="0.2">
      <c r="A137" s="260">
        <v>43903</v>
      </c>
      <c r="B137" s="261" t="s">
        <v>354</v>
      </c>
      <c r="C137" s="262" t="s">
        <v>347</v>
      </c>
      <c r="D137" s="262" t="s">
        <v>348</v>
      </c>
      <c r="E137" s="262" t="s">
        <v>349</v>
      </c>
      <c r="F137" s="262">
        <v>2020</v>
      </c>
      <c r="G137" s="262" t="s">
        <v>358</v>
      </c>
      <c r="H137" s="263">
        <v>3000</v>
      </c>
      <c r="I137" s="262" t="s">
        <v>351</v>
      </c>
      <c r="J137" s="264">
        <v>34.6</v>
      </c>
      <c r="K137" s="264">
        <v>0</v>
      </c>
      <c r="L137" s="264">
        <v>0</v>
      </c>
      <c r="M137" s="265">
        <f t="shared" si="5"/>
        <v>43951</v>
      </c>
      <c r="N137" s="266">
        <f t="shared" si="6"/>
        <v>44012</v>
      </c>
      <c r="O137" s="267">
        <f t="shared" si="7"/>
        <v>3</v>
      </c>
      <c r="P137" s="267">
        <f t="shared" si="8"/>
        <v>9000</v>
      </c>
    </row>
    <row r="138" spans="1:19" x14ac:dyDescent="0.2">
      <c r="A138" s="260">
        <v>43900</v>
      </c>
      <c r="B138" s="261" t="s">
        <v>354</v>
      </c>
      <c r="C138" s="262" t="s">
        <v>347</v>
      </c>
      <c r="D138" s="262" t="s">
        <v>348</v>
      </c>
      <c r="E138" s="262" t="s">
        <v>349</v>
      </c>
      <c r="F138" s="262">
        <v>2020</v>
      </c>
      <c r="G138" s="262" t="s">
        <v>352</v>
      </c>
      <c r="H138" s="263">
        <v>8000</v>
      </c>
      <c r="I138" s="262" t="s">
        <v>351</v>
      </c>
      <c r="J138" s="264">
        <v>36.42</v>
      </c>
      <c r="K138" s="264">
        <v>0</v>
      </c>
      <c r="L138" s="264">
        <v>0</v>
      </c>
      <c r="M138" s="265">
        <f t="shared" si="5"/>
        <v>43951</v>
      </c>
      <c r="N138" s="266">
        <f t="shared" si="6"/>
        <v>44196</v>
      </c>
      <c r="O138" s="267">
        <f t="shared" si="7"/>
        <v>9</v>
      </c>
      <c r="P138" s="267">
        <f t="shared" si="8"/>
        <v>72000</v>
      </c>
    </row>
    <row r="139" spans="1:19" x14ac:dyDescent="0.2">
      <c r="A139" s="260">
        <v>43880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2020</v>
      </c>
      <c r="G139" s="262" t="s">
        <v>352</v>
      </c>
      <c r="H139" s="263">
        <v>6000</v>
      </c>
      <c r="I139" s="262" t="s">
        <v>351</v>
      </c>
      <c r="J139" s="264">
        <v>50</v>
      </c>
      <c r="K139" s="264">
        <v>56.55</v>
      </c>
      <c r="L139" s="264">
        <v>0</v>
      </c>
      <c r="M139" s="265">
        <f t="shared" si="5"/>
        <v>43951</v>
      </c>
      <c r="N139" s="266">
        <f t="shared" si="6"/>
        <v>44196</v>
      </c>
      <c r="O139" s="267">
        <f t="shared" si="7"/>
        <v>9</v>
      </c>
      <c r="P139" s="267">
        <f t="shared" si="8"/>
        <v>54000</v>
      </c>
    </row>
    <row r="140" spans="1:19" x14ac:dyDescent="0.2">
      <c r="A140" s="260">
        <v>43859</v>
      </c>
      <c r="B140" s="261" t="s">
        <v>346</v>
      </c>
      <c r="C140" s="262" t="s">
        <v>347</v>
      </c>
      <c r="D140" s="262" t="s">
        <v>384</v>
      </c>
      <c r="E140" s="262" t="s">
        <v>349</v>
      </c>
      <c r="F140" s="262">
        <v>2021</v>
      </c>
      <c r="G140" s="262" t="s">
        <v>363</v>
      </c>
      <c r="H140" s="263">
        <v>25000</v>
      </c>
      <c r="I140" s="262" t="s">
        <v>351</v>
      </c>
      <c r="J140" s="264">
        <v>1.25</v>
      </c>
      <c r="K140" s="264">
        <v>0</v>
      </c>
      <c r="L140" s="264">
        <v>0</v>
      </c>
      <c r="M140" s="265">
        <f t="shared" si="5"/>
        <v>44500</v>
      </c>
      <c r="N140" s="266">
        <f t="shared" si="6"/>
        <v>44561</v>
      </c>
      <c r="O140" s="267">
        <f t="shared" si="7"/>
        <v>3</v>
      </c>
      <c r="P140" s="267">
        <f t="shared" si="8"/>
        <v>75000</v>
      </c>
      <c r="Q140" s="269"/>
      <c r="S140" s="270"/>
    </row>
    <row r="141" spans="1:19" x14ac:dyDescent="0.2">
      <c r="A141" s="260">
        <v>43852</v>
      </c>
      <c r="B141" s="261" t="s">
        <v>354</v>
      </c>
      <c r="C141" s="262" t="s">
        <v>347</v>
      </c>
      <c r="D141" s="262" t="s">
        <v>384</v>
      </c>
      <c r="E141" s="262" t="s">
        <v>349</v>
      </c>
      <c r="F141" s="262">
        <v>2021</v>
      </c>
      <c r="G141" s="262" t="s">
        <v>363</v>
      </c>
      <c r="H141" s="263">
        <v>25000</v>
      </c>
      <c r="I141" s="262" t="s">
        <v>351</v>
      </c>
      <c r="J141" s="264">
        <v>1.1000000000000001</v>
      </c>
      <c r="K141" s="264">
        <v>0</v>
      </c>
      <c r="L141" s="264">
        <v>0</v>
      </c>
      <c r="M141" s="265">
        <f t="shared" si="5"/>
        <v>44500</v>
      </c>
      <c r="N141" s="266">
        <f t="shared" si="6"/>
        <v>44561</v>
      </c>
      <c r="O141" s="267">
        <f t="shared" si="7"/>
        <v>3</v>
      </c>
      <c r="P141" s="267">
        <f t="shared" si="8"/>
        <v>75000</v>
      </c>
    </row>
    <row r="142" spans="1:19" x14ac:dyDescent="0.2">
      <c r="A142" s="260">
        <v>43833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6000</v>
      </c>
      <c r="I142" s="262" t="s">
        <v>351</v>
      </c>
      <c r="J142" s="264">
        <v>52</v>
      </c>
      <c r="K142" s="264">
        <v>58.35</v>
      </c>
      <c r="L142" s="264">
        <v>0</v>
      </c>
      <c r="M142" s="265">
        <f t="shared" si="5"/>
        <v>44227</v>
      </c>
      <c r="N142" s="266">
        <f t="shared" si="6"/>
        <v>44469</v>
      </c>
      <c r="O142" s="267">
        <f t="shared" si="7"/>
        <v>9</v>
      </c>
      <c r="P142" s="267">
        <f t="shared" si="8"/>
        <v>54000</v>
      </c>
    </row>
    <row r="143" spans="1:19" x14ac:dyDescent="0.2">
      <c r="A143" s="260">
        <v>43833</v>
      </c>
      <c r="B143" s="261" t="s">
        <v>346</v>
      </c>
      <c r="C143" s="262" t="s">
        <v>347</v>
      </c>
      <c r="D143" s="262" t="s">
        <v>348</v>
      </c>
      <c r="E143" s="262" t="s">
        <v>353</v>
      </c>
      <c r="F143" s="262">
        <v>2020</v>
      </c>
      <c r="G143" s="262" t="s">
        <v>350</v>
      </c>
      <c r="H143" s="263">
        <v>6000</v>
      </c>
      <c r="I143" s="262" t="s">
        <v>351</v>
      </c>
      <c r="J143" s="264">
        <v>57</v>
      </c>
      <c r="K143" s="264">
        <v>62.65</v>
      </c>
      <c r="L143" s="264">
        <v>0</v>
      </c>
      <c r="M143" s="265">
        <f t="shared" si="5"/>
        <v>43861</v>
      </c>
      <c r="N143" s="266">
        <f t="shared" si="6"/>
        <v>44196</v>
      </c>
      <c r="O143" s="267">
        <f t="shared" si="7"/>
        <v>12</v>
      </c>
      <c r="P143" s="267">
        <f t="shared" si="8"/>
        <v>72000</v>
      </c>
    </row>
    <row r="144" spans="1:19" x14ac:dyDescent="0.2">
      <c r="A144" s="260">
        <v>43829</v>
      </c>
      <c r="B144" s="261" t="s">
        <v>354</v>
      </c>
      <c r="C144" s="262" t="s">
        <v>347</v>
      </c>
      <c r="D144" s="262" t="s">
        <v>348</v>
      </c>
      <c r="E144" s="262" t="s">
        <v>349</v>
      </c>
      <c r="F144" s="262">
        <v>2020</v>
      </c>
      <c r="G144" s="262" t="s">
        <v>376</v>
      </c>
      <c r="H144" s="263">
        <v>6000</v>
      </c>
      <c r="I144" s="262" t="s">
        <v>351</v>
      </c>
      <c r="J144" s="264">
        <v>60.26</v>
      </c>
      <c r="K144" s="264">
        <v>0</v>
      </c>
      <c r="L144" s="264">
        <v>0</v>
      </c>
      <c r="M144" s="265">
        <f t="shared" si="5"/>
        <v>43861</v>
      </c>
      <c r="N144" s="266">
        <f t="shared" si="6"/>
        <v>44012</v>
      </c>
      <c r="O144" s="267">
        <f t="shared" si="7"/>
        <v>6</v>
      </c>
      <c r="P144" s="267">
        <f t="shared" si="8"/>
        <v>36000</v>
      </c>
    </row>
    <row r="145" spans="1:16" x14ac:dyDescent="0.2">
      <c r="A145" s="260">
        <v>43819</v>
      </c>
      <c r="B145" s="261" t="s">
        <v>383</v>
      </c>
      <c r="C145" s="262" t="s">
        <v>377</v>
      </c>
      <c r="D145" s="262" t="s">
        <v>378</v>
      </c>
      <c r="E145" s="262" t="s">
        <v>349</v>
      </c>
      <c r="F145" s="262">
        <v>2020</v>
      </c>
      <c r="G145" s="262" t="s">
        <v>350</v>
      </c>
      <c r="H145" s="263">
        <v>100000</v>
      </c>
      <c r="I145" s="262" t="s">
        <v>379</v>
      </c>
      <c r="J145" s="264">
        <v>-1.395</v>
      </c>
      <c r="K145" s="264">
        <v>0</v>
      </c>
      <c r="L145" s="264">
        <v>0</v>
      </c>
      <c r="M145" s="265">
        <f t="shared" si="5"/>
        <v>43861</v>
      </c>
      <c r="N145" s="266">
        <f t="shared" si="6"/>
        <v>44196</v>
      </c>
      <c r="O145" s="267">
        <f t="shared" si="7"/>
        <v>12</v>
      </c>
      <c r="P145" s="267">
        <f t="shared" si="8"/>
        <v>1200000</v>
      </c>
    </row>
    <row r="146" spans="1:16" x14ac:dyDescent="0.2">
      <c r="A146" s="260">
        <v>43803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15000</v>
      </c>
      <c r="I146" s="262" t="s">
        <v>351</v>
      </c>
      <c r="J146" s="264">
        <v>50</v>
      </c>
      <c r="K146" s="264">
        <v>55</v>
      </c>
      <c r="L146" s="264">
        <v>0</v>
      </c>
      <c r="M146" s="265">
        <f t="shared" si="5"/>
        <v>44408</v>
      </c>
      <c r="N146" s="266">
        <f t="shared" si="6"/>
        <v>44469</v>
      </c>
      <c r="O146" s="267">
        <f t="shared" si="7"/>
        <v>3</v>
      </c>
      <c r="P146" s="267">
        <f t="shared" si="8"/>
        <v>45000</v>
      </c>
    </row>
    <row r="147" spans="1:16" x14ac:dyDescent="0.2">
      <c r="A147" s="260">
        <v>43802</v>
      </c>
      <c r="B147" s="261" t="s">
        <v>346</v>
      </c>
      <c r="C147" s="262" t="s">
        <v>377</v>
      </c>
      <c r="D147" s="262" t="s">
        <v>381</v>
      </c>
      <c r="E147" s="262" t="s">
        <v>349</v>
      </c>
      <c r="F147" s="262">
        <v>2021</v>
      </c>
      <c r="G147" s="262" t="s">
        <v>357</v>
      </c>
      <c r="H147" s="263">
        <v>85000</v>
      </c>
      <c r="I147" s="262" t="s">
        <v>379</v>
      </c>
      <c r="J147" s="264">
        <v>2.34</v>
      </c>
      <c r="K147" s="264">
        <v>0</v>
      </c>
      <c r="L147" s="264">
        <v>0</v>
      </c>
      <c r="M147" s="265">
        <f t="shared" si="5"/>
        <v>44408</v>
      </c>
      <c r="N147" s="266">
        <f t="shared" si="6"/>
        <v>44469</v>
      </c>
      <c r="O147" s="267">
        <f t="shared" ref="O147:O210" si="9">+ROUND((N147-M147)/30.4+1,0)</f>
        <v>3</v>
      </c>
      <c r="P147" s="267">
        <f t="shared" ref="P147:P210" si="10">+O147*H147</f>
        <v>255000</v>
      </c>
    </row>
    <row r="148" spans="1:16" x14ac:dyDescent="0.2">
      <c r="A148" s="260">
        <v>43802</v>
      </c>
      <c r="B148" s="261" t="s">
        <v>346</v>
      </c>
      <c r="C148" s="262" t="s">
        <v>377</v>
      </c>
      <c r="D148" s="262" t="s">
        <v>381</v>
      </c>
      <c r="E148" s="262" t="s">
        <v>353</v>
      </c>
      <c r="F148" s="262">
        <v>2021</v>
      </c>
      <c r="G148" s="262" t="s">
        <v>355</v>
      </c>
      <c r="H148" s="263">
        <v>100000</v>
      </c>
      <c r="I148" s="262" t="s">
        <v>379</v>
      </c>
      <c r="J148" s="264">
        <v>2.2999999999999998</v>
      </c>
      <c r="K148" s="264">
        <v>3.36</v>
      </c>
      <c r="L148" s="264">
        <v>0</v>
      </c>
      <c r="M148" s="265">
        <f t="shared" si="5"/>
        <v>44227</v>
      </c>
      <c r="N148" s="266">
        <f t="shared" si="6"/>
        <v>44286</v>
      </c>
      <c r="O148" s="267">
        <f t="shared" si="9"/>
        <v>3</v>
      </c>
      <c r="P148" s="267">
        <f t="shared" si="10"/>
        <v>300000</v>
      </c>
    </row>
    <row r="149" spans="1:16" x14ac:dyDescent="0.2">
      <c r="A149" s="260">
        <v>43802</v>
      </c>
      <c r="B149" s="261" t="s">
        <v>346</v>
      </c>
      <c r="C149" s="262" t="s">
        <v>377</v>
      </c>
      <c r="D149" s="262" t="s">
        <v>381</v>
      </c>
      <c r="E149" s="262" t="s">
        <v>353</v>
      </c>
      <c r="F149" s="262">
        <v>2021</v>
      </c>
      <c r="G149" s="262" t="s">
        <v>355</v>
      </c>
      <c r="H149" s="263">
        <v>15000</v>
      </c>
      <c r="I149" s="262" t="s">
        <v>379</v>
      </c>
      <c r="J149" s="264">
        <v>2.2999999999999998</v>
      </c>
      <c r="K149" s="264">
        <v>3.35</v>
      </c>
      <c r="L149" s="264">
        <v>0</v>
      </c>
      <c r="M149" s="265">
        <f t="shared" si="5"/>
        <v>44227</v>
      </c>
      <c r="N149" s="266">
        <f t="shared" si="6"/>
        <v>44286</v>
      </c>
      <c r="O149" s="267">
        <f t="shared" si="9"/>
        <v>3</v>
      </c>
      <c r="P149" s="267">
        <f t="shared" si="10"/>
        <v>45000</v>
      </c>
    </row>
    <row r="150" spans="1:16" x14ac:dyDescent="0.2">
      <c r="A150" s="260">
        <v>43802</v>
      </c>
      <c r="B150" s="261" t="s">
        <v>346</v>
      </c>
      <c r="C150" s="262" t="s">
        <v>377</v>
      </c>
      <c r="D150" s="262" t="s">
        <v>381</v>
      </c>
      <c r="E150" s="262" t="s">
        <v>353</v>
      </c>
      <c r="F150" s="262">
        <v>2021</v>
      </c>
      <c r="G150" s="262" t="s">
        <v>385</v>
      </c>
      <c r="H150" s="263">
        <v>165000</v>
      </c>
      <c r="I150" s="262" t="s">
        <v>379</v>
      </c>
      <c r="J150" s="264">
        <v>2.2999999999999998</v>
      </c>
      <c r="K150" s="264">
        <v>2.56</v>
      </c>
      <c r="L150" s="264">
        <v>0</v>
      </c>
      <c r="M150" s="265">
        <f t="shared" si="5"/>
        <v>44227</v>
      </c>
      <c r="N150" s="266">
        <f t="shared" si="6"/>
        <v>44469</v>
      </c>
      <c r="O150" s="267">
        <f t="shared" si="9"/>
        <v>9</v>
      </c>
      <c r="P150" s="267">
        <f t="shared" si="10"/>
        <v>1485000</v>
      </c>
    </row>
    <row r="151" spans="1:16" x14ac:dyDescent="0.2">
      <c r="A151" s="260">
        <v>43795</v>
      </c>
      <c r="B151" s="261" t="s">
        <v>383</v>
      </c>
      <c r="C151" s="262" t="s">
        <v>347</v>
      </c>
      <c r="D151" s="262" t="s">
        <v>348</v>
      </c>
      <c r="E151" s="262" t="s">
        <v>353</v>
      </c>
      <c r="F151" s="262">
        <v>2021</v>
      </c>
      <c r="G151" s="262" t="s">
        <v>357</v>
      </c>
      <c r="H151" s="263">
        <v>8000</v>
      </c>
      <c r="I151" s="262" t="s">
        <v>351</v>
      </c>
      <c r="J151" s="264">
        <v>50</v>
      </c>
      <c r="K151" s="264">
        <v>54.75</v>
      </c>
      <c r="L151" s="264">
        <v>0</v>
      </c>
      <c r="M151" s="265">
        <f t="shared" si="5"/>
        <v>44408</v>
      </c>
      <c r="N151" s="266">
        <f t="shared" si="6"/>
        <v>44469</v>
      </c>
      <c r="O151" s="267">
        <f t="shared" si="9"/>
        <v>3</v>
      </c>
      <c r="P151" s="267">
        <f t="shared" si="10"/>
        <v>24000</v>
      </c>
    </row>
    <row r="152" spans="1:16" x14ac:dyDescent="0.2">
      <c r="A152" s="260">
        <v>43795</v>
      </c>
      <c r="B152" s="261" t="s">
        <v>383</v>
      </c>
      <c r="C152" s="262" t="s">
        <v>347</v>
      </c>
      <c r="D152" s="262" t="s">
        <v>348</v>
      </c>
      <c r="E152" s="262" t="s">
        <v>349</v>
      </c>
      <c r="F152" s="262">
        <v>2020</v>
      </c>
      <c r="G152" s="262" t="s">
        <v>357</v>
      </c>
      <c r="H152" s="263">
        <v>8000</v>
      </c>
      <c r="I152" s="262" t="s">
        <v>351</v>
      </c>
      <c r="J152" s="264">
        <v>55.1</v>
      </c>
      <c r="K152" s="264">
        <v>0</v>
      </c>
      <c r="L152" s="264">
        <v>0</v>
      </c>
      <c r="M152" s="265">
        <f t="shared" ref="M152:M215" si="11">+EOMONTH(LEFT($G152,FIND(" -",$G152)-1)&amp;"-"&amp;$F152,IF($C152="Oil",0,0))</f>
        <v>44043</v>
      </c>
      <c r="N152" s="266">
        <f t="shared" ref="N152:N215" si="12">+EOMONTH(RIGHT($G152,FIND("- ",$G152)-2)&amp;"-"&amp;$F152,IF($C152="Oil",0,0))</f>
        <v>44104</v>
      </c>
      <c r="O152" s="267">
        <f t="shared" si="9"/>
        <v>3</v>
      </c>
      <c r="P152" s="267">
        <f t="shared" si="10"/>
        <v>24000</v>
      </c>
    </row>
    <row r="153" spans="1:16" x14ac:dyDescent="0.2">
      <c r="A153" s="260">
        <v>43790</v>
      </c>
      <c r="B153" s="261" t="s">
        <v>346</v>
      </c>
      <c r="C153" s="262" t="s">
        <v>347</v>
      </c>
      <c r="D153" s="262" t="s">
        <v>348</v>
      </c>
      <c r="E153" s="262" t="s">
        <v>353</v>
      </c>
      <c r="F153" s="262">
        <v>2020</v>
      </c>
      <c r="G153" s="262" t="s">
        <v>352</v>
      </c>
      <c r="H153" s="263">
        <v>10000</v>
      </c>
      <c r="I153" s="262" t="s">
        <v>351</v>
      </c>
      <c r="J153" s="264">
        <v>53</v>
      </c>
      <c r="K153" s="264">
        <v>56.75</v>
      </c>
      <c r="L153" s="264">
        <v>0</v>
      </c>
      <c r="M153" s="265">
        <f t="shared" si="11"/>
        <v>43951</v>
      </c>
      <c r="N153" s="266">
        <f t="shared" si="12"/>
        <v>44196</v>
      </c>
      <c r="O153" s="267">
        <f t="shared" si="9"/>
        <v>9</v>
      </c>
      <c r="P153" s="267">
        <f t="shared" si="10"/>
        <v>90000</v>
      </c>
    </row>
    <row r="154" spans="1:16" x14ac:dyDescent="0.2">
      <c r="A154" s="260">
        <v>43790</v>
      </c>
      <c r="B154" s="261" t="s">
        <v>346</v>
      </c>
      <c r="C154" s="262" t="s">
        <v>347</v>
      </c>
      <c r="D154" s="262" t="s">
        <v>348</v>
      </c>
      <c r="E154" s="262" t="s">
        <v>353</v>
      </c>
      <c r="F154" s="262">
        <v>2021</v>
      </c>
      <c r="G154" s="262" t="s">
        <v>385</v>
      </c>
      <c r="H154" s="263">
        <v>10000</v>
      </c>
      <c r="I154" s="262" t="s">
        <v>351</v>
      </c>
      <c r="J154" s="264">
        <v>50</v>
      </c>
      <c r="K154" s="264">
        <v>55.65</v>
      </c>
      <c r="L154" s="264">
        <v>0</v>
      </c>
      <c r="M154" s="265">
        <f t="shared" si="11"/>
        <v>44227</v>
      </c>
      <c r="N154" s="266">
        <f t="shared" si="12"/>
        <v>44469</v>
      </c>
      <c r="O154" s="267">
        <f t="shared" si="9"/>
        <v>9</v>
      </c>
      <c r="P154" s="267">
        <f t="shared" si="10"/>
        <v>90000</v>
      </c>
    </row>
    <row r="155" spans="1:16" x14ac:dyDescent="0.2">
      <c r="A155" s="260">
        <v>43790</v>
      </c>
      <c r="B155" s="261" t="s">
        <v>354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350</v>
      </c>
      <c r="H155" s="263">
        <v>5000</v>
      </c>
      <c r="I155" s="262" t="s">
        <v>351</v>
      </c>
      <c r="J155" s="264">
        <v>1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44196</v>
      </c>
      <c r="O155" s="267">
        <f t="shared" si="9"/>
        <v>12</v>
      </c>
      <c r="P155" s="267">
        <f t="shared" si="10"/>
        <v>60000</v>
      </c>
    </row>
    <row r="156" spans="1:16" x14ac:dyDescent="0.2">
      <c r="A156" s="260">
        <v>43789</v>
      </c>
      <c r="B156" s="261" t="s">
        <v>346</v>
      </c>
      <c r="C156" s="262" t="s">
        <v>347</v>
      </c>
      <c r="D156" s="262" t="s">
        <v>348</v>
      </c>
      <c r="E156" s="262" t="s">
        <v>353</v>
      </c>
      <c r="F156" s="262">
        <v>2021</v>
      </c>
      <c r="G156" s="262" t="s">
        <v>385</v>
      </c>
      <c r="H156" s="263">
        <v>10000</v>
      </c>
      <c r="I156" s="262" t="s">
        <v>351</v>
      </c>
      <c r="J156" s="264">
        <v>50</v>
      </c>
      <c r="K156" s="264">
        <v>54.35</v>
      </c>
      <c r="L156" s="264">
        <v>0</v>
      </c>
      <c r="M156" s="265">
        <f t="shared" si="11"/>
        <v>44227</v>
      </c>
      <c r="N156" s="266">
        <f t="shared" si="12"/>
        <v>44469</v>
      </c>
      <c r="O156" s="267">
        <f t="shared" si="9"/>
        <v>9</v>
      </c>
      <c r="P156" s="267">
        <f t="shared" si="10"/>
        <v>90000</v>
      </c>
    </row>
    <row r="157" spans="1:16" x14ac:dyDescent="0.2">
      <c r="A157" s="260">
        <v>43784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2021</v>
      </c>
      <c r="G157" s="262" t="s">
        <v>350</v>
      </c>
      <c r="H157" s="263">
        <v>10000</v>
      </c>
      <c r="I157" s="262" t="s">
        <v>351</v>
      </c>
      <c r="J157" s="264">
        <v>0.95</v>
      </c>
      <c r="K157" s="264">
        <v>0</v>
      </c>
      <c r="L157" s="264">
        <v>0</v>
      </c>
      <c r="M157" s="265">
        <f t="shared" si="11"/>
        <v>44227</v>
      </c>
      <c r="N157" s="266">
        <f t="shared" si="12"/>
        <v>44561</v>
      </c>
      <c r="O157" s="267">
        <f t="shared" si="9"/>
        <v>12</v>
      </c>
      <c r="P157" s="267">
        <f t="shared" si="10"/>
        <v>120000</v>
      </c>
    </row>
    <row r="158" spans="1:16" x14ac:dyDescent="0.2">
      <c r="A158" s="260">
        <v>43784</v>
      </c>
      <c r="B158" s="261" t="s">
        <v>346</v>
      </c>
      <c r="C158" s="262" t="s">
        <v>347</v>
      </c>
      <c r="D158" s="262" t="s">
        <v>348</v>
      </c>
      <c r="E158" s="262" t="s">
        <v>353</v>
      </c>
      <c r="F158" s="262">
        <v>2021</v>
      </c>
      <c r="G158" s="262" t="s">
        <v>357</v>
      </c>
      <c r="H158" s="263">
        <v>20000</v>
      </c>
      <c r="I158" s="262" t="s">
        <v>351</v>
      </c>
      <c r="J158" s="264">
        <v>50</v>
      </c>
      <c r="K158" s="264">
        <v>54</v>
      </c>
      <c r="L158" s="264">
        <v>0</v>
      </c>
      <c r="M158" s="265">
        <f t="shared" si="11"/>
        <v>44408</v>
      </c>
      <c r="N158" s="266">
        <f t="shared" si="12"/>
        <v>44469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43784</v>
      </c>
      <c r="B159" s="261" t="s">
        <v>346</v>
      </c>
      <c r="C159" s="262" t="s">
        <v>347</v>
      </c>
      <c r="D159" s="262" t="s">
        <v>348</v>
      </c>
      <c r="E159" s="262" t="s">
        <v>353</v>
      </c>
      <c r="F159" s="262">
        <v>2021</v>
      </c>
      <c r="G159" s="262" t="s">
        <v>358</v>
      </c>
      <c r="H159" s="263">
        <v>10000</v>
      </c>
      <c r="I159" s="262" t="s">
        <v>351</v>
      </c>
      <c r="J159" s="264">
        <v>50</v>
      </c>
      <c r="K159" s="264">
        <v>54.75</v>
      </c>
      <c r="L159" s="264">
        <v>0</v>
      </c>
      <c r="M159" s="265">
        <f t="shared" si="11"/>
        <v>44316</v>
      </c>
      <c r="N159" s="266">
        <f t="shared" si="12"/>
        <v>44377</v>
      </c>
      <c r="O159" s="267">
        <f t="shared" si="9"/>
        <v>3</v>
      </c>
      <c r="P159" s="267">
        <f t="shared" si="10"/>
        <v>30000</v>
      </c>
    </row>
    <row r="160" spans="1:16" x14ac:dyDescent="0.2">
      <c r="A160" s="260">
        <v>43777</v>
      </c>
      <c r="B160" s="261" t="s">
        <v>346</v>
      </c>
      <c r="C160" s="262" t="s">
        <v>347</v>
      </c>
      <c r="D160" s="262" t="s">
        <v>348</v>
      </c>
      <c r="E160" s="262" t="s">
        <v>353</v>
      </c>
      <c r="F160" s="262">
        <v>2021</v>
      </c>
      <c r="G160" s="262" t="s">
        <v>358</v>
      </c>
      <c r="H160" s="263">
        <v>7000</v>
      </c>
      <c r="I160" s="262" t="s">
        <v>351</v>
      </c>
      <c r="J160" s="264">
        <v>50</v>
      </c>
      <c r="K160" s="264">
        <v>53.87</v>
      </c>
      <c r="L160" s="264">
        <v>0</v>
      </c>
      <c r="M160" s="265">
        <f t="shared" si="11"/>
        <v>44316</v>
      </c>
      <c r="N160" s="266">
        <f t="shared" si="12"/>
        <v>44377</v>
      </c>
      <c r="O160" s="267">
        <f t="shared" si="9"/>
        <v>3</v>
      </c>
      <c r="P160" s="267">
        <f t="shared" si="10"/>
        <v>21000</v>
      </c>
    </row>
    <row r="161" spans="1:19" x14ac:dyDescent="0.2">
      <c r="A161" s="260">
        <v>43777</v>
      </c>
      <c r="B161" s="261" t="s">
        <v>383</v>
      </c>
      <c r="C161" s="262" t="s">
        <v>347</v>
      </c>
      <c r="D161" s="262" t="s">
        <v>348</v>
      </c>
      <c r="E161" s="262" t="s">
        <v>353</v>
      </c>
      <c r="F161" s="262">
        <v>2021</v>
      </c>
      <c r="G161" s="262" t="s">
        <v>355</v>
      </c>
      <c r="H161" s="263">
        <v>10000</v>
      </c>
      <c r="I161" s="262" t="s">
        <v>351</v>
      </c>
      <c r="J161" s="264">
        <v>50</v>
      </c>
      <c r="K161" s="264">
        <v>54.65</v>
      </c>
      <c r="L161" s="264">
        <v>0</v>
      </c>
      <c r="M161" s="265">
        <f t="shared" si="11"/>
        <v>44227</v>
      </c>
      <c r="N161" s="266">
        <f t="shared" si="12"/>
        <v>44286</v>
      </c>
      <c r="O161" s="267">
        <f t="shared" si="9"/>
        <v>3</v>
      </c>
      <c r="P161" s="267">
        <f t="shared" si="10"/>
        <v>30000</v>
      </c>
    </row>
    <row r="162" spans="1:19" x14ac:dyDescent="0.2">
      <c r="A162" s="260">
        <v>43767</v>
      </c>
      <c r="B162" s="261" t="s">
        <v>354</v>
      </c>
      <c r="C162" s="262" t="s">
        <v>377</v>
      </c>
      <c r="D162" s="262" t="s">
        <v>378</v>
      </c>
      <c r="E162" s="262" t="s">
        <v>349</v>
      </c>
      <c r="F162" s="262">
        <v>2021</v>
      </c>
      <c r="G162" s="262" t="s">
        <v>367</v>
      </c>
      <c r="H162" s="263">
        <v>75000</v>
      </c>
      <c r="I162" s="262" t="s">
        <v>379</v>
      </c>
      <c r="J162" s="264">
        <v>-0.9</v>
      </c>
      <c r="K162" s="264">
        <v>0</v>
      </c>
      <c r="L162" s="264">
        <v>0</v>
      </c>
      <c r="M162" s="265">
        <f t="shared" si="11"/>
        <v>44469</v>
      </c>
      <c r="N162" s="266">
        <f t="shared" si="12"/>
        <v>44469</v>
      </c>
      <c r="O162" s="267">
        <f t="shared" si="9"/>
        <v>1</v>
      </c>
      <c r="P162" s="267">
        <f t="shared" si="10"/>
        <v>75000</v>
      </c>
    </row>
    <row r="163" spans="1:19" x14ac:dyDescent="0.2">
      <c r="A163" s="260">
        <v>43767</v>
      </c>
      <c r="B163" s="261" t="s">
        <v>354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368</v>
      </c>
      <c r="H163" s="263">
        <v>77500</v>
      </c>
      <c r="I163" s="262" t="s">
        <v>379</v>
      </c>
      <c r="J163" s="264">
        <v>-0.9</v>
      </c>
      <c r="K163" s="264">
        <v>0</v>
      </c>
      <c r="L163" s="264">
        <v>0</v>
      </c>
      <c r="M163" s="265">
        <f t="shared" si="11"/>
        <v>44408</v>
      </c>
      <c r="N163" s="266">
        <f t="shared" si="12"/>
        <v>44439</v>
      </c>
      <c r="O163" s="267">
        <f t="shared" si="9"/>
        <v>2</v>
      </c>
      <c r="P163" s="267">
        <f t="shared" si="10"/>
        <v>155000</v>
      </c>
    </row>
    <row r="164" spans="1:19" x14ac:dyDescent="0.2">
      <c r="A164" s="260">
        <v>43767</v>
      </c>
      <c r="B164" s="261" t="s">
        <v>354</v>
      </c>
      <c r="C164" s="262" t="s">
        <v>377</v>
      </c>
      <c r="D164" s="262" t="s">
        <v>378</v>
      </c>
      <c r="E164" s="262" t="s">
        <v>349</v>
      </c>
      <c r="F164" s="262">
        <v>2021</v>
      </c>
      <c r="G164" s="262" t="s">
        <v>369</v>
      </c>
      <c r="H164" s="263">
        <v>75000</v>
      </c>
      <c r="I164" s="262" t="s">
        <v>379</v>
      </c>
      <c r="J164" s="264">
        <v>-0.9</v>
      </c>
      <c r="K164" s="264">
        <v>0</v>
      </c>
      <c r="L164" s="264">
        <v>0</v>
      </c>
      <c r="M164" s="265">
        <f t="shared" si="11"/>
        <v>44377</v>
      </c>
      <c r="N164" s="266">
        <f t="shared" si="12"/>
        <v>44377</v>
      </c>
      <c r="O164" s="267">
        <f t="shared" si="9"/>
        <v>1</v>
      </c>
      <c r="P164" s="267">
        <f t="shared" si="10"/>
        <v>75000</v>
      </c>
    </row>
    <row r="165" spans="1:19" x14ac:dyDescent="0.2">
      <c r="A165" s="260">
        <v>43767</v>
      </c>
      <c r="B165" s="261" t="s">
        <v>354</v>
      </c>
      <c r="C165" s="262" t="s">
        <v>377</v>
      </c>
      <c r="D165" s="262" t="s">
        <v>378</v>
      </c>
      <c r="E165" s="262" t="s">
        <v>349</v>
      </c>
      <c r="F165" s="262">
        <v>2021</v>
      </c>
      <c r="G165" s="262" t="s">
        <v>370</v>
      </c>
      <c r="H165" s="263">
        <v>77500</v>
      </c>
      <c r="I165" s="262" t="s">
        <v>379</v>
      </c>
      <c r="J165" s="264">
        <v>-0.9</v>
      </c>
      <c r="K165" s="264">
        <v>0</v>
      </c>
      <c r="L165" s="264">
        <v>0</v>
      </c>
      <c r="M165" s="265">
        <f t="shared" si="11"/>
        <v>44347</v>
      </c>
      <c r="N165" s="266">
        <f t="shared" si="12"/>
        <v>44347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43767</v>
      </c>
      <c r="B166" s="261" t="s">
        <v>354</v>
      </c>
      <c r="C166" s="262" t="s">
        <v>377</v>
      </c>
      <c r="D166" s="262" t="s">
        <v>378</v>
      </c>
      <c r="E166" s="262" t="s">
        <v>349</v>
      </c>
      <c r="F166" s="262">
        <v>2021</v>
      </c>
      <c r="G166" s="262" t="s">
        <v>371</v>
      </c>
      <c r="H166" s="263">
        <v>75000</v>
      </c>
      <c r="I166" s="262" t="s">
        <v>379</v>
      </c>
      <c r="J166" s="264">
        <v>-0.9</v>
      </c>
      <c r="K166" s="264">
        <v>0</v>
      </c>
      <c r="L166" s="264">
        <v>0</v>
      </c>
      <c r="M166" s="265">
        <f t="shared" si="11"/>
        <v>44316</v>
      </c>
      <c r="N166" s="266">
        <f t="shared" si="12"/>
        <v>44316</v>
      </c>
      <c r="O166" s="267">
        <f t="shared" si="9"/>
        <v>1</v>
      </c>
      <c r="P166" s="267">
        <f t="shared" si="10"/>
        <v>75000</v>
      </c>
    </row>
    <row r="167" spans="1:19" x14ac:dyDescent="0.2">
      <c r="A167" s="260">
        <v>43766</v>
      </c>
      <c r="B167" s="261" t="s">
        <v>383</v>
      </c>
      <c r="C167" s="262" t="s">
        <v>347</v>
      </c>
      <c r="D167" s="262" t="s">
        <v>384</v>
      </c>
      <c r="E167" s="262" t="s">
        <v>349</v>
      </c>
      <c r="F167" s="262">
        <v>2020</v>
      </c>
      <c r="G167" s="262" t="s">
        <v>355</v>
      </c>
      <c r="H167" s="263">
        <v>5500</v>
      </c>
      <c r="I167" s="262" t="s">
        <v>351</v>
      </c>
      <c r="J167" s="264">
        <v>0.77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43921</v>
      </c>
      <c r="O167" s="267">
        <f t="shared" si="9"/>
        <v>3</v>
      </c>
      <c r="P167" s="267">
        <f t="shared" si="10"/>
        <v>16500</v>
      </c>
    </row>
    <row r="168" spans="1:19" x14ac:dyDescent="0.2">
      <c r="A168" s="260">
        <v>43766</v>
      </c>
      <c r="B168" s="261" t="s">
        <v>383</v>
      </c>
      <c r="C168" s="262" t="s">
        <v>347</v>
      </c>
      <c r="D168" s="262" t="s">
        <v>384</v>
      </c>
      <c r="E168" s="262" t="s">
        <v>349</v>
      </c>
      <c r="F168" s="262">
        <v>2021</v>
      </c>
      <c r="G168" s="262" t="s">
        <v>380</v>
      </c>
      <c r="H168" s="263">
        <v>13000</v>
      </c>
      <c r="I168" s="262" t="s">
        <v>351</v>
      </c>
      <c r="J168" s="264">
        <v>0.8</v>
      </c>
      <c r="K168" s="264">
        <v>0</v>
      </c>
      <c r="L168" s="264">
        <v>0</v>
      </c>
      <c r="M168" s="265">
        <f t="shared" si="11"/>
        <v>44316</v>
      </c>
      <c r="N168" s="266">
        <f t="shared" si="12"/>
        <v>44469</v>
      </c>
      <c r="O168" s="267">
        <f t="shared" si="9"/>
        <v>6</v>
      </c>
      <c r="P168" s="267">
        <f t="shared" si="10"/>
        <v>78000</v>
      </c>
    </row>
    <row r="169" spans="1:19" x14ac:dyDescent="0.2">
      <c r="A169" s="260">
        <v>43763</v>
      </c>
      <c r="B169" s="261" t="s">
        <v>383</v>
      </c>
      <c r="C169" s="262" t="s">
        <v>347</v>
      </c>
      <c r="D169" s="262" t="s">
        <v>384</v>
      </c>
      <c r="E169" s="262" t="s">
        <v>349</v>
      </c>
      <c r="F169" s="262">
        <v>2020</v>
      </c>
      <c r="G169" s="262" t="s">
        <v>357</v>
      </c>
      <c r="H169" s="263">
        <v>12000</v>
      </c>
      <c r="I169" s="262" t="s">
        <v>351</v>
      </c>
      <c r="J169" s="264">
        <v>0.72</v>
      </c>
      <c r="K169" s="264">
        <v>0</v>
      </c>
      <c r="L169" s="264">
        <v>0</v>
      </c>
      <c r="M169" s="265">
        <f t="shared" si="11"/>
        <v>44043</v>
      </c>
      <c r="N169" s="266">
        <f t="shared" si="12"/>
        <v>44104</v>
      </c>
      <c r="O169" s="267">
        <f t="shared" si="9"/>
        <v>3</v>
      </c>
      <c r="P169" s="267">
        <f t="shared" si="10"/>
        <v>36000</v>
      </c>
    </row>
    <row r="170" spans="1:19" x14ac:dyDescent="0.2">
      <c r="A170" s="260">
        <v>43763</v>
      </c>
      <c r="B170" s="261" t="s">
        <v>383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355</v>
      </c>
      <c r="H170" s="263">
        <v>20000</v>
      </c>
      <c r="I170" s="262" t="s">
        <v>351</v>
      </c>
      <c r="J170" s="264">
        <v>0.75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44286</v>
      </c>
      <c r="O170" s="267">
        <f t="shared" si="9"/>
        <v>3</v>
      </c>
      <c r="P170" s="267">
        <f t="shared" si="10"/>
        <v>60000</v>
      </c>
    </row>
    <row r="171" spans="1:19" x14ac:dyDescent="0.2">
      <c r="A171" s="260">
        <v>43763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2020</v>
      </c>
      <c r="G171" s="262" t="s">
        <v>352</v>
      </c>
      <c r="H171" s="263">
        <v>20000</v>
      </c>
      <c r="I171" s="262" t="s">
        <v>351</v>
      </c>
      <c r="J171" s="264">
        <v>0.75</v>
      </c>
      <c r="K171" s="264">
        <v>0</v>
      </c>
      <c r="L171" s="264">
        <v>0</v>
      </c>
      <c r="M171" s="265">
        <f t="shared" si="11"/>
        <v>43951</v>
      </c>
      <c r="N171" s="266">
        <f t="shared" si="12"/>
        <v>44196</v>
      </c>
      <c r="O171" s="267">
        <f t="shared" si="9"/>
        <v>9</v>
      </c>
      <c r="P171" s="267">
        <f t="shared" si="10"/>
        <v>180000</v>
      </c>
    </row>
    <row r="172" spans="1:19" x14ac:dyDescent="0.2">
      <c r="A172" s="260">
        <v>43763</v>
      </c>
      <c r="B172" s="261" t="s">
        <v>383</v>
      </c>
      <c r="C172" s="262" t="s">
        <v>377</v>
      </c>
      <c r="D172" s="262" t="s">
        <v>378</v>
      </c>
      <c r="E172" s="262" t="s">
        <v>349</v>
      </c>
      <c r="F172" s="262">
        <v>2021</v>
      </c>
      <c r="G172" s="262" t="s">
        <v>355</v>
      </c>
      <c r="H172" s="263">
        <v>50000</v>
      </c>
      <c r="I172" s="262" t="s">
        <v>379</v>
      </c>
      <c r="J172" s="264">
        <v>-1.34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44286</v>
      </c>
      <c r="O172" s="267">
        <f t="shared" si="9"/>
        <v>3</v>
      </c>
      <c r="P172" s="267">
        <f t="shared" si="10"/>
        <v>150000</v>
      </c>
    </row>
    <row r="173" spans="1:19" x14ac:dyDescent="0.2">
      <c r="A173" s="260">
        <v>43763</v>
      </c>
      <c r="B173" s="261" t="s">
        <v>383</v>
      </c>
      <c r="C173" s="262" t="s">
        <v>377</v>
      </c>
      <c r="D173" s="262" t="s">
        <v>378</v>
      </c>
      <c r="E173" s="262" t="s">
        <v>349</v>
      </c>
      <c r="F173" s="262">
        <v>2020</v>
      </c>
      <c r="G173" s="262" t="s">
        <v>365</v>
      </c>
      <c r="H173" s="263">
        <v>50000</v>
      </c>
      <c r="I173" s="262" t="s">
        <v>379</v>
      </c>
      <c r="J173" s="264">
        <v>-1.34</v>
      </c>
      <c r="K173" s="264">
        <v>0</v>
      </c>
      <c r="L173" s="264">
        <v>0</v>
      </c>
      <c r="M173" s="265">
        <f t="shared" si="11"/>
        <v>44165</v>
      </c>
      <c r="N173" s="266">
        <f t="shared" si="12"/>
        <v>44196</v>
      </c>
      <c r="O173" s="267">
        <f t="shared" si="9"/>
        <v>2</v>
      </c>
      <c r="P173" s="267">
        <f t="shared" si="10"/>
        <v>100000</v>
      </c>
    </row>
    <row r="174" spans="1:19" x14ac:dyDescent="0.2">
      <c r="A174" s="260">
        <v>43763</v>
      </c>
      <c r="B174" s="261" t="s">
        <v>383</v>
      </c>
      <c r="C174" s="262" t="s">
        <v>377</v>
      </c>
      <c r="D174" s="262" t="s">
        <v>378</v>
      </c>
      <c r="E174" s="262" t="s">
        <v>349</v>
      </c>
      <c r="F174" s="262">
        <v>2020</v>
      </c>
      <c r="G174" s="262" t="s">
        <v>386</v>
      </c>
      <c r="H174" s="263">
        <v>127500</v>
      </c>
      <c r="I174" s="262" t="s">
        <v>379</v>
      </c>
      <c r="J174" s="264">
        <v>-1.665</v>
      </c>
      <c r="K174" s="264">
        <v>0</v>
      </c>
      <c r="L174" s="264">
        <v>0</v>
      </c>
      <c r="M174" s="265">
        <f t="shared" si="11"/>
        <v>43951</v>
      </c>
      <c r="N174" s="266">
        <f t="shared" si="12"/>
        <v>44135</v>
      </c>
      <c r="O174" s="267">
        <f t="shared" si="9"/>
        <v>7</v>
      </c>
      <c r="P174" s="267">
        <f t="shared" si="10"/>
        <v>892500</v>
      </c>
    </row>
    <row r="175" spans="1:19" x14ac:dyDescent="0.2">
      <c r="A175" s="260">
        <v>43745</v>
      </c>
      <c r="B175" s="261" t="s">
        <v>383</v>
      </c>
      <c r="C175" s="262" t="s">
        <v>377</v>
      </c>
      <c r="D175" s="262" t="s">
        <v>378</v>
      </c>
      <c r="E175" s="262" t="s">
        <v>349</v>
      </c>
      <c r="F175" s="262">
        <v>2021</v>
      </c>
      <c r="G175" s="262" t="s">
        <v>355</v>
      </c>
      <c r="H175" s="263">
        <v>100000</v>
      </c>
      <c r="I175" s="262" t="s">
        <v>379</v>
      </c>
      <c r="J175" s="264">
        <v>-0.86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44286</v>
      </c>
      <c r="O175" s="267">
        <f t="shared" si="9"/>
        <v>3</v>
      </c>
      <c r="P175" s="267">
        <f t="shared" si="10"/>
        <v>300000</v>
      </c>
    </row>
    <row r="176" spans="1:19" x14ac:dyDescent="0.2">
      <c r="A176" s="260">
        <v>43745</v>
      </c>
      <c r="B176" s="261" t="s">
        <v>383</v>
      </c>
      <c r="C176" s="262" t="s">
        <v>377</v>
      </c>
      <c r="D176" s="262" t="s">
        <v>378</v>
      </c>
      <c r="E176" s="262" t="s">
        <v>349</v>
      </c>
      <c r="F176" s="262">
        <v>2020</v>
      </c>
      <c r="G176" s="262" t="s">
        <v>365</v>
      </c>
      <c r="H176" s="263">
        <v>100000</v>
      </c>
      <c r="I176" s="262" t="s">
        <v>379</v>
      </c>
      <c r="J176" s="264">
        <v>-0.86</v>
      </c>
      <c r="K176" s="264">
        <v>0</v>
      </c>
      <c r="L176" s="264">
        <v>0</v>
      </c>
      <c r="M176" s="265">
        <f t="shared" si="11"/>
        <v>44165</v>
      </c>
      <c r="N176" s="266">
        <f t="shared" si="12"/>
        <v>44196</v>
      </c>
      <c r="O176" s="267">
        <f t="shared" si="9"/>
        <v>2</v>
      </c>
      <c r="P176" s="267">
        <f t="shared" si="10"/>
        <v>200000</v>
      </c>
      <c r="S176" s="270"/>
    </row>
    <row r="177" spans="1:19" x14ac:dyDescent="0.2">
      <c r="A177" s="260">
        <v>43739</v>
      </c>
      <c r="B177" s="261" t="s">
        <v>383</v>
      </c>
      <c r="C177" s="262" t="s">
        <v>377</v>
      </c>
      <c r="D177" s="262" t="s">
        <v>378</v>
      </c>
      <c r="E177" s="262" t="s">
        <v>349</v>
      </c>
      <c r="F177" s="262">
        <v>2020</v>
      </c>
      <c r="G177" s="262" t="s">
        <v>387</v>
      </c>
      <c r="H177" s="263">
        <v>77500</v>
      </c>
      <c r="I177" s="262" t="s">
        <v>379</v>
      </c>
      <c r="J177" s="264">
        <v>-1.1499999999999999</v>
      </c>
      <c r="K177" s="264">
        <v>0</v>
      </c>
      <c r="L177" s="264">
        <v>0</v>
      </c>
      <c r="M177" s="265">
        <f t="shared" si="11"/>
        <v>43921</v>
      </c>
      <c r="N177" s="266">
        <f t="shared" si="12"/>
        <v>43921</v>
      </c>
      <c r="O177" s="267">
        <f t="shared" si="9"/>
        <v>1</v>
      </c>
      <c r="P177" s="267">
        <f t="shared" si="10"/>
        <v>77500</v>
      </c>
    </row>
    <row r="178" spans="1:19" x14ac:dyDescent="0.2">
      <c r="A178" s="260">
        <v>43739</v>
      </c>
      <c r="B178" s="261" t="s">
        <v>383</v>
      </c>
      <c r="C178" s="262" t="s">
        <v>377</v>
      </c>
      <c r="D178" s="262" t="s">
        <v>378</v>
      </c>
      <c r="E178" s="262" t="s">
        <v>349</v>
      </c>
      <c r="F178" s="262">
        <v>2020</v>
      </c>
      <c r="G178" s="262" t="s">
        <v>372</v>
      </c>
      <c r="H178" s="263">
        <v>72500</v>
      </c>
      <c r="I178" s="262" t="s">
        <v>379</v>
      </c>
      <c r="J178" s="264">
        <v>-1.1499999999999999</v>
      </c>
      <c r="K178" s="264">
        <v>0</v>
      </c>
      <c r="L178" s="264">
        <v>0</v>
      </c>
      <c r="M178" s="265">
        <f t="shared" si="11"/>
        <v>43890</v>
      </c>
      <c r="N178" s="266">
        <f t="shared" si="12"/>
        <v>43890</v>
      </c>
      <c r="O178" s="267">
        <f t="shared" si="9"/>
        <v>1</v>
      </c>
      <c r="P178" s="267">
        <f t="shared" si="10"/>
        <v>72500</v>
      </c>
    </row>
    <row r="179" spans="1:19" x14ac:dyDescent="0.2">
      <c r="A179" s="260">
        <v>43739</v>
      </c>
      <c r="B179" s="261" t="s">
        <v>383</v>
      </c>
      <c r="C179" s="262" t="s">
        <v>377</v>
      </c>
      <c r="D179" s="262" t="s">
        <v>378</v>
      </c>
      <c r="E179" s="262" t="s">
        <v>349</v>
      </c>
      <c r="F179" s="262">
        <v>2020</v>
      </c>
      <c r="G179" s="262" t="s">
        <v>388</v>
      </c>
      <c r="H179" s="263">
        <v>77500</v>
      </c>
      <c r="I179" s="262" t="s">
        <v>379</v>
      </c>
      <c r="J179" s="264">
        <v>-1.1499999999999999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43861</v>
      </c>
      <c r="O179" s="267">
        <f t="shared" si="9"/>
        <v>1</v>
      </c>
      <c r="P179" s="267">
        <f t="shared" si="10"/>
        <v>77500</v>
      </c>
    </row>
    <row r="180" spans="1:19" x14ac:dyDescent="0.2">
      <c r="A180" s="260">
        <v>43739</v>
      </c>
      <c r="B180" s="261" t="s">
        <v>383</v>
      </c>
      <c r="C180" s="262" t="s">
        <v>377</v>
      </c>
      <c r="D180" s="262" t="s">
        <v>378</v>
      </c>
      <c r="E180" s="262" t="s">
        <v>349</v>
      </c>
      <c r="F180" s="262">
        <v>2019</v>
      </c>
      <c r="G180" s="262" t="s">
        <v>389</v>
      </c>
      <c r="H180" s="263">
        <v>77500</v>
      </c>
      <c r="I180" s="262" t="s">
        <v>379</v>
      </c>
      <c r="J180" s="264">
        <v>-1.1499999999999999</v>
      </c>
      <c r="K180" s="264">
        <v>0</v>
      </c>
      <c r="L180" s="264">
        <v>0</v>
      </c>
      <c r="M180" s="265">
        <f t="shared" si="11"/>
        <v>43830</v>
      </c>
      <c r="N180" s="266">
        <f t="shared" si="12"/>
        <v>43830</v>
      </c>
      <c r="O180" s="267">
        <f t="shared" si="9"/>
        <v>1</v>
      </c>
      <c r="P180" s="267">
        <f t="shared" si="10"/>
        <v>77500</v>
      </c>
    </row>
    <row r="181" spans="1:19" x14ac:dyDescent="0.2">
      <c r="A181" s="260">
        <v>43739</v>
      </c>
      <c r="B181" s="261" t="s">
        <v>383</v>
      </c>
      <c r="C181" s="262" t="s">
        <v>377</v>
      </c>
      <c r="D181" s="262" t="s">
        <v>378</v>
      </c>
      <c r="E181" s="262" t="s">
        <v>349</v>
      </c>
      <c r="F181" s="262">
        <v>2019</v>
      </c>
      <c r="G181" s="262" t="s">
        <v>390</v>
      </c>
      <c r="H181" s="263">
        <v>75000</v>
      </c>
      <c r="I181" s="262" t="s">
        <v>379</v>
      </c>
      <c r="J181" s="264">
        <v>-1.1499999999999999</v>
      </c>
      <c r="K181" s="264">
        <v>0</v>
      </c>
      <c r="L181" s="264">
        <v>0</v>
      </c>
      <c r="M181" s="265">
        <f t="shared" si="11"/>
        <v>43799</v>
      </c>
      <c r="N181" s="266">
        <f t="shared" si="12"/>
        <v>43799</v>
      </c>
      <c r="O181" s="267">
        <f t="shared" si="9"/>
        <v>1</v>
      </c>
      <c r="P181" s="267">
        <f t="shared" si="10"/>
        <v>75000</v>
      </c>
    </row>
    <row r="182" spans="1:19" x14ac:dyDescent="0.2">
      <c r="A182" s="260">
        <v>43739</v>
      </c>
      <c r="B182" s="261" t="s">
        <v>354</v>
      </c>
      <c r="C182" s="262" t="s">
        <v>347</v>
      </c>
      <c r="D182" s="262" t="s">
        <v>384</v>
      </c>
      <c r="E182" s="262" t="s">
        <v>349</v>
      </c>
      <c r="F182" s="262">
        <v>2021</v>
      </c>
      <c r="G182" s="262" t="s">
        <v>376</v>
      </c>
      <c r="H182" s="263">
        <v>5000</v>
      </c>
      <c r="I182" s="262" t="s">
        <v>351</v>
      </c>
      <c r="J182" s="264">
        <v>0.64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30000</v>
      </c>
    </row>
    <row r="183" spans="1:19" x14ac:dyDescent="0.2">
      <c r="A183" s="260">
        <v>43739</v>
      </c>
      <c r="B183" s="261" t="s">
        <v>383</v>
      </c>
      <c r="C183" s="262" t="s">
        <v>347</v>
      </c>
      <c r="D183" s="262" t="s">
        <v>384</v>
      </c>
      <c r="E183" s="262" t="s">
        <v>349</v>
      </c>
      <c r="F183" s="262">
        <v>2021</v>
      </c>
      <c r="G183" s="262" t="s">
        <v>385</v>
      </c>
      <c r="H183" s="263">
        <v>5000</v>
      </c>
      <c r="I183" s="262" t="s">
        <v>351</v>
      </c>
      <c r="J183" s="264">
        <v>0.64</v>
      </c>
      <c r="K183" s="264">
        <v>0</v>
      </c>
      <c r="L183" s="264">
        <v>0</v>
      </c>
      <c r="M183" s="265">
        <f t="shared" si="11"/>
        <v>44227</v>
      </c>
      <c r="N183" s="266">
        <f t="shared" si="12"/>
        <v>44469</v>
      </c>
      <c r="O183" s="267">
        <f t="shared" si="9"/>
        <v>9</v>
      </c>
      <c r="P183" s="267">
        <f t="shared" si="10"/>
        <v>45000</v>
      </c>
    </row>
    <row r="184" spans="1:19" x14ac:dyDescent="0.2">
      <c r="A184" s="260">
        <v>43739</v>
      </c>
      <c r="B184" s="261" t="s">
        <v>354</v>
      </c>
      <c r="C184" s="262" t="s">
        <v>347</v>
      </c>
      <c r="D184" s="262" t="s">
        <v>384</v>
      </c>
      <c r="E184" s="262" t="s">
        <v>349</v>
      </c>
      <c r="F184" s="262">
        <v>2021</v>
      </c>
      <c r="G184" s="262" t="s">
        <v>385</v>
      </c>
      <c r="H184" s="263">
        <v>10000</v>
      </c>
      <c r="I184" s="262" t="s">
        <v>351</v>
      </c>
      <c r="J184" s="264">
        <v>0.64</v>
      </c>
      <c r="K184" s="264">
        <v>0</v>
      </c>
      <c r="L184" s="264">
        <v>0</v>
      </c>
      <c r="M184" s="265">
        <f t="shared" si="11"/>
        <v>44227</v>
      </c>
      <c r="N184" s="266">
        <f t="shared" si="12"/>
        <v>44469</v>
      </c>
      <c r="O184" s="267">
        <f t="shared" si="9"/>
        <v>9</v>
      </c>
      <c r="P184" s="267">
        <f t="shared" si="10"/>
        <v>90000</v>
      </c>
    </row>
    <row r="185" spans="1:19" x14ac:dyDescent="0.2">
      <c r="A185" s="260">
        <v>43738</v>
      </c>
      <c r="B185" s="261" t="s">
        <v>383</v>
      </c>
      <c r="C185" s="262" t="s">
        <v>347</v>
      </c>
      <c r="D185" s="262" t="s">
        <v>384</v>
      </c>
      <c r="E185" s="262" t="s">
        <v>349</v>
      </c>
      <c r="F185" s="262">
        <v>2021</v>
      </c>
      <c r="G185" s="262" t="s">
        <v>385</v>
      </c>
      <c r="H185" s="263">
        <v>10000</v>
      </c>
      <c r="I185" s="262" t="s">
        <v>351</v>
      </c>
      <c r="J185" s="264">
        <v>0.6</v>
      </c>
      <c r="K185" s="264">
        <v>0</v>
      </c>
      <c r="L185" s="264">
        <v>0</v>
      </c>
      <c r="M185" s="265">
        <f t="shared" si="11"/>
        <v>44227</v>
      </c>
      <c r="N185" s="266">
        <f t="shared" si="12"/>
        <v>44469</v>
      </c>
      <c r="O185" s="267">
        <f t="shared" si="9"/>
        <v>9</v>
      </c>
      <c r="P185" s="267">
        <f t="shared" si="10"/>
        <v>90000</v>
      </c>
    </row>
    <row r="186" spans="1:19" x14ac:dyDescent="0.2">
      <c r="A186" s="260">
        <v>43735</v>
      </c>
      <c r="B186" s="261" t="s">
        <v>354</v>
      </c>
      <c r="C186" s="262" t="s">
        <v>347</v>
      </c>
      <c r="D186" s="262" t="s">
        <v>384</v>
      </c>
      <c r="E186" s="262" t="s">
        <v>349</v>
      </c>
      <c r="F186" s="262">
        <v>2021</v>
      </c>
      <c r="G186" s="262" t="s">
        <v>385</v>
      </c>
      <c r="H186" s="263">
        <v>15000</v>
      </c>
      <c r="I186" s="262" t="s">
        <v>351</v>
      </c>
      <c r="J186" s="264">
        <v>0.65</v>
      </c>
      <c r="K186" s="264">
        <v>0</v>
      </c>
      <c r="L186" s="264">
        <v>0</v>
      </c>
      <c r="M186" s="265">
        <f t="shared" si="11"/>
        <v>44227</v>
      </c>
      <c r="N186" s="266">
        <f t="shared" si="12"/>
        <v>44469</v>
      </c>
      <c r="O186" s="267">
        <f t="shared" si="9"/>
        <v>9</v>
      </c>
      <c r="P186" s="267">
        <f t="shared" si="10"/>
        <v>135000</v>
      </c>
    </row>
    <row r="187" spans="1:19" x14ac:dyDescent="0.2">
      <c r="A187" s="260">
        <v>43735</v>
      </c>
      <c r="B187" s="261" t="s">
        <v>354</v>
      </c>
      <c r="C187" s="262" t="s">
        <v>347</v>
      </c>
      <c r="D187" s="262" t="s">
        <v>384</v>
      </c>
      <c r="E187" s="262" t="s">
        <v>349</v>
      </c>
      <c r="F187" s="262">
        <v>2021</v>
      </c>
      <c r="G187" s="262" t="s">
        <v>385</v>
      </c>
      <c r="H187" s="263">
        <v>35000</v>
      </c>
      <c r="I187" s="262" t="s">
        <v>351</v>
      </c>
      <c r="J187" s="264">
        <v>0.6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44469</v>
      </c>
      <c r="O187" s="267">
        <f t="shared" si="9"/>
        <v>9</v>
      </c>
      <c r="P187" s="267">
        <f t="shared" si="10"/>
        <v>315000</v>
      </c>
    </row>
    <row r="188" spans="1:19" x14ac:dyDescent="0.2">
      <c r="A188" s="260">
        <v>43735</v>
      </c>
      <c r="B188" s="261" t="s">
        <v>354</v>
      </c>
      <c r="C188" s="262" t="s">
        <v>347</v>
      </c>
      <c r="D188" s="262" t="s">
        <v>384</v>
      </c>
      <c r="E188" s="262" t="s">
        <v>349</v>
      </c>
      <c r="F188" s="262">
        <v>2020</v>
      </c>
      <c r="G188" s="262" t="s">
        <v>363</v>
      </c>
      <c r="H188" s="263">
        <v>5000</v>
      </c>
      <c r="I188" s="262" t="s">
        <v>351</v>
      </c>
      <c r="J188" s="264">
        <v>0.65</v>
      </c>
      <c r="K188" s="264">
        <v>0</v>
      </c>
      <c r="L188" s="264">
        <v>0</v>
      </c>
      <c r="M188" s="265">
        <f t="shared" si="11"/>
        <v>44135</v>
      </c>
      <c r="N188" s="266">
        <f t="shared" si="12"/>
        <v>44196</v>
      </c>
      <c r="O188" s="267">
        <f t="shared" si="9"/>
        <v>3</v>
      </c>
      <c r="P188" s="267">
        <f t="shared" si="10"/>
        <v>15000</v>
      </c>
    </row>
    <row r="189" spans="1:19" x14ac:dyDescent="0.2">
      <c r="A189" s="260">
        <v>43735</v>
      </c>
      <c r="B189" s="261" t="s">
        <v>354</v>
      </c>
      <c r="C189" s="262" t="s">
        <v>347</v>
      </c>
      <c r="D189" s="262" t="s">
        <v>384</v>
      </c>
      <c r="E189" s="262" t="s">
        <v>349</v>
      </c>
      <c r="F189" s="262">
        <v>2020</v>
      </c>
      <c r="G189" s="262" t="s">
        <v>357</v>
      </c>
      <c r="H189" s="263">
        <v>17000</v>
      </c>
      <c r="I189" s="262" t="s">
        <v>351</v>
      </c>
      <c r="J189" s="264">
        <v>0.65</v>
      </c>
      <c r="K189" s="264">
        <v>0</v>
      </c>
      <c r="L189" s="264">
        <v>0</v>
      </c>
      <c r="M189" s="265">
        <f t="shared" si="11"/>
        <v>44043</v>
      </c>
      <c r="N189" s="266">
        <f t="shared" si="12"/>
        <v>44104</v>
      </c>
      <c r="O189" s="267">
        <f t="shared" si="9"/>
        <v>3</v>
      </c>
      <c r="P189" s="267">
        <f t="shared" si="10"/>
        <v>51000</v>
      </c>
    </row>
    <row r="190" spans="1:19" x14ac:dyDescent="0.2">
      <c r="A190" s="260">
        <v>43735</v>
      </c>
      <c r="B190" s="261" t="s">
        <v>354</v>
      </c>
      <c r="C190" s="262" t="s">
        <v>347</v>
      </c>
      <c r="D190" s="262" t="s">
        <v>384</v>
      </c>
      <c r="E190" s="262" t="s">
        <v>349</v>
      </c>
      <c r="F190" s="262">
        <v>2020</v>
      </c>
      <c r="G190" s="262" t="s">
        <v>358</v>
      </c>
      <c r="H190" s="263">
        <v>30000</v>
      </c>
      <c r="I190" s="262" t="s">
        <v>351</v>
      </c>
      <c r="J190" s="264">
        <v>0.65</v>
      </c>
      <c r="K190" s="264">
        <v>0</v>
      </c>
      <c r="L190" s="264">
        <v>0</v>
      </c>
      <c r="M190" s="265">
        <f t="shared" si="11"/>
        <v>43951</v>
      </c>
      <c r="N190" s="266">
        <f t="shared" si="12"/>
        <v>44012</v>
      </c>
      <c r="O190" s="267">
        <f t="shared" si="9"/>
        <v>3</v>
      </c>
      <c r="P190" s="267">
        <f t="shared" si="10"/>
        <v>90000</v>
      </c>
    </row>
    <row r="191" spans="1:19" x14ac:dyDescent="0.2">
      <c r="A191" s="260">
        <v>43735</v>
      </c>
      <c r="B191" s="261" t="s">
        <v>354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355</v>
      </c>
      <c r="H191" s="263">
        <v>15000</v>
      </c>
      <c r="I191" s="262" t="s">
        <v>351</v>
      </c>
      <c r="J191" s="264">
        <v>0.65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43921</v>
      </c>
      <c r="O191" s="267">
        <f t="shared" si="9"/>
        <v>3</v>
      </c>
      <c r="P191" s="267">
        <f t="shared" si="10"/>
        <v>45000</v>
      </c>
    </row>
    <row r="192" spans="1:19" x14ac:dyDescent="0.2">
      <c r="A192" s="260">
        <v>43724</v>
      </c>
      <c r="B192" s="261" t="s">
        <v>383</v>
      </c>
      <c r="C192" s="262" t="s">
        <v>377</v>
      </c>
      <c r="D192" s="262" t="s">
        <v>381</v>
      </c>
      <c r="E192" s="262" t="s">
        <v>349</v>
      </c>
      <c r="F192" s="262">
        <v>2020</v>
      </c>
      <c r="G192" s="262" t="s">
        <v>355</v>
      </c>
      <c r="H192" s="263">
        <v>200000</v>
      </c>
      <c r="I192" s="262" t="s">
        <v>379</v>
      </c>
      <c r="J192" s="264">
        <v>2.79</v>
      </c>
      <c r="K192" s="264">
        <v>0</v>
      </c>
      <c r="L192" s="264">
        <v>0</v>
      </c>
      <c r="M192" s="265">
        <f t="shared" si="11"/>
        <v>43861</v>
      </c>
      <c r="N192" s="266">
        <f t="shared" si="12"/>
        <v>43921</v>
      </c>
      <c r="O192" s="267">
        <f t="shared" si="9"/>
        <v>3</v>
      </c>
      <c r="P192" s="267">
        <f t="shared" si="10"/>
        <v>600000</v>
      </c>
      <c r="S192" s="270"/>
    </row>
    <row r="193" spans="1:20" x14ac:dyDescent="0.2">
      <c r="A193" s="260">
        <v>43724</v>
      </c>
      <c r="B193" s="261" t="s">
        <v>383</v>
      </c>
      <c r="C193" s="262" t="s">
        <v>377</v>
      </c>
      <c r="D193" s="262" t="s">
        <v>381</v>
      </c>
      <c r="E193" s="262" t="s">
        <v>349</v>
      </c>
      <c r="F193" s="262">
        <v>2019</v>
      </c>
      <c r="G193" s="262" t="s">
        <v>363</v>
      </c>
      <c r="H193" s="263">
        <v>200000</v>
      </c>
      <c r="I193" s="262" t="s">
        <v>379</v>
      </c>
      <c r="J193" s="264">
        <v>2.79</v>
      </c>
      <c r="K193" s="264">
        <v>0</v>
      </c>
      <c r="L193" s="264">
        <v>0</v>
      </c>
      <c r="M193" s="265">
        <f t="shared" si="11"/>
        <v>43769</v>
      </c>
      <c r="N193" s="266">
        <f t="shared" si="12"/>
        <v>43830</v>
      </c>
      <c r="O193" s="267">
        <f t="shared" si="9"/>
        <v>3</v>
      </c>
      <c r="P193" s="267">
        <f t="shared" si="10"/>
        <v>600000</v>
      </c>
      <c r="S193" s="270"/>
    </row>
    <row r="194" spans="1:20" x14ac:dyDescent="0.2">
      <c r="A194" s="260">
        <v>43717</v>
      </c>
      <c r="B194" s="261" t="s">
        <v>346</v>
      </c>
      <c r="C194" s="262" t="s">
        <v>377</v>
      </c>
      <c r="D194" s="262" t="s">
        <v>381</v>
      </c>
      <c r="E194" s="262" t="s">
        <v>349</v>
      </c>
      <c r="F194" s="262">
        <v>2021</v>
      </c>
      <c r="G194" s="262" t="s">
        <v>376</v>
      </c>
      <c r="H194" s="263">
        <v>100000</v>
      </c>
      <c r="I194" s="262" t="s">
        <v>379</v>
      </c>
      <c r="J194" s="264">
        <v>2.4830000000000001</v>
      </c>
      <c r="K194" s="264">
        <v>0</v>
      </c>
      <c r="L194" s="264">
        <v>0</v>
      </c>
      <c r="M194" s="265">
        <f t="shared" si="11"/>
        <v>44227</v>
      </c>
      <c r="N194" s="266">
        <f t="shared" si="12"/>
        <v>44377</v>
      </c>
      <c r="O194" s="267">
        <f t="shared" si="9"/>
        <v>6</v>
      </c>
      <c r="P194" s="267">
        <f t="shared" si="10"/>
        <v>600000</v>
      </c>
      <c r="S194" s="270"/>
    </row>
    <row r="195" spans="1:20" x14ac:dyDescent="0.2">
      <c r="A195" s="260">
        <v>43717</v>
      </c>
      <c r="B195" s="261" t="s">
        <v>346</v>
      </c>
      <c r="C195" s="262" t="s">
        <v>377</v>
      </c>
      <c r="D195" s="262" t="s">
        <v>381</v>
      </c>
      <c r="E195" s="262" t="s">
        <v>349</v>
      </c>
      <c r="F195" s="262">
        <v>2020</v>
      </c>
      <c r="G195" s="262" t="s">
        <v>359</v>
      </c>
      <c r="H195" s="263">
        <v>100000</v>
      </c>
      <c r="I195" s="262" t="s">
        <v>379</v>
      </c>
      <c r="J195" s="264">
        <v>2.4830000000000001</v>
      </c>
      <c r="K195" s="264">
        <v>0</v>
      </c>
      <c r="L195" s="264">
        <v>0</v>
      </c>
      <c r="M195" s="265">
        <f t="shared" si="11"/>
        <v>44043</v>
      </c>
      <c r="N195" s="266">
        <f t="shared" si="12"/>
        <v>44196</v>
      </c>
      <c r="O195" s="267">
        <f t="shared" si="9"/>
        <v>6</v>
      </c>
      <c r="P195" s="267">
        <f t="shared" si="10"/>
        <v>600000</v>
      </c>
      <c r="S195" s="270"/>
    </row>
    <row r="196" spans="1:20" x14ac:dyDescent="0.2">
      <c r="A196" s="260">
        <v>43714</v>
      </c>
      <c r="B196" s="261" t="s">
        <v>354</v>
      </c>
      <c r="C196" s="262" t="s">
        <v>377</v>
      </c>
      <c r="D196" s="262" t="s">
        <v>381</v>
      </c>
      <c r="E196" s="262" t="s">
        <v>349</v>
      </c>
      <c r="F196" s="262">
        <v>2020</v>
      </c>
      <c r="G196" s="262" t="s">
        <v>391</v>
      </c>
      <c r="H196" s="263">
        <v>100000</v>
      </c>
      <c r="I196" s="262" t="s">
        <v>379</v>
      </c>
      <c r="J196" s="264">
        <v>2.504</v>
      </c>
      <c r="K196" s="264">
        <v>0</v>
      </c>
      <c r="L196" s="264">
        <v>0</v>
      </c>
      <c r="M196" s="265">
        <f t="shared" si="11"/>
        <v>43861</v>
      </c>
      <c r="N196" s="266">
        <f t="shared" si="12"/>
        <v>44135</v>
      </c>
      <c r="O196" s="267">
        <f t="shared" si="9"/>
        <v>10</v>
      </c>
      <c r="P196" s="267">
        <f t="shared" si="10"/>
        <v>1000000</v>
      </c>
      <c r="S196" s="270"/>
    </row>
    <row r="197" spans="1:20" x14ac:dyDescent="0.2">
      <c r="A197" s="260">
        <v>43714</v>
      </c>
      <c r="B197" s="261" t="s">
        <v>354</v>
      </c>
      <c r="C197" s="262" t="s">
        <v>377</v>
      </c>
      <c r="D197" s="262" t="s">
        <v>381</v>
      </c>
      <c r="E197" s="262" t="s">
        <v>349</v>
      </c>
      <c r="F197" s="262">
        <v>2019</v>
      </c>
      <c r="G197" s="262" t="s">
        <v>365</v>
      </c>
      <c r="H197" s="263">
        <v>100000</v>
      </c>
      <c r="I197" s="262" t="s">
        <v>379</v>
      </c>
      <c r="J197" s="264">
        <v>2.504</v>
      </c>
      <c r="K197" s="264">
        <v>0</v>
      </c>
      <c r="L197" s="264">
        <v>0</v>
      </c>
      <c r="M197" s="265">
        <f t="shared" si="11"/>
        <v>43799</v>
      </c>
      <c r="N197" s="266">
        <f t="shared" si="12"/>
        <v>43830</v>
      </c>
      <c r="O197" s="267">
        <f t="shared" si="9"/>
        <v>2</v>
      </c>
      <c r="P197" s="267">
        <f t="shared" si="10"/>
        <v>200000</v>
      </c>
    </row>
    <row r="198" spans="1:20" x14ac:dyDescent="0.2">
      <c r="A198" s="260">
        <v>43713</v>
      </c>
      <c r="B198" s="261" t="s">
        <v>346</v>
      </c>
      <c r="C198" s="262" t="s">
        <v>347</v>
      </c>
      <c r="D198" s="262" t="s">
        <v>348</v>
      </c>
      <c r="E198" s="262" t="s">
        <v>349</v>
      </c>
      <c r="F198" s="262">
        <v>2021</v>
      </c>
      <c r="G198" s="262" t="s">
        <v>358</v>
      </c>
      <c r="H198" s="263">
        <v>10000</v>
      </c>
      <c r="I198" s="262" t="s">
        <v>351</v>
      </c>
      <c r="J198" s="264">
        <v>52</v>
      </c>
      <c r="K198" s="264">
        <v>0</v>
      </c>
      <c r="L198" s="264">
        <v>0</v>
      </c>
      <c r="M198" s="265">
        <f t="shared" si="11"/>
        <v>44316</v>
      </c>
      <c r="N198" s="266">
        <f t="shared" si="12"/>
        <v>44377</v>
      </c>
      <c r="O198" s="267">
        <f t="shared" si="9"/>
        <v>3</v>
      </c>
      <c r="P198" s="267">
        <f t="shared" si="10"/>
        <v>30000</v>
      </c>
    </row>
    <row r="199" spans="1:20" x14ac:dyDescent="0.2">
      <c r="A199" s="260">
        <v>43677</v>
      </c>
      <c r="B199" s="261" t="s">
        <v>392</v>
      </c>
      <c r="C199" s="262" t="s">
        <v>347</v>
      </c>
      <c r="D199" s="262" t="s">
        <v>348</v>
      </c>
      <c r="E199" s="262" t="s">
        <v>349</v>
      </c>
      <c r="F199" s="262">
        <v>2021</v>
      </c>
      <c r="G199" s="262" t="s">
        <v>355</v>
      </c>
      <c r="H199" s="263">
        <v>10000</v>
      </c>
      <c r="I199" s="262" t="s">
        <v>351</v>
      </c>
      <c r="J199" s="264">
        <v>54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44286</v>
      </c>
      <c r="O199" s="267">
        <f t="shared" si="9"/>
        <v>3</v>
      </c>
      <c r="P199" s="267">
        <f t="shared" si="10"/>
        <v>30000</v>
      </c>
    </row>
    <row r="200" spans="1:20" x14ac:dyDescent="0.2">
      <c r="A200" s="260">
        <v>43677</v>
      </c>
      <c r="B200" s="261" t="s">
        <v>346</v>
      </c>
      <c r="C200" s="262" t="s">
        <v>347</v>
      </c>
      <c r="D200" s="262" t="s">
        <v>348</v>
      </c>
      <c r="E200" s="262" t="s">
        <v>353</v>
      </c>
      <c r="F200" s="262">
        <v>2020</v>
      </c>
      <c r="G200" s="262" t="s">
        <v>350</v>
      </c>
      <c r="H200" s="263">
        <v>6000</v>
      </c>
      <c r="I200" s="262" t="s">
        <v>351</v>
      </c>
      <c r="J200" s="264">
        <v>54</v>
      </c>
      <c r="K200" s="264">
        <v>57.5</v>
      </c>
      <c r="L200" s="264">
        <v>0</v>
      </c>
      <c r="M200" s="265">
        <f t="shared" si="11"/>
        <v>43861</v>
      </c>
      <c r="N200" s="266">
        <f t="shared" si="12"/>
        <v>44196</v>
      </c>
      <c r="O200" s="267">
        <f t="shared" si="9"/>
        <v>12</v>
      </c>
      <c r="P200" s="267">
        <f t="shared" si="10"/>
        <v>72000</v>
      </c>
    </row>
    <row r="201" spans="1:20" x14ac:dyDescent="0.2">
      <c r="A201" s="260">
        <v>43670</v>
      </c>
      <c r="B201" s="261" t="s">
        <v>392</v>
      </c>
      <c r="C201" s="262" t="s">
        <v>347</v>
      </c>
      <c r="D201" s="262" t="s">
        <v>348</v>
      </c>
      <c r="E201" s="262" t="s">
        <v>349</v>
      </c>
      <c r="F201" s="262">
        <v>2021</v>
      </c>
      <c r="G201" s="262" t="s">
        <v>376</v>
      </c>
      <c r="H201" s="263">
        <v>10000</v>
      </c>
      <c r="I201" s="262" t="s">
        <v>351</v>
      </c>
      <c r="J201" s="264">
        <v>53.75</v>
      </c>
      <c r="K201" s="264">
        <v>0</v>
      </c>
      <c r="L201" s="264">
        <v>0</v>
      </c>
      <c r="M201" s="265">
        <f t="shared" si="11"/>
        <v>44227</v>
      </c>
      <c r="N201" s="266">
        <f t="shared" si="12"/>
        <v>44377</v>
      </c>
      <c r="O201" s="267">
        <f t="shared" si="9"/>
        <v>6</v>
      </c>
      <c r="P201" s="267">
        <f t="shared" si="10"/>
        <v>60000</v>
      </c>
    </row>
    <row r="202" spans="1:20" x14ac:dyDescent="0.2">
      <c r="A202" s="260">
        <v>43668</v>
      </c>
      <c r="B202" s="261" t="s">
        <v>392</v>
      </c>
      <c r="C202" s="262" t="s">
        <v>347</v>
      </c>
      <c r="D202" s="262" t="s">
        <v>348</v>
      </c>
      <c r="E202" s="262" t="s">
        <v>353</v>
      </c>
      <c r="F202" s="262">
        <v>2021</v>
      </c>
      <c r="G202" s="262" t="s">
        <v>376</v>
      </c>
      <c r="H202" s="263">
        <v>15000</v>
      </c>
      <c r="I202" s="262" t="s">
        <v>351</v>
      </c>
      <c r="J202" s="264">
        <v>50</v>
      </c>
      <c r="K202" s="264">
        <v>56.05</v>
      </c>
      <c r="L202" s="264">
        <v>0</v>
      </c>
      <c r="M202" s="265">
        <f t="shared" si="11"/>
        <v>44227</v>
      </c>
      <c r="N202" s="266">
        <f t="shared" si="12"/>
        <v>44377</v>
      </c>
      <c r="O202" s="267">
        <f t="shared" si="9"/>
        <v>6</v>
      </c>
      <c r="P202" s="267">
        <f t="shared" si="10"/>
        <v>90000</v>
      </c>
    </row>
    <row r="203" spans="1:20" x14ac:dyDescent="0.2">
      <c r="A203" s="260">
        <v>43648</v>
      </c>
      <c r="B203" s="261" t="s">
        <v>346</v>
      </c>
      <c r="C203" s="262" t="s">
        <v>347</v>
      </c>
      <c r="D203" s="262" t="s">
        <v>384</v>
      </c>
      <c r="E203" s="262" t="s">
        <v>349</v>
      </c>
      <c r="F203" s="262">
        <v>2020</v>
      </c>
      <c r="G203" s="262" t="s">
        <v>350</v>
      </c>
      <c r="H203" s="263">
        <v>15000</v>
      </c>
      <c r="I203" s="262" t="s">
        <v>351</v>
      </c>
      <c r="J203" s="264">
        <v>0.6</v>
      </c>
      <c r="K203" s="264">
        <v>0</v>
      </c>
      <c r="L203" s="264">
        <v>0</v>
      </c>
      <c r="M203" s="265">
        <f t="shared" si="11"/>
        <v>43861</v>
      </c>
      <c r="N203" s="266">
        <f t="shared" si="12"/>
        <v>44196</v>
      </c>
      <c r="O203" s="267">
        <f t="shared" si="9"/>
        <v>12</v>
      </c>
      <c r="P203" s="267">
        <f t="shared" si="10"/>
        <v>180000</v>
      </c>
      <c r="S203" s="270"/>
    </row>
    <row r="204" spans="1:20" x14ac:dyDescent="0.2">
      <c r="A204" s="260">
        <v>43642</v>
      </c>
      <c r="B204" s="261" t="s">
        <v>383</v>
      </c>
      <c r="C204" s="262" t="s">
        <v>347</v>
      </c>
      <c r="D204" s="262" t="s">
        <v>348</v>
      </c>
      <c r="E204" s="262" t="s">
        <v>353</v>
      </c>
      <c r="F204" s="262">
        <v>2019</v>
      </c>
      <c r="G204" s="262" t="s">
        <v>363</v>
      </c>
      <c r="H204" s="263">
        <v>9000</v>
      </c>
      <c r="I204" s="262" t="s">
        <v>351</v>
      </c>
      <c r="J204" s="264">
        <v>55</v>
      </c>
      <c r="K204" s="264">
        <v>61.8</v>
      </c>
      <c r="L204" s="264">
        <v>0</v>
      </c>
      <c r="M204" s="265">
        <f t="shared" si="11"/>
        <v>43769</v>
      </c>
      <c r="N204" s="266">
        <f t="shared" si="12"/>
        <v>43830</v>
      </c>
      <c r="O204" s="267">
        <f t="shared" si="9"/>
        <v>3</v>
      </c>
      <c r="P204" s="267">
        <f t="shared" si="10"/>
        <v>27000</v>
      </c>
      <c r="S204" s="270"/>
      <c r="T204" s="270"/>
    </row>
    <row r="205" spans="1:20" x14ac:dyDescent="0.2">
      <c r="A205" s="260">
        <v>43642</v>
      </c>
      <c r="B205" s="261" t="s">
        <v>346</v>
      </c>
      <c r="C205" s="262" t="s">
        <v>347</v>
      </c>
      <c r="D205" s="262" t="s">
        <v>348</v>
      </c>
      <c r="E205" s="262" t="s">
        <v>353</v>
      </c>
      <c r="F205" s="262">
        <v>2020</v>
      </c>
      <c r="G205" s="262" t="s">
        <v>350</v>
      </c>
      <c r="H205" s="263">
        <v>5000</v>
      </c>
      <c r="I205" s="262" t="s">
        <v>351</v>
      </c>
      <c r="J205" s="264">
        <v>55</v>
      </c>
      <c r="K205" s="264">
        <v>57.85</v>
      </c>
      <c r="L205" s="264">
        <v>0</v>
      </c>
      <c r="M205" s="265">
        <f t="shared" si="11"/>
        <v>43861</v>
      </c>
      <c r="N205" s="266">
        <f t="shared" si="12"/>
        <v>44196</v>
      </c>
      <c r="O205" s="267">
        <f t="shared" si="9"/>
        <v>12</v>
      </c>
      <c r="P205" s="267">
        <f t="shared" si="10"/>
        <v>60000</v>
      </c>
    </row>
    <row r="206" spans="1:20" x14ac:dyDescent="0.2">
      <c r="A206" s="260">
        <v>43637</v>
      </c>
      <c r="B206" s="261" t="s">
        <v>346</v>
      </c>
      <c r="C206" s="262" t="s">
        <v>347</v>
      </c>
      <c r="D206" s="262" t="s">
        <v>348</v>
      </c>
      <c r="E206" s="262" t="s">
        <v>349</v>
      </c>
      <c r="F206" s="262">
        <v>2020</v>
      </c>
      <c r="G206" s="262" t="s">
        <v>350</v>
      </c>
      <c r="H206" s="263">
        <v>8000</v>
      </c>
      <c r="I206" s="262" t="s">
        <v>351</v>
      </c>
      <c r="J206" s="264">
        <v>55.16</v>
      </c>
      <c r="K206" s="264">
        <v>0</v>
      </c>
      <c r="L206" s="264">
        <v>0</v>
      </c>
      <c r="M206" s="265">
        <f t="shared" si="11"/>
        <v>43861</v>
      </c>
      <c r="N206" s="266">
        <f t="shared" si="12"/>
        <v>44196</v>
      </c>
      <c r="O206" s="267">
        <f t="shared" si="9"/>
        <v>12</v>
      </c>
      <c r="P206" s="267">
        <f t="shared" si="10"/>
        <v>96000</v>
      </c>
    </row>
    <row r="207" spans="1:20" x14ac:dyDescent="0.2">
      <c r="A207" s="260">
        <v>43637</v>
      </c>
      <c r="B207" s="261" t="s">
        <v>346</v>
      </c>
      <c r="C207" s="262" t="s">
        <v>347</v>
      </c>
      <c r="D207" s="262" t="s">
        <v>348</v>
      </c>
      <c r="E207" s="262" t="s">
        <v>353</v>
      </c>
      <c r="F207" s="262">
        <v>2019</v>
      </c>
      <c r="G207" s="262" t="s">
        <v>359</v>
      </c>
      <c r="H207" s="263">
        <v>8000</v>
      </c>
      <c r="I207" s="262" t="s">
        <v>351</v>
      </c>
      <c r="J207" s="264">
        <v>50</v>
      </c>
      <c r="K207" s="264">
        <v>63.35</v>
      </c>
      <c r="L207" s="264">
        <v>0</v>
      </c>
      <c r="M207" s="265">
        <f t="shared" si="11"/>
        <v>43677</v>
      </c>
      <c r="N207" s="266">
        <f t="shared" si="12"/>
        <v>43830</v>
      </c>
      <c r="O207" s="267">
        <f t="shared" si="9"/>
        <v>6</v>
      </c>
      <c r="P207" s="267">
        <f t="shared" si="10"/>
        <v>48000</v>
      </c>
    </row>
    <row r="208" spans="1:20" x14ac:dyDescent="0.2">
      <c r="A208" s="260">
        <v>43633</v>
      </c>
      <c r="B208" s="261" t="s">
        <v>383</v>
      </c>
      <c r="C208" s="262" t="s">
        <v>377</v>
      </c>
      <c r="D208" s="262" t="s">
        <v>393</v>
      </c>
      <c r="E208" s="262" t="s">
        <v>349</v>
      </c>
      <c r="F208" s="262">
        <v>2019</v>
      </c>
      <c r="G208" s="262" t="s">
        <v>359</v>
      </c>
      <c r="H208" s="263">
        <v>50000</v>
      </c>
      <c r="I208" s="262" t="s">
        <v>379</v>
      </c>
      <c r="J208" s="264">
        <v>1.46</v>
      </c>
      <c r="K208" s="264">
        <v>0</v>
      </c>
      <c r="L208" s="264">
        <v>0</v>
      </c>
      <c r="M208" s="265">
        <f t="shared" si="11"/>
        <v>43677</v>
      </c>
      <c r="N208" s="266">
        <f t="shared" si="12"/>
        <v>43830</v>
      </c>
      <c r="O208" s="267">
        <f t="shared" si="9"/>
        <v>6</v>
      </c>
      <c r="P208" s="267">
        <f t="shared" si="10"/>
        <v>300000</v>
      </c>
    </row>
    <row r="209" spans="1:17" x14ac:dyDescent="0.2">
      <c r="A209" s="260">
        <v>43633</v>
      </c>
      <c r="B209" s="261" t="s">
        <v>383</v>
      </c>
      <c r="C209" s="262" t="s">
        <v>377</v>
      </c>
      <c r="D209" s="262" t="s">
        <v>393</v>
      </c>
      <c r="E209" s="262" t="s">
        <v>349</v>
      </c>
      <c r="F209" s="262">
        <v>2020</v>
      </c>
      <c r="G209" s="262" t="s">
        <v>355</v>
      </c>
      <c r="H209" s="263">
        <v>50000</v>
      </c>
      <c r="I209" s="262" t="s">
        <v>379</v>
      </c>
      <c r="J209" s="264">
        <v>1.46</v>
      </c>
      <c r="K209" s="264">
        <v>0</v>
      </c>
      <c r="L209" s="264">
        <v>0</v>
      </c>
      <c r="M209" s="265">
        <f t="shared" si="11"/>
        <v>43861</v>
      </c>
      <c r="N209" s="266">
        <f t="shared" si="12"/>
        <v>43921</v>
      </c>
      <c r="O209" s="267">
        <f t="shared" si="9"/>
        <v>3</v>
      </c>
      <c r="P209" s="267">
        <f t="shared" si="10"/>
        <v>150000</v>
      </c>
      <c r="Q209" s="269"/>
    </row>
    <row r="210" spans="1:17" x14ac:dyDescent="0.2">
      <c r="A210" s="260">
        <v>43627</v>
      </c>
      <c r="B210" s="261" t="s">
        <v>383</v>
      </c>
      <c r="C210" s="262" t="s">
        <v>347</v>
      </c>
      <c r="D210" s="262" t="s">
        <v>384</v>
      </c>
      <c r="E210" s="262" t="s">
        <v>349</v>
      </c>
      <c r="F210" s="262">
        <v>2020</v>
      </c>
      <c r="G210" s="262" t="s">
        <v>350</v>
      </c>
      <c r="H210" s="263">
        <v>15000</v>
      </c>
      <c r="I210" s="262" t="s">
        <v>351</v>
      </c>
      <c r="J210" s="264">
        <v>0.8</v>
      </c>
      <c r="K210" s="264">
        <v>0</v>
      </c>
      <c r="L210" s="264">
        <v>0</v>
      </c>
      <c r="M210" s="265">
        <f t="shared" si="11"/>
        <v>43861</v>
      </c>
      <c r="N210" s="266">
        <f t="shared" si="12"/>
        <v>44196</v>
      </c>
      <c r="O210" s="267">
        <f t="shared" si="9"/>
        <v>12</v>
      </c>
      <c r="P210" s="267">
        <f t="shared" si="10"/>
        <v>180000</v>
      </c>
      <c r="Q210" s="269"/>
    </row>
    <row r="211" spans="1:17" x14ac:dyDescent="0.2">
      <c r="A211" s="260">
        <v>43627</v>
      </c>
      <c r="B211" s="261" t="s">
        <v>383</v>
      </c>
      <c r="C211" s="262" t="s">
        <v>347</v>
      </c>
      <c r="D211" s="262" t="s">
        <v>384</v>
      </c>
      <c r="E211" s="262" t="s">
        <v>349</v>
      </c>
      <c r="F211" s="262">
        <v>2021</v>
      </c>
      <c r="G211" s="262" t="s">
        <v>350</v>
      </c>
      <c r="H211" s="263">
        <v>15000</v>
      </c>
      <c r="I211" s="262" t="s">
        <v>351</v>
      </c>
      <c r="J211" s="264">
        <v>0.8</v>
      </c>
      <c r="K211" s="264">
        <v>0</v>
      </c>
      <c r="L211" s="264">
        <v>0</v>
      </c>
      <c r="M211" s="265">
        <f t="shared" si="11"/>
        <v>44227</v>
      </c>
      <c r="N211" s="266">
        <f t="shared" si="12"/>
        <v>44561</v>
      </c>
      <c r="O211" s="267">
        <f t="shared" ref="O211:O274" si="13">+ROUND((N211-M211)/30.4+1,0)</f>
        <v>12</v>
      </c>
      <c r="P211" s="267">
        <f t="shared" ref="P211:P274" si="14">+O211*H211</f>
        <v>180000</v>
      </c>
      <c r="Q211" s="269"/>
    </row>
    <row r="212" spans="1:17" x14ac:dyDescent="0.2">
      <c r="A212" s="260">
        <v>43616</v>
      </c>
      <c r="B212" s="261" t="s">
        <v>346</v>
      </c>
      <c r="C212" s="262" t="s">
        <v>347</v>
      </c>
      <c r="D212" s="262" t="s">
        <v>348</v>
      </c>
      <c r="E212" s="262" t="s">
        <v>349</v>
      </c>
      <c r="F212" s="262">
        <v>2019</v>
      </c>
      <c r="G212" s="262" t="s">
        <v>359</v>
      </c>
      <c r="H212" s="263">
        <v>7000</v>
      </c>
      <c r="I212" s="262" t="s">
        <v>351</v>
      </c>
      <c r="J212" s="264">
        <v>54.83</v>
      </c>
      <c r="K212" s="264">
        <v>0</v>
      </c>
      <c r="L212" s="264">
        <v>0</v>
      </c>
      <c r="M212" s="265">
        <f t="shared" si="11"/>
        <v>43677</v>
      </c>
      <c r="N212" s="266">
        <f t="shared" si="12"/>
        <v>43830</v>
      </c>
      <c r="O212" s="267">
        <f t="shared" si="13"/>
        <v>6</v>
      </c>
      <c r="P212" s="267">
        <f t="shared" si="14"/>
        <v>42000</v>
      </c>
    </row>
    <row r="213" spans="1:17" x14ac:dyDescent="0.2">
      <c r="A213" s="260">
        <v>43616</v>
      </c>
      <c r="B213" s="261" t="s">
        <v>346</v>
      </c>
      <c r="C213" s="262" t="s">
        <v>347</v>
      </c>
      <c r="D213" s="262" t="s">
        <v>348</v>
      </c>
      <c r="E213" s="262" t="s">
        <v>349</v>
      </c>
      <c r="F213" s="262">
        <v>2020</v>
      </c>
      <c r="G213" s="262" t="s">
        <v>376</v>
      </c>
      <c r="H213" s="263">
        <v>7000</v>
      </c>
      <c r="I213" s="262" t="s">
        <v>351</v>
      </c>
      <c r="J213" s="264">
        <v>54.83</v>
      </c>
      <c r="K213" s="264">
        <v>0</v>
      </c>
      <c r="L213" s="264">
        <v>0</v>
      </c>
      <c r="M213" s="265">
        <f t="shared" si="11"/>
        <v>43861</v>
      </c>
      <c r="N213" s="266">
        <f t="shared" si="12"/>
        <v>44012</v>
      </c>
      <c r="O213" s="267">
        <f t="shared" si="13"/>
        <v>6</v>
      </c>
      <c r="P213" s="267">
        <f t="shared" si="14"/>
        <v>42000</v>
      </c>
    </row>
    <row r="214" spans="1:17" x14ac:dyDescent="0.2">
      <c r="A214" s="260">
        <v>43609</v>
      </c>
      <c r="B214" s="261" t="s">
        <v>354</v>
      </c>
      <c r="C214" s="262" t="s">
        <v>347</v>
      </c>
      <c r="D214" s="262" t="s">
        <v>384</v>
      </c>
      <c r="E214" s="262" t="s">
        <v>349</v>
      </c>
      <c r="F214" s="262">
        <v>2019</v>
      </c>
      <c r="G214" s="262" t="s">
        <v>363</v>
      </c>
      <c r="H214" s="263">
        <v>11000</v>
      </c>
      <c r="I214" s="262" t="s">
        <v>351</v>
      </c>
      <c r="J214" s="264">
        <v>0.5</v>
      </c>
      <c r="K214" s="264">
        <v>0</v>
      </c>
      <c r="L214" s="264">
        <v>0</v>
      </c>
      <c r="M214" s="265">
        <f t="shared" si="11"/>
        <v>43769</v>
      </c>
      <c r="N214" s="266">
        <f t="shared" si="12"/>
        <v>43830</v>
      </c>
      <c r="O214" s="267">
        <f t="shared" si="13"/>
        <v>3</v>
      </c>
      <c r="P214" s="267">
        <f t="shared" si="14"/>
        <v>33000</v>
      </c>
    </row>
    <row r="215" spans="1:17" x14ac:dyDescent="0.2">
      <c r="A215" s="260">
        <v>43607</v>
      </c>
      <c r="B215" s="261" t="s">
        <v>383</v>
      </c>
      <c r="C215" s="262" t="s">
        <v>347</v>
      </c>
      <c r="D215" s="262" t="s">
        <v>384</v>
      </c>
      <c r="E215" s="262" t="s">
        <v>349</v>
      </c>
      <c r="F215" s="262">
        <v>2019</v>
      </c>
      <c r="G215" s="262" t="s">
        <v>357</v>
      </c>
      <c r="H215" s="263">
        <v>15000</v>
      </c>
      <c r="I215" s="262" t="s">
        <v>351</v>
      </c>
      <c r="J215" s="264">
        <v>0.3</v>
      </c>
      <c r="K215" s="264">
        <v>0</v>
      </c>
      <c r="L215" s="264">
        <v>0</v>
      </c>
      <c r="M215" s="265">
        <f t="shared" si="11"/>
        <v>43677</v>
      </c>
      <c r="N215" s="266">
        <f t="shared" si="12"/>
        <v>43738</v>
      </c>
      <c r="O215" s="267">
        <f t="shared" si="13"/>
        <v>3</v>
      </c>
      <c r="P215" s="267">
        <f t="shared" si="14"/>
        <v>45000</v>
      </c>
    </row>
    <row r="216" spans="1:17" x14ac:dyDescent="0.2">
      <c r="A216" s="260">
        <v>43607</v>
      </c>
      <c r="B216" s="261" t="s">
        <v>383</v>
      </c>
      <c r="C216" s="262" t="s">
        <v>347</v>
      </c>
      <c r="D216" s="262" t="s">
        <v>384</v>
      </c>
      <c r="E216" s="262" t="s">
        <v>349</v>
      </c>
      <c r="F216" s="262">
        <v>2019</v>
      </c>
      <c r="G216" s="262" t="s">
        <v>357</v>
      </c>
      <c r="H216" s="263">
        <v>14000</v>
      </c>
      <c r="I216" s="262" t="s">
        <v>351</v>
      </c>
      <c r="J216" s="264">
        <v>0.35</v>
      </c>
      <c r="K216" s="264">
        <v>0</v>
      </c>
      <c r="L216" s="264">
        <v>0</v>
      </c>
      <c r="M216" s="265">
        <f t="shared" ref="M216:M279" si="15">+EOMONTH(LEFT($G216,FIND(" -",$G216)-1)&amp;"-"&amp;$F216,IF($C216="Oil",0,0))</f>
        <v>43677</v>
      </c>
      <c r="N216" s="266">
        <f t="shared" ref="N216:N279" si="16">+EOMONTH(RIGHT($G216,FIND("- ",$G216)-2)&amp;"-"&amp;$F216,IF($C216="Oil",0,0))</f>
        <v>43738</v>
      </c>
      <c r="O216" s="267">
        <f t="shared" si="13"/>
        <v>3</v>
      </c>
      <c r="P216" s="267">
        <f t="shared" si="14"/>
        <v>42000</v>
      </c>
    </row>
    <row r="217" spans="1:17" x14ac:dyDescent="0.2">
      <c r="A217" s="260">
        <v>43607</v>
      </c>
      <c r="B217" s="261" t="s">
        <v>383</v>
      </c>
      <c r="C217" s="262" t="s">
        <v>347</v>
      </c>
      <c r="D217" s="262" t="s">
        <v>384</v>
      </c>
      <c r="E217" s="262" t="s">
        <v>349</v>
      </c>
      <c r="F217" s="262">
        <v>2020</v>
      </c>
      <c r="G217" s="262" t="s">
        <v>355</v>
      </c>
      <c r="H217" s="263">
        <v>15000</v>
      </c>
      <c r="I217" s="262" t="s">
        <v>351</v>
      </c>
      <c r="J217" s="264">
        <v>0.4</v>
      </c>
      <c r="K217" s="264">
        <v>0</v>
      </c>
      <c r="L217" s="264">
        <v>0</v>
      </c>
      <c r="M217" s="265">
        <f t="shared" si="15"/>
        <v>43861</v>
      </c>
      <c r="N217" s="266">
        <f t="shared" si="16"/>
        <v>43921</v>
      </c>
      <c r="O217" s="267">
        <f t="shared" si="13"/>
        <v>3</v>
      </c>
      <c r="P217" s="267">
        <f t="shared" si="14"/>
        <v>45000</v>
      </c>
    </row>
    <row r="218" spans="1:17" x14ac:dyDescent="0.2">
      <c r="A218" s="260">
        <v>43606</v>
      </c>
      <c r="B218" s="261" t="s">
        <v>383</v>
      </c>
      <c r="C218" s="262" t="s">
        <v>347</v>
      </c>
      <c r="D218" s="262" t="s">
        <v>348</v>
      </c>
      <c r="E218" s="262" t="s">
        <v>349</v>
      </c>
      <c r="F218" s="262">
        <v>2021</v>
      </c>
      <c r="G218" s="262" t="s">
        <v>355</v>
      </c>
      <c r="H218" s="263">
        <v>7000</v>
      </c>
      <c r="I218" s="262" t="s">
        <v>351</v>
      </c>
      <c r="J218" s="264">
        <v>57.58</v>
      </c>
      <c r="K218" s="264">
        <v>0</v>
      </c>
      <c r="L218" s="264">
        <v>0</v>
      </c>
      <c r="M218" s="265">
        <f t="shared" si="15"/>
        <v>44227</v>
      </c>
      <c r="N218" s="266">
        <f t="shared" si="16"/>
        <v>44286</v>
      </c>
      <c r="O218" s="267">
        <f t="shared" si="13"/>
        <v>3</v>
      </c>
      <c r="P218" s="267">
        <f t="shared" si="14"/>
        <v>21000</v>
      </c>
    </row>
    <row r="219" spans="1:17" x14ac:dyDescent="0.2">
      <c r="A219" s="260">
        <v>43606</v>
      </c>
      <c r="B219" s="261" t="s">
        <v>383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350</v>
      </c>
      <c r="H219" s="263">
        <v>7000</v>
      </c>
      <c r="I219" s="262" t="s">
        <v>351</v>
      </c>
      <c r="J219" s="264">
        <v>55</v>
      </c>
      <c r="K219" s="264">
        <v>63.5</v>
      </c>
      <c r="L219" s="264">
        <v>0</v>
      </c>
      <c r="M219" s="265">
        <f t="shared" si="15"/>
        <v>43861</v>
      </c>
      <c r="N219" s="266">
        <f t="shared" si="16"/>
        <v>44196</v>
      </c>
      <c r="O219" s="267">
        <f t="shared" si="13"/>
        <v>12</v>
      </c>
      <c r="P219" s="267">
        <f t="shared" si="14"/>
        <v>84000</v>
      </c>
    </row>
    <row r="220" spans="1:17" x14ac:dyDescent="0.2">
      <c r="A220" s="260">
        <v>43606</v>
      </c>
      <c r="B220" s="261" t="s">
        <v>383</v>
      </c>
      <c r="C220" s="262" t="s">
        <v>347</v>
      </c>
      <c r="D220" s="262" t="s">
        <v>384</v>
      </c>
      <c r="E220" s="262" t="s">
        <v>349</v>
      </c>
      <c r="F220" s="262">
        <v>2019</v>
      </c>
      <c r="G220" s="262" t="s">
        <v>363</v>
      </c>
      <c r="H220" s="263">
        <v>15000</v>
      </c>
      <c r="I220" s="262" t="s">
        <v>351</v>
      </c>
      <c r="J220" s="264">
        <v>0.45</v>
      </c>
      <c r="K220" s="264">
        <v>0</v>
      </c>
      <c r="L220" s="264">
        <v>0</v>
      </c>
      <c r="M220" s="265">
        <f t="shared" si="15"/>
        <v>43769</v>
      </c>
      <c r="N220" s="266">
        <f t="shared" si="16"/>
        <v>43830</v>
      </c>
      <c r="O220" s="267">
        <f t="shared" si="13"/>
        <v>3</v>
      </c>
      <c r="P220" s="267">
        <f t="shared" si="14"/>
        <v>45000</v>
      </c>
    </row>
    <row r="221" spans="1:17" x14ac:dyDescent="0.2">
      <c r="A221" s="260">
        <v>43602</v>
      </c>
      <c r="B221" s="261" t="s">
        <v>346</v>
      </c>
      <c r="C221" s="262" t="s">
        <v>347</v>
      </c>
      <c r="D221" s="262" t="s">
        <v>384</v>
      </c>
      <c r="E221" s="262" t="s">
        <v>349</v>
      </c>
      <c r="F221" s="262">
        <v>2019</v>
      </c>
      <c r="G221" s="262" t="s">
        <v>357</v>
      </c>
      <c r="H221" s="263">
        <v>10000</v>
      </c>
      <c r="I221" s="262" t="s">
        <v>351</v>
      </c>
      <c r="J221" s="264">
        <v>0.19</v>
      </c>
      <c r="K221" s="264">
        <v>0</v>
      </c>
      <c r="L221" s="264">
        <v>0</v>
      </c>
      <c r="M221" s="265">
        <f t="shared" si="15"/>
        <v>43677</v>
      </c>
      <c r="N221" s="266">
        <f t="shared" si="16"/>
        <v>43738</v>
      </c>
      <c r="O221" s="267">
        <f t="shared" si="13"/>
        <v>3</v>
      </c>
      <c r="P221" s="267">
        <f t="shared" si="14"/>
        <v>30000</v>
      </c>
    </row>
    <row r="222" spans="1:17" x14ac:dyDescent="0.2">
      <c r="A222" s="260">
        <v>43602</v>
      </c>
      <c r="B222" s="261" t="s">
        <v>354</v>
      </c>
      <c r="C222" s="262" t="s">
        <v>347</v>
      </c>
      <c r="D222" s="262" t="s">
        <v>384</v>
      </c>
      <c r="E222" s="262" t="s">
        <v>349</v>
      </c>
      <c r="F222" s="262">
        <v>2019</v>
      </c>
      <c r="G222" s="262" t="s">
        <v>363</v>
      </c>
      <c r="H222" s="263">
        <v>23000</v>
      </c>
      <c r="I222" s="262" t="s">
        <v>351</v>
      </c>
      <c r="J222" s="264">
        <v>0.4</v>
      </c>
      <c r="K222" s="264">
        <v>0</v>
      </c>
      <c r="L222" s="264">
        <v>0</v>
      </c>
      <c r="M222" s="265">
        <f t="shared" si="15"/>
        <v>43769</v>
      </c>
      <c r="N222" s="266">
        <f t="shared" si="16"/>
        <v>43830</v>
      </c>
      <c r="O222" s="267">
        <f t="shared" si="13"/>
        <v>3</v>
      </c>
      <c r="P222" s="267">
        <f t="shared" si="14"/>
        <v>69000</v>
      </c>
    </row>
    <row r="223" spans="1:17" x14ac:dyDescent="0.2">
      <c r="A223" s="260">
        <v>43591</v>
      </c>
      <c r="B223" s="261" t="s">
        <v>346</v>
      </c>
      <c r="C223" s="262" t="s">
        <v>347</v>
      </c>
      <c r="D223" s="262" t="s">
        <v>348</v>
      </c>
      <c r="E223" s="262" t="s">
        <v>349</v>
      </c>
      <c r="F223" s="262">
        <v>2021</v>
      </c>
      <c r="G223" s="262" t="s">
        <v>355</v>
      </c>
      <c r="H223" s="263">
        <v>13333</v>
      </c>
      <c r="I223" s="262" t="s">
        <v>351</v>
      </c>
      <c r="J223" s="264">
        <v>57.15</v>
      </c>
      <c r="K223" s="264">
        <v>0</v>
      </c>
      <c r="L223" s="264">
        <v>0</v>
      </c>
      <c r="M223" s="265">
        <f t="shared" si="15"/>
        <v>44227</v>
      </c>
      <c r="N223" s="266">
        <f t="shared" si="16"/>
        <v>44286</v>
      </c>
      <c r="O223" s="267">
        <f t="shared" si="13"/>
        <v>3</v>
      </c>
      <c r="P223" s="267">
        <f t="shared" si="14"/>
        <v>39999</v>
      </c>
    </row>
    <row r="224" spans="1:17" x14ac:dyDescent="0.2">
      <c r="A224" s="260">
        <v>43587</v>
      </c>
      <c r="B224" s="261" t="s">
        <v>346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3333</v>
      </c>
      <c r="I224" s="262" t="s">
        <v>351</v>
      </c>
      <c r="J224" s="264">
        <v>55</v>
      </c>
      <c r="K224" s="264">
        <v>66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9999</v>
      </c>
    </row>
    <row r="225" spans="1:20" x14ac:dyDescent="0.2">
      <c r="A225" s="260">
        <v>43587</v>
      </c>
      <c r="B225" s="261" t="s">
        <v>346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363</v>
      </c>
      <c r="H225" s="263">
        <v>6666</v>
      </c>
      <c r="I225" s="262" t="s">
        <v>351</v>
      </c>
      <c r="J225" s="264">
        <v>55</v>
      </c>
      <c r="K225" s="264">
        <v>65</v>
      </c>
      <c r="L225" s="264">
        <v>0</v>
      </c>
      <c r="M225" s="265">
        <f t="shared" si="15"/>
        <v>43769</v>
      </c>
      <c r="N225" s="266">
        <f t="shared" si="16"/>
        <v>43830</v>
      </c>
      <c r="O225" s="267">
        <f t="shared" si="13"/>
        <v>3</v>
      </c>
      <c r="P225" s="267">
        <f t="shared" si="14"/>
        <v>19998</v>
      </c>
    </row>
    <row r="226" spans="1:20" x14ac:dyDescent="0.2">
      <c r="A226" s="260">
        <v>43587</v>
      </c>
      <c r="B226" s="261" t="s">
        <v>383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10000</v>
      </c>
      <c r="I226" s="262" t="s">
        <v>351</v>
      </c>
      <c r="J226" s="264">
        <v>55</v>
      </c>
      <c r="K226" s="264">
        <v>61.25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120000</v>
      </c>
    </row>
    <row r="227" spans="1:20" x14ac:dyDescent="0.2">
      <c r="A227" s="260">
        <v>43550</v>
      </c>
      <c r="B227" s="261" t="s">
        <v>356</v>
      </c>
      <c r="C227" s="262" t="s">
        <v>347</v>
      </c>
      <c r="D227" s="262" t="s">
        <v>348</v>
      </c>
      <c r="E227" s="262" t="s">
        <v>353</v>
      </c>
      <c r="F227" s="262">
        <v>2019</v>
      </c>
      <c r="G227" s="262" t="s">
        <v>359</v>
      </c>
      <c r="H227" s="263">
        <v>7000</v>
      </c>
      <c r="I227" s="262" t="s">
        <v>351</v>
      </c>
      <c r="J227" s="264">
        <v>55</v>
      </c>
      <c r="K227" s="264">
        <v>64.25</v>
      </c>
      <c r="L227" s="264">
        <v>0</v>
      </c>
      <c r="M227" s="265">
        <f t="shared" si="15"/>
        <v>43677</v>
      </c>
      <c r="N227" s="266">
        <f t="shared" si="16"/>
        <v>43830</v>
      </c>
      <c r="O227" s="267">
        <f t="shared" si="13"/>
        <v>6</v>
      </c>
      <c r="P227" s="267">
        <f t="shared" si="14"/>
        <v>42000</v>
      </c>
    </row>
    <row r="228" spans="1:20" x14ac:dyDescent="0.2">
      <c r="A228" s="260">
        <v>43550</v>
      </c>
      <c r="B228" s="261" t="s">
        <v>356</v>
      </c>
      <c r="C228" s="262" t="s">
        <v>347</v>
      </c>
      <c r="D228" s="262" t="s">
        <v>348</v>
      </c>
      <c r="E228" s="262" t="s">
        <v>353</v>
      </c>
      <c r="F228" s="262">
        <v>2020</v>
      </c>
      <c r="G228" s="262" t="s">
        <v>350</v>
      </c>
      <c r="H228" s="263">
        <v>3000</v>
      </c>
      <c r="I228" s="262" t="s">
        <v>351</v>
      </c>
      <c r="J228" s="264">
        <v>55</v>
      </c>
      <c r="K228" s="264">
        <v>61</v>
      </c>
      <c r="L228" s="264">
        <v>0</v>
      </c>
      <c r="M228" s="265">
        <f t="shared" si="15"/>
        <v>43861</v>
      </c>
      <c r="N228" s="266">
        <f t="shared" si="16"/>
        <v>44196</v>
      </c>
      <c r="O228" s="267">
        <f t="shared" si="13"/>
        <v>12</v>
      </c>
      <c r="P228" s="267">
        <f t="shared" si="14"/>
        <v>36000</v>
      </c>
    </row>
    <row r="229" spans="1:20" x14ac:dyDescent="0.2">
      <c r="A229" s="260">
        <v>43542</v>
      </c>
      <c r="B229" s="261" t="s">
        <v>356</v>
      </c>
      <c r="C229" s="262" t="s">
        <v>347</v>
      </c>
      <c r="D229" s="262" t="s">
        <v>348</v>
      </c>
      <c r="E229" s="262" t="s">
        <v>353</v>
      </c>
      <c r="F229" s="262">
        <v>2019</v>
      </c>
      <c r="G229" s="262" t="s">
        <v>359</v>
      </c>
      <c r="H229" s="263">
        <v>3000</v>
      </c>
      <c r="I229" s="262" t="s">
        <v>351</v>
      </c>
      <c r="J229" s="264">
        <v>53</v>
      </c>
      <c r="K229" s="264">
        <v>65.25</v>
      </c>
      <c r="L229" s="264">
        <v>0</v>
      </c>
      <c r="M229" s="265">
        <f t="shared" si="15"/>
        <v>43677</v>
      </c>
      <c r="N229" s="266">
        <f t="shared" si="16"/>
        <v>43830</v>
      </c>
      <c r="O229" s="267">
        <f t="shared" si="13"/>
        <v>6</v>
      </c>
      <c r="P229" s="267">
        <f t="shared" si="14"/>
        <v>18000</v>
      </c>
    </row>
    <row r="230" spans="1:20" x14ac:dyDescent="0.2">
      <c r="A230" s="260">
        <v>43542</v>
      </c>
      <c r="B230" s="261" t="s">
        <v>356</v>
      </c>
      <c r="C230" s="262" t="s">
        <v>347</v>
      </c>
      <c r="D230" s="262" t="s">
        <v>348</v>
      </c>
      <c r="E230" s="262" t="s">
        <v>353</v>
      </c>
      <c r="F230" s="262">
        <v>2020</v>
      </c>
      <c r="G230" s="262" t="s">
        <v>350</v>
      </c>
      <c r="H230" s="263">
        <v>3000</v>
      </c>
      <c r="I230" s="262" t="s">
        <v>351</v>
      </c>
      <c r="J230" s="264">
        <v>53</v>
      </c>
      <c r="K230" s="264">
        <v>62.5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36000</v>
      </c>
    </row>
    <row r="231" spans="1:20" x14ac:dyDescent="0.2">
      <c r="A231" s="260">
        <v>43521</v>
      </c>
      <c r="B231" s="261" t="s">
        <v>356</v>
      </c>
      <c r="C231" s="262" t="s">
        <v>347</v>
      </c>
      <c r="D231" s="262" t="s">
        <v>348</v>
      </c>
      <c r="E231" s="262" t="s">
        <v>353</v>
      </c>
      <c r="F231" s="262">
        <v>2020</v>
      </c>
      <c r="G231" s="262" t="s">
        <v>355</v>
      </c>
      <c r="H231" s="263">
        <v>16000</v>
      </c>
      <c r="I231" s="262" t="s">
        <v>351</v>
      </c>
      <c r="J231" s="264">
        <v>51</v>
      </c>
      <c r="K231" s="264">
        <v>62</v>
      </c>
      <c r="L231" s="264">
        <v>0</v>
      </c>
      <c r="M231" s="265">
        <f t="shared" si="15"/>
        <v>43861</v>
      </c>
      <c r="N231" s="266">
        <f t="shared" si="16"/>
        <v>43921</v>
      </c>
      <c r="O231" s="267">
        <f t="shared" si="13"/>
        <v>3</v>
      </c>
      <c r="P231" s="267">
        <f t="shared" si="14"/>
        <v>48000</v>
      </c>
      <c r="Q231" s="271"/>
      <c r="R231" s="272"/>
      <c r="S231" s="269"/>
      <c r="T231" s="270"/>
    </row>
    <row r="232" spans="1:20" x14ac:dyDescent="0.2">
      <c r="A232" s="260">
        <v>43521</v>
      </c>
      <c r="B232" s="261" t="s">
        <v>356</v>
      </c>
      <c r="C232" s="262" t="s">
        <v>347</v>
      </c>
      <c r="D232" s="262" t="s">
        <v>348</v>
      </c>
      <c r="E232" s="262" t="s">
        <v>353</v>
      </c>
      <c r="F232" s="262">
        <v>2020</v>
      </c>
      <c r="G232" s="262" t="s">
        <v>358</v>
      </c>
      <c r="H232" s="263">
        <v>9000</v>
      </c>
      <c r="I232" s="262" t="s">
        <v>351</v>
      </c>
      <c r="J232" s="264">
        <v>51</v>
      </c>
      <c r="K232" s="264">
        <v>62</v>
      </c>
      <c r="L232" s="264">
        <v>0</v>
      </c>
      <c r="M232" s="265">
        <f t="shared" si="15"/>
        <v>43951</v>
      </c>
      <c r="N232" s="266">
        <f t="shared" si="16"/>
        <v>44012</v>
      </c>
      <c r="O232" s="267">
        <f t="shared" si="13"/>
        <v>3</v>
      </c>
      <c r="P232" s="267">
        <f t="shared" si="14"/>
        <v>27000</v>
      </c>
      <c r="Q232" s="273"/>
    </row>
    <row r="233" spans="1:20" x14ac:dyDescent="0.2">
      <c r="A233" s="260">
        <v>43521</v>
      </c>
      <c r="B233" s="261" t="s">
        <v>356</v>
      </c>
      <c r="C233" s="262" t="s">
        <v>347</v>
      </c>
      <c r="D233" s="262" t="s">
        <v>348</v>
      </c>
      <c r="E233" s="262" t="s">
        <v>353</v>
      </c>
      <c r="F233" s="262">
        <v>2020</v>
      </c>
      <c r="G233" s="262" t="s">
        <v>357</v>
      </c>
      <c r="H233" s="263">
        <v>4000</v>
      </c>
      <c r="I233" s="262" t="s">
        <v>351</v>
      </c>
      <c r="J233" s="264">
        <v>51</v>
      </c>
      <c r="K233" s="264">
        <v>62</v>
      </c>
      <c r="L233" s="264">
        <v>0</v>
      </c>
      <c r="M233" s="265">
        <f t="shared" si="15"/>
        <v>44043</v>
      </c>
      <c r="N233" s="266">
        <f t="shared" si="16"/>
        <v>44104</v>
      </c>
      <c r="O233" s="267">
        <f t="shared" si="13"/>
        <v>3</v>
      </c>
      <c r="P233" s="267">
        <f t="shared" si="14"/>
        <v>12000</v>
      </c>
    </row>
    <row r="234" spans="1:20" x14ac:dyDescent="0.2">
      <c r="A234" s="260">
        <v>43510</v>
      </c>
      <c r="B234" s="261" t="s">
        <v>392</v>
      </c>
      <c r="C234" s="262" t="s">
        <v>347</v>
      </c>
      <c r="D234" s="262" t="s">
        <v>348</v>
      </c>
      <c r="E234" s="262" t="s">
        <v>353</v>
      </c>
      <c r="F234" s="262">
        <v>2019</v>
      </c>
      <c r="G234" s="262" t="s">
        <v>387</v>
      </c>
      <c r="H234" s="263">
        <v>6000</v>
      </c>
      <c r="I234" s="262" t="s">
        <v>351</v>
      </c>
      <c r="J234" s="264">
        <v>51</v>
      </c>
      <c r="K234" s="264">
        <v>60.5</v>
      </c>
      <c r="L234" s="264">
        <v>0</v>
      </c>
      <c r="M234" s="265">
        <f t="shared" si="15"/>
        <v>43555</v>
      </c>
      <c r="N234" s="266">
        <f t="shared" si="16"/>
        <v>43555</v>
      </c>
      <c r="O234" s="267">
        <f t="shared" si="13"/>
        <v>1</v>
      </c>
      <c r="P234" s="267">
        <f t="shared" si="14"/>
        <v>6000</v>
      </c>
    </row>
    <row r="235" spans="1:20" x14ac:dyDescent="0.2">
      <c r="A235" s="260">
        <v>43510</v>
      </c>
      <c r="B235" s="261" t="s">
        <v>392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358</v>
      </c>
      <c r="H235" s="263">
        <v>16000</v>
      </c>
      <c r="I235" s="262" t="s">
        <v>351</v>
      </c>
      <c r="J235" s="264">
        <v>51</v>
      </c>
      <c r="K235" s="264">
        <v>60.5</v>
      </c>
      <c r="L235" s="264">
        <v>0</v>
      </c>
      <c r="M235" s="265">
        <f t="shared" si="15"/>
        <v>43585</v>
      </c>
      <c r="N235" s="266">
        <f t="shared" si="16"/>
        <v>43646</v>
      </c>
      <c r="O235" s="267">
        <f t="shared" si="13"/>
        <v>3</v>
      </c>
      <c r="P235" s="267">
        <f t="shared" si="14"/>
        <v>48000</v>
      </c>
    </row>
    <row r="236" spans="1:20" x14ac:dyDescent="0.2">
      <c r="A236" s="260">
        <v>43510</v>
      </c>
      <c r="B236" s="261" t="s">
        <v>392</v>
      </c>
      <c r="C236" s="262" t="s">
        <v>347</v>
      </c>
      <c r="D236" s="262" t="s">
        <v>348</v>
      </c>
      <c r="E236" s="262" t="s">
        <v>353</v>
      </c>
      <c r="F236" s="262">
        <v>2019</v>
      </c>
      <c r="G236" s="262" t="s">
        <v>357</v>
      </c>
      <c r="H236" s="263">
        <v>1000</v>
      </c>
      <c r="I236" s="262" t="s">
        <v>351</v>
      </c>
      <c r="J236" s="264">
        <v>51</v>
      </c>
      <c r="K236" s="264">
        <v>60.5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3000</v>
      </c>
    </row>
    <row r="237" spans="1:20" x14ac:dyDescent="0.2">
      <c r="A237" s="260">
        <v>43509</v>
      </c>
      <c r="B237" s="261" t="s">
        <v>356</v>
      </c>
      <c r="C237" s="262" t="s">
        <v>347</v>
      </c>
      <c r="D237" s="262" t="s">
        <v>348</v>
      </c>
      <c r="E237" s="262" t="s">
        <v>353</v>
      </c>
      <c r="F237" s="262">
        <v>2019</v>
      </c>
      <c r="G237" s="262" t="s">
        <v>352</v>
      </c>
      <c r="H237" s="263">
        <v>8000</v>
      </c>
      <c r="I237" s="262" t="s">
        <v>351</v>
      </c>
      <c r="J237" s="264">
        <v>50</v>
      </c>
      <c r="K237" s="264">
        <v>61.5</v>
      </c>
      <c r="L237" s="264">
        <v>0</v>
      </c>
      <c r="M237" s="265">
        <f t="shared" si="15"/>
        <v>43585</v>
      </c>
      <c r="N237" s="266">
        <f t="shared" si="16"/>
        <v>43830</v>
      </c>
      <c r="O237" s="267">
        <f t="shared" si="13"/>
        <v>9</v>
      </c>
      <c r="P237" s="267">
        <f t="shared" si="14"/>
        <v>72000</v>
      </c>
    </row>
    <row r="238" spans="1:20" x14ac:dyDescent="0.2">
      <c r="A238" s="260">
        <v>43509</v>
      </c>
      <c r="B238" s="261" t="s">
        <v>356</v>
      </c>
      <c r="C238" s="262" t="s">
        <v>347</v>
      </c>
      <c r="D238" s="262" t="s">
        <v>348</v>
      </c>
      <c r="E238" s="262" t="s">
        <v>353</v>
      </c>
      <c r="F238" s="262">
        <v>2020</v>
      </c>
      <c r="G238" s="262" t="s">
        <v>350</v>
      </c>
      <c r="H238" s="263">
        <v>8000</v>
      </c>
      <c r="I238" s="262" t="s">
        <v>351</v>
      </c>
      <c r="J238" s="264">
        <v>50</v>
      </c>
      <c r="K238" s="264">
        <v>61.5</v>
      </c>
      <c r="L238" s="264">
        <v>0</v>
      </c>
      <c r="M238" s="265">
        <f t="shared" si="15"/>
        <v>43861</v>
      </c>
      <c r="N238" s="266">
        <f t="shared" si="16"/>
        <v>44196</v>
      </c>
      <c r="O238" s="267">
        <f t="shared" si="13"/>
        <v>12</v>
      </c>
      <c r="P238" s="267">
        <f t="shared" si="14"/>
        <v>96000</v>
      </c>
    </row>
    <row r="239" spans="1:20" x14ac:dyDescent="0.2">
      <c r="A239" s="260">
        <v>43494</v>
      </c>
      <c r="B239" s="261" t="s">
        <v>356</v>
      </c>
      <c r="C239" s="262" t="s">
        <v>347</v>
      </c>
      <c r="D239" s="262" t="s">
        <v>384</v>
      </c>
      <c r="E239" s="262" t="s">
        <v>349</v>
      </c>
      <c r="F239" s="262">
        <v>2019</v>
      </c>
      <c r="G239" s="262" t="s">
        <v>358</v>
      </c>
      <c r="H239" s="263">
        <v>25000</v>
      </c>
      <c r="I239" s="262" t="s">
        <v>351</v>
      </c>
      <c r="J239" s="264">
        <v>-2.65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75000</v>
      </c>
    </row>
    <row r="240" spans="1:20" x14ac:dyDescent="0.2">
      <c r="A240" s="260">
        <v>43489</v>
      </c>
      <c r="B240" s="261" t="s">
        <v>356</v>
      </c>
      <c r="C240" s="262" t="s">
        <v>347</v>
      </c>
      <c r="D240" s="262" t="s">
        <v>384</v>
      </c>
      <c r="E240" s="262" t="s">
        <v>349</v>
      </c>
      <c r="F240" s="262">
        <v>2019</v>
      </c>
      <c r="G240" s="262" t="s">
        <v>358</v>
      </c>
      <c r="H240" s="263">
        <v>50000</v>
      </c>
      <c r="I240" s="262" t="s">
        <v>351</v>
      </c>
      <c r="J240" s="264">
        <v>-3.1</v>
      </c>
      <c r="K240" s="264">
        <v>0</v>
      </c>
      <c r="L240" s="264">
        <v>0</v>
      </c>
      <c r="M240" s="265">
        <f t="shared" si="15"/>
        <v>43585</v>
      </c>
      <c r="N240" s="266">
        <f t="shared" si="16"/>
        <v>43646</v>
      </c>
      <c r="O240" s="267">
        <f t="shared" si="13"/>
        <v>3</v>
      </c>
      <c r="P240" s="267">
        <f t="shared" si="14"/>
        <v>150000</v>
      </c>
    </row>
    <row r="241" spans="1:16" x14ac:dyDescent="0.2">
      <c r="A241" s="260">
        <v>43488</v>
      </c>
      <c r="B241" s="261" t="s">
        <v>356</v>
      </c>
      <c r="C241" s="262" t="s">
        <v>347</v>
      </c>
      <c r="D241" s="262" t="s">
        <v>384</v>
      </c>
      <c r="E241" s="262" t="s">
        <v>349</v>
      </c>
      <c r="F241" s="262">
        <v>2019</v>
      </c>
      <c r="G241" s="262" t="s">
        <v>358</v>
      </c>
      <c r="H241" s="263">
        <v>50000</v>
      </c>
      <c r="I241" s="262" t="s">
        <v>351</v>
      </c>
      <c r="J241" s="264">
        <v>-4.25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150000</v>
      </c>
    </row>
    <row r="242" spans="1:16" x14ac:dyDescent="0.2">
      <c r="A242" s="260">
        <v>43473</v>
      </c>
      <c r="B242" s="261" t="s">
        <v>346</v>
      </c>
      <c r="C242" s="262" t="s">
        <v>347</v>
      </c>
      <c r="D242" s="262" t="s">
        <v>384</v>
      </c>
      <c r="E242" s="262" t="s">
        <v>349</v>
      </c>
      <c r="F242" s="262">
        <v>2020</v>
      </c>
      <c r="G242" s="262" t="s">
        <v>350</v>
      </c>
      <c r="H242" s="263">
        <v>25000</v>
      </c>
      <c r="I242" s="262" t="s">
        <v>351</v>
      </c>
      <c r="J242" s="264">
        <v>0</v>
      </c>
      <c r="K242" s="264">
        <v>0</v>
      </c>
      <c r="L242" s="264">
        <v>0</v>
      </c>
      <c r="M242" s="265">
        <f t="shared" si="15"/>
        <v>43861</v>
      </c>
      <c r="N242" s="266">
        <f t="shared" si="16"/>
        <v>44196</v>
      </c>
      <c r="O242" s="267">
        <f t="shared" si="13"/>
        <v>12</v>
      </c>
      <c r="P242" s="267">
        <f t="shared" si="14"/>
        <v>300000</v>
      </c>
    </row>
    <row r="243" spans="1:16" x14ac:dyDescent="0.2">
      <c r="A243" s="260">
        <v>43473</v>
      </c>
      <c r="B243" s="261" t="s">
        <v>356</v>
      </c>
      <c r="C243" s="262" t="s">
        <v>347</v>
      </c>
      <c r="D243" s="262" t="s">
        <v>384</v>
      </c>
      <c r="E243" s="262" t="s">
        <v>349</v>
      </c>
      <c r="F243" s="262">
        <v>2019</v>
      </c>
      <c r="G243" s="262" t="s">
        <v>357</v>
      </c>
      <c r="H243" s="263">
        <v>30500</v>
      </c>
      <c r="I243" s="262" t="s">
        <v>351</v>
      </c>
      <c r="J243" s="264">
        <v>-2</v>
      </c>
      <c r="K243" s="264">
        <v>0</v>
      </c>
      <c r="L243" s="264">
        <v>0</v>
      </c>
      <c r="M243" s="265">
        <f t="shared" si="15"/>
        <v>43677</v>
      </c>
      <c r="N243" s="266">
        <f t="shared" si="16"/>
        <v>43738</v>
      </c>
      <c r="O243" s="267">
        <f t="shared" si="13"/>
        <v>3</v>
      </c>
      <c r="P243" s="267">
        <f t="shared" si="14"/>
        <v>91500</v>
      </c>
    </row>
    <row r="244" spans="1:16" x14ac:dyDescent="0.2">
      <c r="A244" s="260">
        <v>43473</v>
      </c>
      <c r="B244" s="261" t="s">
        <v>356</v>
      </c>
      <c r="C244" s="262" t="s">
        <v>347</v>
      </c>
      <c r="D244" s="262" t="s">
        <v>384</v>
      </c>
      <c r="E244" s="262" t="s">
        <v>349</v>
      </c>
      <c r="F244" s="262">
        <v>2019</v>
      </c>
      <c r="G244" s="262" t="s">
        <v>357</v>
      </c>
      <c r="H244" s="263">
        <v>39500</v>
      </c>
      <c r="I244" s="262" t="s">
        <v>351</v>
      </c>
      <c r="J244" s="264">
        <v>-1.75</v>
      </c>
      <c r="K244" s="264">
        <v>0</v>
      </c>
      <c r="L244" s="264">
        <v>0</v>
      </c>
      <c r="M244" s="265">
        <f t="shared" si="15"/>
        <v>43677</v>
      </c>
      <c r="N244" s="266">
        <f t="shared" si="16"/>
        <v>43738</v>
      </c>
      <c r="O244" s="267">
        <f t="shared" si="13"/>
        <v>3</v>
      </c>
      <c r="P244" s="267">
        <f t="shared" si="14"/>
        <v>118500</v>
      </c>
    </row>
    <row r="245" spans="1:16" x14ac:dyDescent="0.2">
      <c r="A245" s="260">
        <v>43473</v>
      </c>
      <c r="B245" s="261" t="s">
        <v>356</v>
      </c>
      <c r="C245" s="262" t="s">
        <v>347</v>
      </c>
      <c r="D245" s="262" t="s">
        <v>384</v>
      </c>
      <c r="E245" s="262" t="s">
        <v>349</v>
      </c>
      <c r="F245" s="262">
        <v>2019</v>
      </c>
      <c r="G245" s="262" t="s">
        <v>363</v>
      </c>
      <c r="H245" s="263">
        <v>70000</v>
      </c>
      <c r="I245" s="262" t="s">
        <v>351</v>
      </c>
      <c r="J245" s="264">
        <v>-0.88</v>
      </c>
      <c r="K245" s="264">
        <v>0</v>
      </c>
      <c r="L245" s="264">
        <v>0</v>
      </c>
      <c r="M245" s="265">
        <f t="shared" si="15"/>
        <v>43769</v>
      </c>
      <c r="N245" s="266">
        <f t="shared" si="16"/>
        <v>43830</v>
      </c>
      <c r="O245" s="267">
        <f t="shared" si="13"/>
        <v>3</v>
      </c>
      <c r="P245" s="267">
        <f t="shared" si="14"/>
        <v>210000</v>
      </c>
    </row>
    <row r="246" spans="1:16" x14ac:dyDescent="0.2">
      <c r="A246" s="260">
        <v>43468</v>
      </c>
      <c r="B246" s="261" t="s">
        <v>346</v>
      </c>
      <c r="C246" s="262" t="s">
        <v>347</v>
      </c>
      <c r="D246" s="262" t="s">
        <v>384</v>
      </c>
      <c r="E246" s="262" t="s">
        <v>349</v>
      </c>
      <c r="F246" s="262">
        <v>2020</v>
      </c>
      <c r="G246" s="262" t="s">
        <v>350</v>
      </c>
      <c r="H246" s="263">
        <v>25000</v>
      </c>
      <c r="I246" s="262" t="s">
        <v>351</v>
      </c>
      <c r="J246" s="264">
        <v>-0.1</v>
      </c>
      <c r="K246" s="264">
        <v>0</v>
      </c>
      <c r="L246" s="264">
        <v>0</v>
      </c>
      <c r="M246" s="265">
        <f t="shared" si="15"/>
        <v>43861</v>
      </c>
      <c r="N246" s="266">
        <f t="shared" si="16"/>
        <v>44196</v>
      </c>
      <c r="O246" s="267">
        <f t="shared" si="13"/>
        <v>12</v>
      </c>
      <c r="P246" s="267">
        <f t="shared" si="14"/>
        <v>300000</v>
      </c>
    </row>
    <row r="247" spans="1:16" x14ac:dyDescent="0.2">
      <c r="A247" s="260">
        <v>43465</v>
      </c>
      <c r="B247" s="261" t="s">
        <v>356</v>
      </c>
      <c r="C247" s="262" t="s">
        <v>347</v>
      </c>
      <c r="D247" s="262" t="s">
        <v>348</v>
      </c>
      <c r="E247" s="262" t="s">
        <v>353</v>
      </c>
      <c r="F247" s="262">
        <v>2019</v>
      </c>
      <c r="G247" s="262" t="s">
        <v>359</v>
      </c>
      <c r="H247" s="263">
        <v>17000</v>
      </c>
      <c r="I247" s="262" t="s">
        <v>351</v>
      </c>
      <c r="J247" s="264">
        <v>45</v>
      </c>
      <c r="K247" s="264">
        <v>51.25</v>
      </c>
      <c r="L247" s="264">
        <v>0</v>
      </c>
      <c r="M247" s="265">
        <f t="shared" si="15"/>
        <v>43677</v>
      </c>
      <c r="N247" s="266">
        <f t="shared" si="16"/>
        <v>43830</v>
      </c>
      <c r="O247" s="267">
        <f t="shared" si="13"/>
        <v>6</v>
      </c>
      <c r="P247" s="267">
        <f t="shared" si="14"/>
        <v>102000</v>
      </c>
    </row>
    <row r="248" spans="1:16" x14ac:dyDescent="0.2">
      <c r="A248" s="260">
        <v>43462</v>
      </c>
      <c r="B248" s="261" t="s">
        <v>356</v>
      </c>
      <c r="C248" s="262" t="s">
        <v>347</v>
      </c>
      <c r="D248" s="262" t="s">
        <v>348</v>
      </c>
      <c r="E248" s="262" t="s">
        <v>349</v>
      </c>
      <c r="F248" s="262">
        <v>2019</v>
      </c>
      <c r="G248" s="262" t="s">
        <v>357</v>
      </c>
      <c r="H248" s="263">
        <v>7000</v>
      </c>
      <c r="I248" s="262" t="s">
        <v>351</v>
      </c>
      <c r="J248" s="264">
        <v>47.26</v>
      </c>
      <c r="K248" s="264">
        <v>0</v>
      </c>
      <c r="L248" s="264">
        <v>0</v>
      </c>
      <c r="M248" s="265">
        <f t="shared" si="15"/>
        <v>43677</v>
      </c>
      <c r="N248" s="266">
        <f t="shared" si="16"/>
        <v>43738</v>
      </c>
      <c r="O248" s="267">
        <f t="shared" si="13"/>
        <v>3</v>
      </c>
      <c r="P248" s="267">
        <f t="shared" si="14"/>
        <v>21000</v>
      </c>
    </row>
    <row r="249" spans="1:16" x14ac:dyDescent="0.2">
      <c r="A249" s="260">
        <v>43462</v>
      </c>
      <c r="B249" s="261" t="s">
        <v>356</v>
      </c>
      <c r="C249" s="262" t="s">
        <v>347</v>
      </c>
      <c r="D249" s="262" t="s">
        <v>348</v>
      </c>
      <c r="E249" s="262" t="s">
        <v>349</v>
      </c>
      <c r="F249" s="262">
        <v>2019</v>
      </c>
      <c r="G249" s="262" t="s">
        <v>363</v>
      </c>
      <c r="H249" s="263">
        <v>3000</v>
      </c>
      <c r="I249" s="262" t="s">
        <v>351</v>
      </c>
      <c r="J249" s="264">
        <v>47.59</v>
      </c>
      <c r="K249" s="264">
        <v>0</v>
      </c>
      <c r="L249" s="264">
        <v>0</v>
      </c>
      <c r="M249" s="265">
        <f t="shared" si="15"/>
        <v>43769</v>
      </c>
      <c r="N249" s="266">
        <f t="shared" si="16"/>
        <v>43830</v>
      </c>
      <c r="O249" s="267">
        <f t="shared" si="13"/>
        <v>3</v>
      </c>
      <c r="P249" s="267">
        <f t="shared" si="14"/>
        <v>9000</v>
      </c>
    </row>
    <row r="250" spans="1:16" x14ac:dyDescent="0.2">
      <c r="A250" s="260">
        <v>43453</v>
      </c>
      <c r="B250" s="261" t="s">
        <v>356</v>
      </c>
      <c r="C250" s="262" t="s">
        <v>347</v>
      </c>
      <c r="D250" s="262" t="s">
        <v>348</v>
      </c>
      <c r="E250" s="262" t="s">
        <v>349</v>
      </c>
      <c r="F250" s="262">
        <v>2019</v>
      </c>
      <c r="G250" s="262" t="s">
        <v>355</v>
      </c>
      <c r="H250" s="263">
        <v>8000</v>
      </c>
      <c r="I250" s="262" t="s">
        <v>351</v>
      </c>
      <c r="J250" s="264">
        <v>49.3</v>
      </c>
      <c r="K250" s="264">
        <v>0</v>
      </c>
      <c r="L250" s="264">
        <v>0</v>
      </c>
      <c r="M250" s="265">
        <f t="shared" si="15"/>
        <v>43496</v>
      </c>
      <c r="N250" s="266">
        <f t="shared" si="16"/>
        <v>43555</v>
      </c>
      <c r="O250" s="267">
        <f t="shared" si="13"/>
        <v>3</v>
      </c>
      <c r="P250" s="267">
        <f t="shared" si="14"/>
        <v>24000</v>
      </c>
    </row>
    <row r="251" spans="1:16" x14ac:dyDescent="0.2">
      <c r="A251" s="260">
        <v>43453</v>
      </c>
      <c r="B251" s="261" t="s">
        <v>356</v>
      </c>
      <c r="C251" s="262" t="s">
        <v>347</v>
      </c>
      <c r="D251" s="262" t="s">
        <v>348</v>
      </c>
      <c r="E251" s="262" t="s">
        <v>349</v>
      </c>
      <c r="F251" s="262">
        <v>2019</v>
      </c>
      <c r="G251" s="262" t="s">
        <v>358</v>
      </c>
      <c r="H251" s="263">
        <v>5000</v>
      </c>
      <c r="I251" s="262" t="s">
        <v>351</v>
      </c>
      <c r="J251" s="264">
        <v>50.4</v>
      </c>
      <c r="K251" s="264">
        <v>0</v>
      </c>
      <c r="L251" s="264">
        <v>0</v>
      </c>
      <c r="M251" s="265">
        <f t="shared" si="15"/>
        <v>43585</v>
      </c>
      <c r="N251" s="266">
        <f t="shared" si="16"/>
        <v>43646</v>
      </c>
      <c r="O251" s="267">
        <f t="shared" si="13"/>
        <v>3</v>
      </c>
      <c r="P251" s="267">
        <f t="shared" si="14"/>
        <v>15000</v>
      </c>
    </row>
    <row r="252" spans="1:16" x14ac:dyDescent="0.2">
      <c r="A252" s="260">
        <v>43376</v>
      </c>
      <c r="B252" s="261" t="s">
        <v>356</v>
      </c>
      <c r="C252" s="262" t="s">
        <v>347</v>
      </c>
      <c r="D252" s="262" t="s">
        <v>348</v>
      </c>
      <c r="E252" s="262" t="s">
        <v>349</v>
      </c>
      <c r="F252" s="262">
        <v>2019</v>
      </c>
      <c r="G252" s="262" t="s">
        <v>357</v>
      </c>
      <c r="H252" s="263">
        <v>8000</v>
      </c>
      <c r="I252" s="262" t="s">
        <v>351</v>
      </c>
      <c r="J252" s="264">
        <v>73.16</v>
      </c>
      <c r="K252" s="264">
        <v>0</v>
      </c>
      <c r="L252" s="264">
        <v>0</v>
      </c>
      <c r="M252" s="265">
        <f t="shared" si="15"/>
        <v>43677</v>
      </c>
      <c r="N252" s="266">
        <f t="shared" si="16"/>
        <v>43738</v>
      </c>
      <c r="O252" s="267">
        <f t="shared" si="13"/>
        <v>3</v>
      </c>
      <c r="P252" s="267">
        <f t="shared" si="14"/>
        <v>24000</v>
      </c>
    </row>
    <row r="253" spans="1:16" x14ac:dyDescent="0.2">
      <c r="A253" s="260">
        <v>43374</v>
      </c>
      <c r="B253" s="261" t="s">
        <v>392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358</v>
      </c>
      <c r="H253" s="263">
        <v>5000</v>
      </c>
      <c r="I253" s="262" t="s">
        <v>351</v>
      </c>
      <c r="J253" s="264">
        <v>72.8</v>
      </c>
      <c r="K253" s="264">
        <v>0</v>
      </c>
      <c r="L253" s="264">
        <v>0</v>
      </c>
      <c r="M253" s="265">
        <f t="shared" si="15"/>
        <v>43585</v>
      </c>
      <c r="N253" s="266">
        <f t="shared" si="16"/>
        <v>43646</v>
      </c>
      <c r="O253" s="267">
        <f t="shared" si="13"/>
        <v>3</v>
      </c>
      <c r="P253" s="267">
        <f t="shared" si="14"/>
        <v>15000</v>
      </c>
    </row>
    <row r="254" spans="1:16" x14ac:dyDescent="0.2">
      <c r="A254" s="260">
        <v>43370</v>
      </c>
      <c r="B254" s="261" t="s">
        <v>356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355</v>
      </c>
      <c r="H254" s="263">
        <v>5000</v>
      </c>
      <c r="I254" s="262" t="s">
        <v>351</v>
      </c>
      <c r="J254" s="264">
        <v>71.099999999999994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43555</v>
      </c>
      <c r="O254" s="267">
        <f t="shared" si="13"/>
        <v>3</v>
      </c>
      <c r="P254" s="267">
        <f t="shared" si="14"/>
        <v>15000</v>
      </c>
    </row>
    <row r="255" spans="1:16" x14ac:dyDescent="0.2">
      <c r="A255" s="260">
        <v>43369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355</v>
      </c>
      <c r="H255" s="263">
        <v>5000</v>
      </c>
      <c r="I255" s="262" t="s">
        <v>351</v>
      </c>
      <c r="J255" s="264">
        <v>71.03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43555</v>
      </c>
      <c r="O255" s="267">
        <f t="shared" si="13"/>
        <v>3</v>
      </c>
      <c r="P255" s="267">
        <f t="shared" si="14"/>
        <v>15000</v>
      </c>
    </row>
    <row r="256" spans="1:16" x14ac:dyDescent="0.2">
      <c r="A256" s="260">
        <v>43350</v>
      </c>
      <c r="B256" s="261" t="s">
        <v>392</v>
      </c>
      <c r="C256" s="262" t="s">
        <v>347</v>
      </c>
      <c r="D256" s="262" t="s">
        <v>384</v>
      </c>
      <c r="E256" s="262" t="s">
        <v>349</v>
      </c>
      <c r="F256" s="262">
        <v>2020</v>
      </c>
      <c r="G256" s="262" t="s">
        <v>350</v>
      </c>
      <c r="H256" s="263">
        <v>5000</v>
      </c>
      <c r="I256" s="262" t="s">
        <v>351</v>
      </c>
      <c r="J256" s="264">
        <v>-0.89</v>
      </c>
      <c r="K256" s="264">
        <v>0</v>
      </c>
      <c r="L256" s="264">
        <v>0</v>
      </c>
      <c r="M256" s="265">
        <f t="shared" si="15"/>
        <v>43861</v>
      </c>
      <c r="N256" s="266">
        <f t="shared" si="16"/>
        <v>44196</v>
      </c>
      <c r="O256" s="267">
        <f t="shared" si="13"/>
        <v>12</v>
      </c>
      <c r="P256" s="267">
        <f t="shared" si="14"/>
        <v>60000</v>
      </c>
    </row>
    <row r="257" spans="1:16" x14ac:dyDescent="0.2">
      <c r="A257" s="260">
        <v>43341</v>
      </c>
      <c r="B257" s="261" t="s">
        <v>346</v>
      </c>
      <c r="C257" s="262" t="s">
        <v>347</v>
      </c>
      <c r="D257" s="262" t="s">
        <v>384</v>
      </c>
      <c r="E257" s="262" t="s">
        <v>349</v>
      </c>
      <c r="F257" s="262">
        <v>2020</v>
      </c>
      <c r="G257" s="262" t="s">
        <v>350</v>
      </c>
      <c r="H257" s="263">
        <v>5000</v>
      </c>
      <c r="I257" s="262" t="s">
        <v>351</v>
      </c>
      <c r="J257" s="264">
        <v>-1.2</v>
      </c>
      <c r="K257" s="264">
        <v>0</v>
      </c>
      <c r="L257" s="264">
        <v>0</v>
      </c>
      <c r="M257" s="265">
        <f t="shared" si="15"/>
        <v>43861</v>
      </c>
      <c r="N257" s="266">
        <f t="shared" si="16"/>
        <v>44196</v>
      </c>
      <c r="O257" s="267">
        <f t="shared" si="13"/>
        <v>12</v>
      </c>
      <c r="P257" s="267">
        <f t="shared" si="14"/>
        <v>60000</v>
      </c>
    </row>
    <row r="258" spans="1:16" x14ac:dyDescent="0.2">
      <c r="A258" s="260">
        <v>43229</v>
      </c>
      <c r="B258" s="261" t="s">
        <v>383</v>
      </c>
      <c r="C258" s="262" t="s">
        <v>347</v>
      </c>
      <c r="D258" s="262" t="s">
        <v>348</v>
      </c>
      <c r="E258" s="262" t="s">
        <v>349</v>
      </c>
      <c r="F258" s="262">
        <v>2018</v>
      </c>
      <c r="G258" s="262" t="s">
        <v>382</v>
      </c>
      <c r="H258" s="263">
        <v>5000</v>
      </c>
      <c r="I258" s="262" t="s">
        <v>351</v>
      </c>
      <c r="J258" s="264">
        <v>0</v>
      </c>
      <c r="K258" s="264">
        <v>75</v>
      </c>
      <c r="L258" s="264">
        <v>1.53</v>
      </c>
      <c r="M258" s="265">
        <f t="shared" si="15"/>
        <v>43281</v>
      </c>
      <c r="N258" s="266">
        <f t="shared" si="16"/>
        <v>43465</v>
      </c>
      <c r="O258" s="267">
        <f t="shared" si="13"/>
        <v>7</v>
      </c>
      <c r="P258" s="267">
        <f t="shared" si="14"/>
        <v>35000</v>
      </c>
    </row>
    <row r="259" spans="1:16" x14ac:dyDescent="0.2">
      <c r="A259" s="260">
        <v>43194</v>
      </c>
      <c r="B259" s="261" t="s">
        <v>394</v>
      </c>
      <c r="C259" s="262" t="s">
        <v>347</v>
      </c>
      <c r="D259" s="262" t="s">
        <v>348</v>
      </c>
      <c r="E259" s="262" t="s">
        <v>349</v>
      </c>
      <c r="F259" s="262">
        <v>2018</v>
      </c>
      <c r="G259" s="262" t="s">
        <v>395</v>
      </c>
      <c r="H259" s="263">
        <v>5000</v>
      </c>
      <c r="I259" s="262" t="s">
        <v>351</v>
      </c>
      <c r="J259" s="264">
        <v>61.55</v>
      </c>
      <c r="K259" s="264">
        <v>0</v>
      </c>
      <c r="L259" s="264">
        <v>0</v>
      </c>
      <c r="M259" s="265">
        <f t="shared" si="15"/>
        <v>43251</v>
      </c>
      <c r="N259" s="266">
        <f t="shared" si="16"/>
        <v>43465</v>
      </c>
      <c r="O259" s="267">
        <f t="shared" si="13"/>
        <v>8</v>
      </c>
      <c r="P259" s="267">
        <f t="shared" si="14"/>
        <v>40000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2018</v>
      </c>
      <c r="G260" s="262" t="s">
        <v>395</v>
      </c>
      <c r="H260" s="263">
        <v>10000</v>
      </c>
      <c r="I260" s="262" t="s">
        <v>351</v>
      </c>
      <c r="J260" s="264">
        <v>61.54</v>
      </c>
      <c r="K260" s="264">
        <v>0</v>
      </c>
      <c r="L260" s="264">
        <v>0</v>
      </c>
      <c r="M260" s="265">
        <f t="shared" si="15"/>
        <v>43251</v>
      </c>
      <c r="N260" s="266">
        <f t="shared" si="16"/>
        <v>43465</v>
      </c>
      <c r="O260" s="267">
        <f t="shared" si="13"/>
        <v>8</v>
      </c>
      <c r="P260" s="267">
        <f t="shared" si="14"/>
        <v>80000</v>
      </c>
    </row>
    <row r="261" spans="1:16" x14ac:dyDescent="0.2">
      <c r="A261" s="260">
        <v>43194</v>
      </c>
      <c r="B261" s="261" t="s">
        <v>346</v>
      </c>
      <c r="C261" s="262" t="s">
        <v>347</v>
      </c>
      <c r="D261" s="262" t="s">
        <v>348</v>
      </c>
      <c r="E261" s="262" t="s">
        <v>349</v>
      </c>
      <c r="F261" s="262">
        <v>2018</v>
      </c>
      <c r="G261" s="262" t="s">
        <v>395</v>
      </c>
      <c r="H261" s="263">
        <v>20000</v>
      </c>
      <c r="I261" s="262" t="s">
        <v>351</v>
      </c>
      <c r="J261" s="264">
        <v>61.56</v>
      </c>
      <c r="K261" s="264">
        <v>0</v>
      </c>
      <c r="L261" s="264">
        <v>0</v>
      </c>
      <c r="M261" s="265">
        <f t="shared" si="15"/>
        <v>43251</v>
      </c>
      <c r="N261" s="266">
        <f t="shared" si="16"/>
        <v>43465</v>
      </c>
      <c r="O261" s="267">
        <f t="shared" si="13"/>
        <v>8</v>
      </c>
      <c r="P261" s="267">
        <f t="shared" si="14"/>
        <v>160000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2018</v>
      </c>
      <c r="G262" s="262" t="s">
        <v>395</v>
      </c>
      <c r="H262" s="263">
        <v>10000</v>
      </c>
      <c r="I262" s="262" t="s">
        <v>351</v>
      </c>
      <c r="J262" s="264">
        <v>61.56</v>
      </c>
      <c r="K262" s="264">
        <v>0</v>
      </c>
      <c r="L262" s="264">
        <v>0</v>
      </c>
      <c r="M262" s="265">
        <f t="shared" si="15"/>
        <v>43251</v>
      </c>
      <c r="N262" s="266">
        <f t="shared" si="16"/>
        <v>43465</v>
      </c>
      <c r="O262" s="267">
        <f t="shared" si="13"/>
        <v>8</v>
      </c>
      <c r="P262" s="267">
        <f t="shared" si="14"/>
        <v>80000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2018</v>
      </c>
      <c r="G263" s="262" t="s">
        <v>395</v>
      </c>
      <c r="H263" s="263">
        <v>10000</v>
      </c>
      <c r="I263" s="262" t="s">
        <v>351</v>
      </c>
      <c r="J263" s="264">
        <v>61.6</v>
      </c>
      <c r="K263" s="264">
        <v>0</v>
      </c>
      <c r="L263" s="264">
        <v>0</v>
      </c>
      <c r="M263" s="265">
        <f t="shared" si="15"/>
        <v>43251</v>
      </c>
      <c r="N263" s="266">
        <f t="shared" si="16"/>
        <v>43465</v>
      </c>
      <c r="O263" s="267">
        <f t="shared" si="13"/>
        <v>8</v>
      </c>
      <c r="P263" s="267">
        <f t="shared" si="14"/>
        <v>80000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2018</v>
      </c>
      <c r="G264" s="262" t="s">
        <v>395</v>
      </c>
      <c r="H264" s="263">
        <v>15077.75</v>
      </c>
      <c r="I264" s="262" t="s">
        <v>351</v>
      </c>
      <c r="J264" s="264">
        <v>62.15</v>
      </c>
      <c r="K264" s="264">
        <v>0</v>
      </c>
      <c r="L264" s="264">
        <v>0</v>
      </c>
      <c r="M264" s="265">
        <f t="shared" si="15"/>
        <v>43251</v>
      </c>
      <c r="N264" s="266">
        <f t="shared" si="16"/>
        <v>43465</v>
      </c>
      <c r="O264" s="267">
        <f t="shared" si="13"/>
        <v>8</v>
      </c>
      <c r="P264" s="267">
        <f t="shared" si="14"/>
        <v>120622</v>
      </c>
    </row>
    <row r="265" spans="1:16" x14ac:dyDescent="0.2">
      <c r="A265" s="260">
        <v>43194</v>
      </c>
      <c r="B265" s="261" t="s">
        <v>346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350</v>
      </c>
      <c r="H265" s="263">
        <v>10000</v>
      </c>
      <c r="I265" s="262" t="s">
        <v>351</v>
      </c>
      <c r="J265" s="264">
        <v>57.52</v>
      </c>
      <c r="K265" s="264">
        <v>0</v>
      </c>
      <c r="L265" s="264">
        <v>0</v>
      </c>
      <c r="M265" s="265">
        <f t="shared" si="15"/>
        <v>43496</v>
      </c>
      <c r="N265" s="266">
        <f t="shared" si="16"/>
        <v>43830</v>
      </c>
      <c r="O265" s="267">
        <f t="shared" si="13"/>
        <v>12</v>
      </c>
      <c r="P265" s="267">
        <f t="shared" si="14"/>
        <v>120000</v>
      </c>
    </row>
    <row r="266" spans="1:16" x14ac:dyDescent="0.2">
      <c r="A266" s="260">
        <v>43194</v>
      </c>
      <c r="B266" s="261" t="s">
        <v>392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350</v>
      </c>
      <c r="H266" s="263">
        <v>5000</v>
      </c>
      <c r="I266" s="262" t="s">
        <v>351</v>
      </c>
      <c r="J266" s="264">
        <v>57.52</v>
      </c>
      <c r="K266" s="264">
        <v>0</v>
      </c>
      <c r="L266" s="264">
        <v>0</v>
      </c>
      <c r="M266" s="265">
        <f t="shared" si="15"/>
        <v>43496</v>
      </c>
      <c r="N266" s="266">
        <f t="shared" si="16"/>
        <v>43830</v>
      </c>
      <c r="O266" s="267">
        <f t="shared" si="13"/>
        <v>12</v>
      </c>
      <c r="P266" s="267">
        <f t="shared" si="14"/>
        <v>60000</v>
      </c>
    </row>
    <row r="267" spans="1:16" x14ac:dyDescent="0.2">
      <c r="A267" s="260">
        <v>43194</v>
      </c>
      <c r="B267" s="261" t="s">
        <v>356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350</v>
      </c>
      <c r="H267" s="263">
        <v>10000</v>
      </c>
      <c r="I267" s="262" t="s">
        <v>351</v>
      </c>
      <c r="J267" s="264">
        <v>57.55</v>
      </c>
      <c r="K267" s="264">
        <v>0</v>
      </c>
      <c r="L267" s="264">
        <v>0</v>
      </c>
      <c r="M267" s="265">
        <f t="shared" si="15"/>
        <v>43496</v>
      </c>
      <c r="N267" s="266">
        <f t="shared" si="16"/>
        <v>43830</v>
      </c>
      <c r="O267" s="267">
        <f t="shared" si="13"/>
        <v>12</v>
      </c>
      <c r="P267" s="267">
        <f t="shared" si="14"/>
        <v>120000</v>
      </c>
    </row>
    <row r="268" spans="1:16" x14ac:dyDescent="0.2">
      <c r="A268" s="260">
        <v>43194</v>
      </c>
      <c r="B268" s="261" t="s">
        <v>354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350</v>
      </c>
      <c r="H268" s="263">
        <v>10000</v>
      </c>
      <c r="I268" s="262" t="s">
        <v>351</v>
      </c>
      <c r="J268" s="264">
        <v>57.65</v>
      </c>
      <c r="K268" s="264">
        <v>0</v>
      </c>
      <c r="L268" s="264">
        <v>0</v>
      </c>
      <c r="M268" s="265">
        <f t="shared" si="15"/>
        <v>43496</v>
      </c>
      <c r="N268" s="266">
        <f t="shared" si="16"/>
        <v>43830</v>
      </c>
      <c r="O268" s="267">
        <f t="shared" si="13"/>
        <v>12</v>
      </c>
      <c r="P268" s="267">
        <f t="shared" si="14"/>
        <v>120000</v>
      </c>
    </row>
    <row r="269" spans="1:16" x14ac:dyDescent="0.2">
      <c r="A269" s="260">
        <v>43194</v>
      </c>
      <c r="B269" s="261" t="s">
        <v>356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350</v>
      </c>
      <c r="H269" s="263">
        <v>10000</v>
      </c>
      <c r="I269" s="262" t="s">
        <v>351</v>
      </c>
      <c r="J269" s="264">
        <v>57.65</v>
      </c>
      <c r="K269" s="264">
        <v>0</v>
      </c>
      <c r="L269" s="264">
        <v>0</v>
      </c>
      <c r="M269" s="265">
        <f t="shared" si="15"/>
        <v>43496</v>
      </c>
      <c r="N269" s="266">
        <f t="shared" si="16"/>
        <v>43830</v>
      </c>
      <c r="O269" s="267">
        <f t="shared" si="13"/>
        <v>12</v>
      </c>
      <c r="P269" s="267">
        <f t="shared" si="14"/>
        <v>120000</v>
      </c>
    </row>
    <row r="270" spans="1:16" x14ac:dyDescent="0.2">
      <c r="A270" s="260">
        <v>43194</v>
      </c>
      <c r="B270" s="261" t="s">
        <v>396</v>
      </c>
      <c r="C270" s="262" t="s">
        <v>347</v>
      </c>
      <c r="D270" s="262" t="s">
        <v>348</v>
      </c>
      <c r="E270" s="262" t="s">
        <v>349</v>
      </c>
      <c r="F270" s="262">
        <v>2019</v>
      </c>
      <c r="G270" s="262" t="s">
        <v>388</v>
      </c>
      <c r="H270" s="263">
        <v>14820</v>
      </c>
      <c r="I270" s="262" t="s">
        <v>351</v>
      </c>
      <c r="J270" s="264">
        <v>57.96</v>
      </c>
      <c r="K270" s="264">
        <v>0</v>
      </c>
      <c r="L270" s="264">
        <v>0</v>
      </c>
      <c r="M270" s="265">
        <f t="shared" si="15"/>
        <v>43496</v>
      </c>
      <c r="N270" s="266">
        <f t="shared" si="16"/>
        <v>43496</v>
      </c>
      <c r="O270" s="267">
        <f t="shared" si="13"/>
        <v>1</v>
      </c>
      <c r="P270" s="267">
        <f t="shared" si="14"/>
        <v>14820</v>
      </c>
    </row>
    <row r="271" spans="1:16" x14ac:dyDescent="0.2">
      <c r="A271" s="260">
        <v>43194</v>
      </c>
      <c r="B271" s="261" t="s">
        <v>396</v>
      </c>
      <c r="C271" s="262" t="s">
        <v>347</v>
      </c>
      <c r="D271" s="262" t="s">
        <v>348</v>
      </c>
      <c r="E271" s="262" t="s">
        <v>349</v>
      </c>
      <c r="F271" s="262">
        <v>2019</v>
      </c>
      <c r="G271" s="262" t="s">
        <v>372</v>
      </c>
      <c r="H271" s="263">
        <v>13417</v>
      </c>
      <c r="I271" s="262" t="s">
        <v>351</v>
      </c>
      <c r="J271" s="264">
        <v>57.96</v>
      </c>
      <c r="K271" s="264">
        <v>0</v>
      </c>
      <c r="L271" s="264">
        <v>0</v>
      </c>
      <c r="M271" s="265">
        <f t="shared" si="15"/>
        <v>43524</v>
      </c>
      <c r="N271" s="266">
        <f t="shared" si="16"/>
        <v>43524</v>
      </c>
      <c r="O271" s="267">
        <f t="shared" si="13"/>
        <v>1</v>
      </c>
      <c r="P271" s="267">
        <f t="shared" si="14"/>
        <v>13417</v>
      </c>
    </row>
    <row r="272" spans="1:16" x14ac:dyDescent="0.2">
      <c r="A272" s="260">
        <v>43194</v>
      </c>
      <c r="B272" s="261" t="s">
        <v>396</v>
      </c>
      <c r="C272" s="262" t="s">
        <v>347</v>
      </c>
      <c r="D272" s="262" t="s">
        <v>348</v>
      </c>
      <c r="E272" s="262" t="s">
        <v>349</v>
      </c>
      <c r="F272" s="262">
        <v>2019</v>
      </c>
      <c r="G272" s="262" t="s">
        <v>387</v>
      </c>
      <c r="H272" s="263">
        <v>12126</v>
      </c>
      <c r="I272" s="262" t="s">
        <v>351</v>
      </c>
      <c r="J272" s="264">
        <v>57.96</v>
      </c>
      <c r="K272" s="264">
        <v>0</v>
      </c>
      <c r="L272" s="264">
        <v>0</v>
      </c>
      <c r="M272" s="265">
        <f t="shared" si="15"/>
        <v>43555</v>
      </c>
      <c r="N272" s="266">
        <f t="shared" si="16"/>
        <v>43555</v>
      </c>
      <c r="O272" s="267">
        <f t="shared" si="13"/>
        <v>1</v>
      </c>
      <c r="P272" s="267">
        <f t="shared" si="14"/>
        <v>12126</v>
      </c>
    </row>
    <row r="273" spans="1:16" x14ac:dyDescent="0.2">
      <c r="A273" s="260">
        <v>43194</v>
      </c>
      <c r="B273" s="261" t="s">
        <v>396</v>
      </c>
      <c r="C273" s="262" t="s">
        <v>347</v>
      </c>
      <c r="D273" s="262" t="s">
        <v>348</v>
      </c>
      <c r="E273" s="262" t="s">
        <v>349</v>
      </c>
      <c r="F273" s="262">
        <v>2019</v>
      </c>
      <c r="G273" s="262" t="s">
        <v>371</v>
      </c>
      <c r="H273" s="263">
        <v>10933</v>
      </c>
      <c r="I273" s="262" t="s">
        <v>351</v>
      </c>
      <c r="J273" s="264">
        <v>57.96</v>
      </c>
      <c r="K273" s="264">
        <v>0</v>
      </c>
      <c r="L273" s="264">
        <v>0</v>
      </c>
      <c r="M273" s="265">
        <f t="shared" si="15"/>
        <v>43585</v>
      </c>
      <c r="N273" s="266">
        <f t="shared" si="16"/>
        <v>43585</v>
      </c>
      <c r="O273" s="267">
        <f t="shared" si="13"/>
        <v>1</v>
      </c>
      <c r="P273" s="267">
        <f t="shared" si="14"/>
        <v>10933</v>
      </c>
    </row>
    <row r="274" spans="1:16" x14ac:dyDescent="0.2">
      <c r="A274" s="260">
        <v>43194</v>
      </c>
      <c r="B274" s="261" t="s">
        <v>396</v>
      </c>
      <c r="C274" s="262" t="s">
        <v>347</v>
      </c>
      <c r="D274" s="262" t="s">
        <v>348</v>
      </c>
      <c r="E274" s="262" t="s">
        <v>349</v>
      </c>
      <c r="F274" s="262">
        <v>2019</v>
      </c>
      <c r="G274" s="262" t="s">
        <v>370</v>
      </c>
      <c r="H274" s="263">
        <v>9822</v>
      </c>
      <c r="I274" s="262" t="s">
        <v>351</v>
      </c>
      <c r="J274" s="264">
        <v>57.96</v>
      </c>
      <c r="K274" s="264">
        <v>0</v>
      </c>
      <c r="L274" s="264">
        <v>0</v>
      </c>
      <c r="M274" s="265">
        <f t="shared" si="15"/>
        <v>43616</v>
      </c>
      <c r="N274" s="266">
        <f t="shared" si="16"/>
        <v>43616</v>
      </c>
      <c r="O274" s="267">
        <f t="shared" si="13"/>
        <v>1</v>
      </c>
      <c r="P274" s="267">
        <f t="shared" si="14"/>
        <v>9822</v>
      </c>
    </row>
    <row r="275" spans="1:16" x14ac:dyDescent="0.2">
      <c r="A275" s="260">
        <v>43194</v>
      </c>
      <c r="B275" s="261" t="s">
        <v>396</v>
      </c>
      <c r="C275" s="262" t="s">
        <v>347</v>
      </c>
      <c r="D275" s="262" t="s">
        <v>348</v>
      </c>
      <c r="E275" s="262" t="s">
        <v>349</v>
      </c>
      <c r="F275" s="262">
        <v>2019</v>
      </c>
      <c r="G275" s="262" t="s">
        <v>369</v>
      </c>
      <c r="H275" s="263">
        <v>8785</v>
      </c>
      <c r="I275" s="262" t="s">
        <v>351</v>
      </c>
      <c r="J275" s="264">
        <v>57.96</v>
      </c>
      <c r="K275" s="264">
        <v>0</v>
      </c>
      <c r="L275" s="264">
        <v>0</v>
      </c>
      <c r="M275" s="265">
        <f t="shared" si="15"/>
        <v>43646</v>
      </c>
      <c r="N275" s="266">
        <f t="shared" si="16"/>
        <v>43646</v>
      </c>
      <c r="O275" s="267">
        <f t="shared" ref="O275:O303" si="17">+ROUND((N275-M275)/30.4+1,0)</f>
        <v>1</v>
      </c>
      <c r="P275" s="267">
        <f t="shared" ref="P275:P303" si="18">+O275*H275</f>
        <v>8785</v>
      </c>
    </row>
    <row r="276" spans="1:16" x14ac:dyDescent="0.2">
      <c r="A276" s="260">
        <v>43194</v>
      </c>
      <c r="B276" s="261" t="s">
        <v>396</v>
      </c>
      <c r="C276" s="262" t="s">
        <v>347</v>
      </c>
      <c r="D276" s="262" t="s">
        <v>348</v>
      </c>
      <c r="E276" s="262" t="s">
        <v>349</v>
      </c>
      <c r="F276" s="262">
        <v>2019</v>
      </c>
      <c r="G276" s="262" t="s">
        <v>397</v>
      </c>
      <c r="H276" s="263">
        <v>7811</v>
      </c>
      <c r="I276" s="262" t="s">
        <v>351</v>
      </c>
      <c r="J276" s="264">
        <v>57.96</v>
      </c>
      <c r="K276" s="264">
        <v>0</v>
      </c>
      <c r="L276" s="264">
        <v>0</v>
      </c>
      <c r="M276" s="265">
        <f t="shared" si="15"/>
        <v>43677</v>
      </c>
      <c r="N276" s="266">
        <f t="shared" si="16"/>
        <v>43677</v>
      </c>
      <c r="O276" s="267">
        <f t="shared" si="17"/>
        <v>1</v>
      </c>
      <c r="P276" s="267">
        <f t="shared" si="18"/>
        <v>7811</v>
      </c>
    </row>
    <row r="277" spans="1:16" x14ac:dyDescent="0.2">
      <c r="A277" s="260">
        <v>43194</v>
      </c>
      <c r="B277" s="261" t="s">
        <v>396</v>
      </c>
      <c r="C277" s="262" t="s">
        <v>347</v>
      </c>
      <c r="D277" s="262" t="s">
        <v>348</v>
      </c>
      <c r="E277" s="262" t="s">
        <v>349</v>
      </c>
      <c r="F277" s="262">
        <v>2019</v>
      </c>
      <c r="G277" s="262" t="s">
        <v>398</v>
      </c>
      <c r="H277" s="263">
        <v>6894</v>
      </c>
      <c r="I277" s="262" t="s">
        <v>351</v>
      </c>
      <c r="J277" s="264">
        <v>57.96</v>
      </c>
      <c r="K277" s="264">
        <v>0</v>
      </c>
      <c r="L277" s="264">
        <v>0</v>
      </c>
      <c r="M277" s="265">
        <f t="shared" si="15"/>
        <v>43708</v>
      </c>
      <c r="N277" s="266">
        <f t="shared" si="16"/>
        <v>43708</v>
      </c>
      <c r="O277" s="267">
        <f t="shared" si="17"/>
        <v>1</v>
      </c>
      <c r="P277" s="267">
        <f t="shared" si="18"/>
        <v>6894</v>
      </c>
    </row>
    <row r="278" spans="1:16" x14ac:dyDescent="0.2">
      <c r="A278" s="260">
        <v>43194</v>
      </c>
      <c r="B278" s="261" t="s">
        <v>396</v>
      </c>
      <c r="C278" s="262" t="s">
        <v>347</v>
      </c>
      <c r="D278" s="262" t="s">
        <v>348</v>
      </c>
      <c r="E278" s="262" t="s">
        <v>349</v>
      </c>
      <c r="F278" s="262">
        <v>2019</v>
      </c>
      <c r="G278" s="262" t="s">
        <v>367</v>
      </c>
      <c r="H278" s="263">
        <v>6028</v>
      </c>
      <c r="I278" s="262" t="s">
        <v>351</v>
      </c>
      <c r="J278" s="264">
        <v>57.96</v>
      </c>
      <c r="K278" s="264">
        <v>0</v>
      </c>
      <c r="L278" s="264">
        <v>0</v>
      </c>
      <c r="M278" s="265">
        <f t="shared" si="15"/>
        <v>43738</v>
      </c>
      <c r="N278" s="266">
        <f t="shared" si="16"/>
        <v>43738</v>
      </c>
      <c r="O278" s="267">
        <f t="shared" si="17"/>
        <v>1</v>
      </c>
      <c r="P278" s="267">
        <f t="shared" si="18"/>
        <v>6028</v>
      </c>
    </row>
    <row r="279" spans="1:16" x14ac:dyDescent="0.2">
      <c r="A279" s="260">
        <v>43194</v>
      </c>
      <c r="B279" s="261" t="s">
        <v>396</v>
      </c>
      <c r="C279" s="262" t="s">
        <v>347</v>
      </c>
      <c r="D279" s="262" t="s">
        <v>348</v>
      </c>
      <c r="E279" s="262" t="s">
        <v>349</v>
      </c>
      <c r="F279" s="262">
        <v>2019</v>
      </c>
      <c r="G279" s="262" t="s">
        <v>366</v>
      </c>
      <c r="H279" s="263">
        <v>5208</v>
      </c>
      <c r="I279" s="262" t="s">
        <v>351</v>
      </c>
      <c r="J279" s="264">
        <v>57.96</v>
      </c>
      <c r="K279" s="264">
        <v>0</v>
      </c>
      <c r="L279" s="264">
        <v>0</v>
      </c>
      <c r="M279" s="265">
        <f t="shared" si="15"/>
        <v>43769</v>
      </c>
      <c r="N279" s="266">
        <f t="shared" si="16"/>
        <v>43769</v>
      </c>
      <c r="O279" s="267">
        <f t="shared" si="17"/>
        <v>1</v>
      </c>
      <c r="P279" s="267">
        <f t="shared" si="18"/>
        <v>5208</v>
      </c>
    </row>
    <row r="280" spans="1:16" x14ac:dyDescent="0.2">
      <c r="A280" s="260">
        <v>43194</v>
      </c>
      <c r="B280" s="261" t="s">
        <v>396</v>
      </c>
      <c r="C280" s="262" t="s">
        <v>347</v>
      </c>
      <c r="D280" s="262" t="s">
        <v>348</v>
      </c>
      <c r="E280" s="262" t="s">
        <v>349</v>
      </c>
      <c r="F280" s="262">
        <v>2019</v>
      </c>
      <c r="G280" s="262" t="s">
        <v>390</v>
      </c>
      <c r="H280" s="263">
        <v>4429</v>
      </c>
      <c r="I280" s="262" t="s">
        <v>351</v>
      </c>
      <c r="J280" s="264">
        <v>57.96</v>
      </c>
      <c r="K280" s="264">
        <v>0</v>
      </c>
      <c r="L280" s="264">
        <v>0</v>
      </c>
      <c r="M280" s="265">
        <f t="shared" ref="M280:M303" si="19">+EOMONTH(LEFT($G280,FIND(" -",$G280)-1)&amp;"-"&amp;$F280,IF($C280="Oil",0,0))</f>
        <v>43799</v>
      </c>
      <c r="N280" s="266">
        <f t="shared" ref="N280:N303" si="20">+EOMONTH(RIGHT($G280,FIND("- ",$G280)-2)&amp;"-"&amp;$F280,IF($C280="Oil",0,0))</f>
        <v>43799</v>
      </c>
      <c r="O280" s="267">
        <f t="shared" si="17"/>
        <v>1</v>
      </c>
      <c r="P280" s="267">
        <f t="shared" si="18"/>
        <v>4429</v>
      </c>
    </row>
    <row r="281" spans="1:16" x14ac:dyDescent="0.2">
      <c r="A281" s="260">
        <v>43194</v>
      </c>
      <c r="B281" s="261" t="s">
        <v>396</v>
      </c>
      <c r="C281" s="262" t="s">
        <v>347</v>
      </c>
      <c r="D281" s="262" t="s">
        <v>348</v>
      </c>
      <c r="E281" s="262" t="s">
        <v>349</v>
      </c>
      <c r="F281" s="262">
        <v>2019</v>
      </c>
      <c r="G281" s="262" t="s">
        <v>389</v>
      </c>
      <c r="H281" s="263">
        <v>3687</v>
      </c>
      <c r="I281" s="262" t="s">
        <v>351</v>
      </c>
      <c r="J281" s="264">
        <v>57.96</v>
      </c>
      <c r="K281" s="264">
        <v>0</v>
      </c>
      <c r="L281" s="264">
        <v>0</v>
      </c>
      <c r="M281" s="265">
        <f t="shared" si="19"/>
        <v>43830</v>
      </c>
      <c r="N281" s="266">
        <f t="shared" si="20"/>
        <v>43830</v>
      </c>
      <c r="O281" s="267">
        <f t="shared" si="17"/>
        <v>1</v>
      </c>
      <c r="P281" s="267">
        <f t="shared" si="18"/>
        <v>3687</v>
      </c>
    </row>
    <row r="282" spans="1:16" x14ac:dyDescent="0.2">
      <c r="A282" s="260">
        <v>43194</v>
      </c>
      <c r="B282" s="261" t="s">
        <v>346</v>
      </c>
      <c r="C282" s="262" t="s">
        <v>347</v>
      </c>
      <c r="D282" s="262" t="s">
        <v>348</v>
      </c>
      <c r="E282" s="262" t="s">
        <v>349</v>
      </c>
      <c r="F282" s="262">
        <v>2020</v>
      </c>
      <c r="G282" s="262" t="s">
        <v>350</v>
      </c>
      <c r="H282" s="263">
        <v>10000</v>
      </c>
      <c r="I282" s="262" t="s">
        <v>351</v>
      </c>
      <c r="J282" s="264">
        <v>53.85</v>
      </c>
      <c r="K282" s="264">
        <v>0</v>
      </c>
      <c r="L282" s="264">
        <v>0</v>
      </c>
      <c r="M282" s="265">
        <f t="shared" si="19"/>
        <v>43861</v>
      </c>
      <c r="N282" s="266">
        <f t="shared" si="20"/>
        <v>44196</v>
      </c>
      <c r="O282" s="267">
        <f t="shared" si="17"/>
        <v>12</v>
      </c>
      <c r="P282" s="267">
        <f t="shared" si="18"/>
        <v>120000</v>
      </c>
    </row>
    <row r="283" spans="1:16" x14ac:dyDescent="0.2">
      <c r="A283" s="260">
        <v>43194</v>
      </c>
      <c r="B283" s="261" t="s">
        <v>356</v>
      </c>
      <c r="C283" s="262" t="s">
        <v>347</v>
      </c>
      <c r="D283" s="262" t="s">
        <v>348</v>
      </c>
      <c r="E283" s="262" t="s">
        <v>349</v>
      </c>
      <c r="F283" s="262">
        <v>2020</v>
      </c>
      <c r="G283" s="262" t="s">
        <v>350</v>
      </c>
      <c r="H283" s="263">
        <v>15000</v>
      </c>
      <c r="I283" s="262" t="s">
        <v>351</v>
      </c>
      <c r="J283" s="264">
        <v>53.85</v>
      </c>
      <c r="K283" s="264">
        <v>0</v>
      </c>
      <c r="L283" s="264">
        <v>0</v>
      </c>
      <c r="M283" s="265">
        <f t="shared" si="19"/>
        <v>43861</v>
      </c>
      <c r="N283" s="266">
        <f t="shared" si="20"/>
        <v>44196</v>
      </c>
      <c r="O283" s="267">
        <f t="shared" si="17"/>
        <v>12</v>
      </c>
      <c r="P283" s="267">
        <f t="shared" si="18"/>
        <v>180000</v>
      </c>
    </row>
    <row r="284" spans="1:16" x14ac:dyDescent="0.2">
      <c r="A284" s="260">
        <v>43194</v>
      </c>
      <c r="B284" s="261" t="s">
        <v>392</v>
      </c>
      <c r="C284" s="262" t="s">
        <v>347</v>
      </c>
      <c r="D284" s="262" t="s">
        <v>348</v>
      </c>
      <c r="E284" s="262" t="s">
        <v>349</v>
      </c>
      <c r="F284" s="262">
        <v>2020</v>
      </c>
      <c r="G284" s="262" t="s">
        <v>350</v>
      </c>
      <c r="H284" s="263">
        <v>19717.833333333332</v>
      </c>
      <c r="I284" s="262" t="s">
        <v>351</v>
      </c>
      <c r="J284" s="264">
        <v>54.28</v>
      </c>
      <c r="K284" s="264">
        <v>0</v>
      </c>
      <c r="L284" s="264">
        <v>0</v>
      </c>
      <c r="M284" s="265">
        <f t="shared" si="19"/>
        <v>43861</v>
      </c>
      <c r="N284" s="266">
        <f t="shared" si="20"/>
        <v>44196</v>
      </c>
      <c r="O284" s="267">
        <f t="shared" si="17"/>
        <v>12</v>
      </c>
      <c r="P284" s="267">
        <f t="shared" si="18"/>
        <v>236614</v>
      </c>
    </row>
    <row r="285" spans="1:16" x14ac:dyDescent="0.2">
      <c r="A285" s="260">
        <v>43194</v>
      </c>
      <c r="B285" s="261" t="s">
        <v>354</v>
      </c>
      <c r="C285" s="262" t="s">
        <v>377</v>
      </c>
      <c r="D285" s="262" t="s">
        <v>381</v>
      </c>
      <c r="E285" s="262" t="s">
        <v>349</v>
      </c>
      <c r="F285" s="262">
        <v>2018</v>
      </c>
      <c r="G285" s="262" t="s">
        <v>395</v>
      </c>
      <c r="H285" s="263">
        <v>69530.75</v>
      </c>
      <c r="I285" s="262" t="s">
        <v>379</v>
      </c>
      <c r="J285" s="264">
        <v>2.7919999999999998</v>
      </c>
      <c r="K285" s="264">
        <v>0</v>
      </c>
      <c r="L285" s="264">
        <v>0</v>
      </c>
      <c r="M285" s="265">
        <f t="shared" si="19"/>
        <v>43251</v>
      </c>
      <c r="N285" s="266">
        <f t="shared" si="20"/>
        <v>43465</v>
      </c>
      <c r="O285" s="267">
        <f t="shared" si="17"/>
        <v>8</v>
      </c>
      <c r="P285" s="267">
        <f t="shared" si="18"/>
        <v>556246</v>
      </c>
    </row>
    <row r="286" spans="1:16" x14ac:dyDescent="0.2">
      <c r="A286" s="260">
        <v>43194</v>
      </c>
      <c r="B286" s="261" t="s">
        <v>392</v>
      </c>
      <c r="C286" s="262" t="s">
        <v>377</v>
      </c>
      <c r="D286" s="262" t="s">
        <v>381</v>
      </c>
      <c r="E286" s="262" t="s">
        <v>349</v>
      </c>
      <c r="F286" s="262">
        <v>2020</v>
      </c>
      <c r="G286" s="262" t="s">
        <v>350</v>
      </c>
      <c r="H286" s="263">
        <v>38000.083333333336</v>
      </c>
      <c r="I286" s="262" t="s">
        <v>379</v>
      </c>
      <c r="J286" s="264">
        <v>2.7770000000000001</v>
      </c>
      <c r="K286" s="264">
        <v>0</v>
      </c>
      <c r="L286" s="264">
        <v>0</v>
      </c>
      <c r="M286" s="265">
        <f t="shared" si="19"/>
        <v>43861</v>
      </c>
      <c r="N286" s="266">
        <f t="shared" si="20"/>
        <v>44196</v>
      </c>
      <c r="O286" s="267">
        <f t="shared" si="17"/>
        <v>12</v>
      </c>
      <c r="P286" s="267">
        <f t="shared" si="18"/>
        <v>456001</v>
      </c>
    </row>
    <row r="287" spans="1:16" x14ac:dyDescent="0.2">
      <c r="A287" s="260">
        <v>43193</v>
      </c>
      <c r="B287" s="261" t="s">
        <v>392</v>
      </c>
      <c r="C287" s="262" t="s">
        <v>377</v>
      </c>
      <c r="D287" s="262" t="s">
        <v>381</v>
      </c>
      <c r="E287" s="262" t="s">
        <v>349</v>
      </c>
      <c r="F287" s="262">
        <v>2018</v>
      </c>
      <c r="G287" s="262" t="s">
        <v>395</v>
      </c>
      <c r="H287" s="263">
        <v>100000</v>
      </c>
      <c r="I287" s="262" t="s">
        <v>379</v>
      </c>
      <c r="J287" s="264">
        <v>2.8149999999999999</v>
      </c>
      <c r="K287" s="264">
        <v>0</v>
      </c>
      <c r="L287" s="264">
        <v>0</v>
      </c>
      <c r="M287" s="265">
        <f t="shared" si="19"/>
        <v>43251</v>
      </c>
      <c r="N287" s="266">
        <f t="shared" si="20"/>
        <v>43465</v>
      </c>
      <c r="O287" s="267">
        <f t="shared" si="17"/>
        <v>8</v>
      </c>
      <c r="P287" s="267">
        <f t="shared" si="18"/>
        <v>800000</v>
      </c>
    </row>
    <row r="288" spans="1:16" x14ac:dyDescent="0.2">
      <c r="A288" s="260">
        <v>43193</v>
      </c>
      <c r="B288" s="261" t="s">
        <v>346</v>
      </c>
      <c r="C288" s="262" t="s">
        <v>377</v>
      </c>
      <c r="D288" s="262" t="s">
        <v>381</v>
      </c>
      <c r="E288" s="262" t="s">
        <v>349</v>
      </c>
      <c r="F288" s="262">
        <v>2018</v>
      </c>
      <c r="G288" s="262" t="s">
        <v>395</v>
      </c>
      <c r="H288" s="263">
        <v>150000</v>
      </c>
      <c r="I288" s="262" t="s">
        <v>379</v>
      </c>
      <c r="J288" s="264">
        <v>2.8109999999999999</v>
      </c>
      <c r="K288" s="264">
        <v>0</v>
      </c>
      <c r="L288" s="264">
        <v>0</v>
      </c>
      <c r="M288" s="265">
        <f t="shared" si="19"/>
        <v>43251</v>
      </c>
      <c r="N288" s="266">
        <f t="shared" si="20"/>
        <v>43465</v>
      </c>
      <c r="O288" s="267">
        <f t="shared" si="17"/>
        <v>8</v>
      </c>
      <c r="P288" s="267">
        <f t="shared" si="18"/>
        <v>1200000</v>
      </c>
    </row>
    <row r="289" spans="1:16" x14ac:dyDescent="0.2">
      <c r="A289" s="260">
        <v>43193</v>
      </c>
      <c r="B289" s="261" t="s">
        <v>346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350</v>
      </c>
      <c r="H289" s="263">
        <v>100000</v>
      </c>
      <c r="I289" s="262" t="s">
        <v>379</v>
      </c>
      <c r="J289" s="264">
        <v>2.7850000000000001</v>
      </c>
      <c r="K289" s="264">
        <v>0</v>
      </c>
      <c r="L289" s="264">
        <v>0</v>
      </c>
      <c r="M289" s="265">
        <f t="shared" si="19"/>
        <v>43496</v>
      </c>
      <c r="N289" s="266">
        <f t="shared" si="20"/>
        <v>43830</v>
      </c>
      <c r="O289" s="267">
        <f t="shared" si="17"/>
        <v>12</v>
      </c>
      <c r="P289" s="267">
        <f t="shared" si="18"/>
        <v>1200000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350</v>
      </c>
      <c r="H290" s="263">
        <v>150000</v>
      </c>
      <c r="I290" s="262" t="s">
        <v>379</v>
      </c>
      <c r="J290" s="264">
        <v>2.7850000000000001</v>
      </c>
      <c r="K290" s="264">
        <v>0</v>
      </c>
      <c r="L290" s="264">
        <v>0</v>
      </c>
      <c r="M290" s="265">
        <f t="shared" si="19"/>
        <v>43496</v>
      </c>
      <c r="N290" s="266">
        <f t="shared" si="20"/>
        <v>43830</v>
      </c>
      <c r="O290" s="267">
        <f t="shared" si="17"/>
        <v>12</v>
      </c>
      <c r="P290" s="267">
        <f t="shared" si="18"/>
        <v>1800000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2019</v>
      </c>
      <c r="G291" s="262" t="s">
        <v>388</v>
      </c>
      <c r="H291" s="263">
        <v>46774</v>
      </c>
      <c r="I291" s="262" t="s">
        <v>379</v>
      </c>
      <c r="J291" s="264">
        <v>2.83</v>
      </c>
      <c r="K291" s="264">
        <v>0</v>
      </c>
      <c r="L291" s="264">
        <v>0</v>
      </c>
      <c r="M291" s="265">
        <f t="shared" si="19"/>
        <v>43496</v>
      </c>
      <c r="N291" s="266">
        <f t="shared" si="20"/>
        <v>43496</v>
      </c>
      <c r="O291" s="267">
        <f t="shared" si="17"/>
        <v>1</v>
      </c>
      <c r="P291" s="267">
        <f t="shared" si="18"/>
        <v>46774</v>
      </c>
    </row>
    <row r="292" spans="1:16" x14ac:dyDescent="0.2">
      <c r="A292" s="260">
        <v>43193</v>
      </c>
      <c r="B292" s="261" t="s">
        <v>356</v>
      </c>
      <c r="C292" s="262" t="s">
        <v>377</v>
      </c>
      <c r="D292" s="262" t="s">
        <v>381</v>
      </c>
      <c r="E292" s="262" t="s">
        <v>349</v>
      </c>
      <c r="F292" s="262">
        <v>2019</v>
      </c>
      <c r="G292" s="262" t="s">
        <v>372</v>
      </c>
      <c r="H292" s="263">
        <v>41766</v>
      </c>
      <c r="I292" s="262" t="s">
        <v>379</v>
      </c>
      <c r="J292" s="264">
        <v>2.83</v>
      </c>
      <c r="K292" s="264">
        <v>0</v>
      </c>
      <c r="L292" s="264">
        <v>0</v>
      </c>
      <c r="M292" s="265">
        <f t="shared" si="19"/>
        <v>43524</v>
      </c>
      <c r="N292" s="266">
        <f t="shared" si="20"/>
        <v>43524</v>
      </c>
      <c r="O292" s="267">
        <f t="shared" si="17"/>
        <v>1</v>
      </c>
      <c r="P292" s="267">
        <f t="shared" si="18"/>
        <v>41766</v>
      </c>
    </row>
    <row r="293" spans="1:16" x14ac:dyDescent="0.2">
      <c r="A293" s="260">
        <v>43193</v>
      </c>
      <c r="B293" s="261" t="s">
        <v>356</v>
      </c>
      <c r="C293" s="262" t="s">
        <v>377</v>
      </c>
      <c r="D293" s="262" t="s">
        <v>381</v>
      </c>
      <c r="E293" s="262" t="s">
        <v>349</v>
      </c>
      <c r="F293" s="262">
        <v>2019</v>
      </c>
      <c r="G293" s="262" t="s">
        <v>387</v>
      </c>
      <c r="H293" s="263">
        <v>37224</v>
      </c>
      <c r="I293" s="262" t="s">
        <v>379</v>
      </c>
      <c r="J293" s="264">
        <v>2.83</v>
      </c>
      <c r="K293" s="264">
        <v>0</v>
      </c>
      <c r="L293" s="264">
        <v>0</v>
      </c>
      <c r="M293" s="265">
        <f t="shared" si="19"/>
        <v>43555</v>
      </c>
      <c r="N293" s="266">
        <f t="shared" si="20"/>
        <v>43555</v>
      </c>
      <c r="O293" s="267">
        <f t="shared" si="17"/>
        <v>1</v>
      </c>
      <c r="P293" s="267">
        <f t="shared" si="18"/>
        <v>37224</v>
      </c>
    </row>
    <row r="294" spans="1:16" x14ac:dyDescent="0.2">
      <c r="A294" s="260">
        <v>43193</v>
      </c>
      <c r="B294" s="261" t="s">
        <v>356</v>
      </c>
      <c r="C294" s="262" t="s">
        <v>377</v>
      </c>
      <c r="D294" s="262" t="s">
        <v>381</v>
      </c>
      <c r="E294" s="262" t="s">
        <v>349</v>
      </c>
      <c r="F294" s="262">
        <v>2019</v>
      </c>
      <c r="G294" s="262" t="s">
        <v>371</v>
      </c>
      <c r="H294" s="263">
        <v>33098</v>
      </c>
      <c r="I294" s="262" t="s">
        <v>379</v>
      </c>
      <c r="J294" s="264">
        <v>2.83</v>
      </c>
      <c r="K294" s="264">
        <v>0</v>
      </c>
      <c r="L294" s="264">
        <v>0</v>
      </c>
      <c r="M294" s="265">
        <f t="shared" si="19"/>
        <v>43585</v>
      </c>
      <c r="N294" s="266">
        <f t="shared" si="20"/>
        <v>43585</v>
      </c>
      <c r="O294" s="267">
        <f t="shared" si="17"/>
        <v>1</v>
      </c>
      <c r="P294" s="267">
        <f t="shared" si="18"/>
        <v>33098</v>
      </c>
    </row>
    <row r="295" spans="1:16" x14ac:dyDescent="0.2">
      <c r="A295" s="260">
        <v>43193</v>
      </c>
      <c r="B295" s="261" t="s">
        <v>356</v>
      </c>
      <c r="C295" s="262" t="s">
        <v>377</v>
      </c>
      <c r="D295" s="262" t="s">
        <v>381</v>
      </c>
      <c r="E295" s="262" t="s">
        <v>349</v>
      </c>
      <c r="F295" s="262">
        <v>2019</v>
      </c>
      <c r="G295" s="262" t="s">
        <v>370</v>
      </c>
      <c r="H295" s="263">
        <v>29137</v>
      </c>
      <c r="I295" s="262" t="s">
        <v>379</v>
      </c>
      <c r="J295" s="264">
        <v>2.83</v>
      </c>
      <c r="K295" s="264">
        <v>0</v>
      </c>
      <c r="L295" s="264">
        <v>0</v>
      </c>
      <c r="M295" s="265">
        <f t="shared" si="19"/>
        <v>43616</v>
      </c>
      <c r="N295" s="266">
        <f t="shared" si="20"/>
        <v>43616</v>
      </c>
      <c r="O295" s="267">
        <f t="shared" si="17"/>
        <v>1</v>
      </c>
      <c r="P295" s="267">
        <f t="shared" si="18"/>
        <v>29137</v>
      </c>
    </row>
    <row r="296" spans="1:16" x14ac:dyDescent="0.2">
      <c r="A296" s="260">
        <v>43193</v>
      </c>
      <c r="B296" s="261" t="s">
        <v>356</v>
      </c>
      <c r="C296" s="262" t="s">
        <v>377</v>
      </c>
      <c r="D296" s="262" t="s">
        <v>381</v>
      </c>
      <c r="E296" s="262" t="s">
        <v>349</v>
      </c>
      <c r="F296" s="262">
        <v>2019</v>
      </c>
      <c r="G296" s="262" t="s">
        <v>369</v>
      </c>
      <c r="H296" s="263">
        <v>25306</v>
      </c>
      <c r="I296" s="262" t="s">
        <v>379</v>
      </c>
      <c r="J296" s="264">
        <v>2.83</v>
      </c>
      <c r="K296" s="264">
        <v>0</v>
      </c>
      <c r="L296" s="264">
        <v>0</v>
      </c>
      <c r="M296" s="265">
        <f t="shared" si="19"/>
        <v>43646</v>
      </c>
      <c r="N296" s="266">
        <f t="shared" si="20"/>
        <v>43646</v>
      </c>
      <c r="O296" s="267">
        <f t="shared" si="17"/>
        <v>1</v>
      </c>
      <c r="P296" s="267">
        <f t="shared" si="18"/>
        <v>25306</v>
      </c>
    </row>
    <row r="297" spans="1:16" x14ac:dyDescent="0.2">
      <c r="A297" s="260">
        <v>43193</v>
      </c>
      <c r="B297" s="261" t="s">
        <v>356</v>
      </c>
      <c r="C297" s="262" t="s">
        <v>377</v>
      </c>
      <c r="D297" s="262" t="s">
        <v>381</v>
      </c>
      <c r="E297" s="262" t="s">
        <v>349</v>
      </c>
      <c r="F297" s="262">
        <v>2019</v>
      </c>
      <c r="G297" s="262" t="s">
        <v>397</v>
      </c>
      <c r="H297" s="263">
        <v>21764</v>
      </c>
      <c r="I297" s="262" t="s">
        <v>379</v>
      </c>
      <c r="J297" s="264">
        <v>2.83</v>
      </c>
      <c r="K297" s="264">
        <v>0</v>
      </c>
      <c r="L297" s="264">
        <v>0</v>
      </c>
      <c r="M297" s="265">
        <f t="shared" si="19"/>
        <v>43677</v>
      </c>
      <c r="N297" s="266">
        <f t="shared" si="20"/>
        <v>43677</v>
      </c>
      <c r="O297" s="267">
        <f t="shared" si="17"/>
        <v>1</v>
      </c>
      <c r="P297" s="267">
        <f t="shared" si="18"/>
        <v>21764</v>
      </c>
    </row>
    <row r="298" spans="1:16" x14ac:dyDescent="0.2">
      <c r="A298" s="260">
        <v>43193</v>
      </c>
      <c r="B298" s="261" t="s">
        <v>356</v>
      </c>
      <c r="C298" s="262" t="s">
        <v>377</v>
      </c>
      <c r="D298" s="262" t="s">
        <v>381</v>
      </c>
      <c r="E298" s="262" t="s">
        <v>349</v>
      </c>
      <c r="F298" s="262">
        <v>2019</v>
      </c>
      <c r="G298" s="262" t="s">
        <v>398</v>
      </c>
      <c r="H298" s="263">
        <v>18482</v>
      </c>
      <c r="I298" s="262" t="s">
        <v>379</v>
      </c>
      <c r="J298" s="264">
        <v>2.83</v>
      </c>
      <c r="K298" s="264">
        <v>0</v>
      </c>
      <c r="L298" s="264">
        <v>0</v>
      </c>
      <c r="M298" s="265">
        <f t="shared" si="19"/>
        <v>43708</v>
      </c>
      <c r="N298" s="266">
        <f t="shared" si="20"/>
        <v>43708</v>
      </c>
      <c r="O298" s="267">
        <f t="shared" si="17"/>
        <v>1</v>
      </c>
      <c r="P298" s="267">
        <f t="shared" si="18"/>
        <v>18482</v>
      </c>
    </row>
    <row r="299" spans="1:16" x14ac:dyDescent="0.2">
      <c r="A299" s="260">
        <v>43193</v>
      </c>
      <c r="B299" s="261" t="s">
        <v>356</v>
      </c>
      <c r="C299" s="262" t="s">
        <v>377</v>
      </c>
      <c r="D299" s="262" t="s">
        <v>381</v>
      </c>
      <c r="E299" s="262" t="s">
        <v>349</v>
      </c>
      <c r="F299" s="262">
        <v>2019</v>
      </c>
      <c r="G299" s="262" t="s">
        <v>367</v>
      </c>
      <c r="H299" s="263">
        <v>15363</v>
      </c>
      <c r="I299" s="262" t="s">
        <v>379</v>
      </c>
      <c r="J299" s="264">
        <v>2.83</v>
      </c>
      <c r="K299" s="264">
        <v>0</v>
      </c>
      <c r="L299" s="264">
        <v>0</v>
      </c>
      <c r="M299" s="265">
        <f t="shared" si="19"/>
        <v>43738</v>
      </c>
      <c r="N299" s="266">
        <f t="shared" si="20"/>
        <v>43738</v>
      </c>
      <c r="O299" s="267">
        <f t="shared" si="17"/>
        <v>1</v>
      </c>
      <c r="P299" s="267">
        <f t="shared" si="18"/>
        <v>15363</v>
      </c>
    </row>
    <row r="300" spans="1:16" x14ac:dyDescent="0.2">
      <c r="A300" s="260">
        <v>43193</v>
      </c>
      <c r="B300" s="261" t="s">
        <v>356</v>
      </c>
      <c r="C300" s="262" t="s">
        <v>377</v>
      </c>
      <c r="D300" s="262" t="s">
        <v>381</v>
      </c>
      <c r="E300" s="262" t="s">
        <v>349</v>
      </c>
      <c r="F300" s="262">
        <v>2019</v>
      </c>
      <c r="G300" s="262" t="s">
        <v>366</v>
      </c>
      <c r="H300" s="263">
        <v>12295</v>
      </c>
      <c r="I300" s="262" t="s">
        <v>379</v>
      </c>
      <c r="J300" s="264">
        <v>2.83</v>
      </c>
      <c r="K300" s="264">
        <v>0</v>
      </c>
      <c r="L300" s="264">
        <v>0</v>
      </c>
      <c r="M300" s="265">
        <f t="shared" si="19"/>
        <v>43769</v>
      </c>
      <c r="N300" s="266">
        <f t="shared" si="20"/>
        <v>43769</v>
      </c>
      <c r="O300" s="267">
        <f t="shared" si="17"/>
        <v>1</v>
      </c>
      <c r="P300" s="267">
        <f t="shared" si="18"/>
        <v>12295</v>
      </c>
    </row>
    <row r="301" spans="1:16" x14ac:dyDescent="0.2">
      <c r="A301" s="260">
        <v>43193</v>
      </c>
      <c r="B301" s="261" t="s">
        <v>356</v>
      </c>
      <c r="C301" s="262" t="s">
        <v>377</v>
      </c>
      <c r="D301" s="262" t="s">
        <v>381</v>
      </c>
      <c r="E301" s="262" t="s">
        <v>349</v>
      </c>
      <c r="F301" s="262">
        <v>2019</v>
      </c>
      <c r="G301" s="262" t="s">
        <v>390</v>
      </c>
      <c r="H301" s="263">
        <v>9335</v>
      </c>
      <c r="I301" s="262" t="s">
        <v>379</v>
      </c>
      <c r="J301" s="264">
        <v>2.83</v>
      </c>
      <c r="K301" s="264">
        <v>0</v>
      </c>
      <c r="L301" s="264">
        <v>0</v>
      </c>
      <c r="M301" s="265">
        <f t="shared" si="19"/>
        <v>43799</v>
      </c>
      <c r="N301" s="266">
        <f t="shared" si="20"/>
        <v>43799</v>
      </c>
      <c r="O301" s="267">
        <f t="shared" si="17"/>
        <v>1</v>
      </c>
      <c r="P301" s="267">
        <f t="shared" si="18"/>
        <v>9335</v>
      </c>
    </row>
    <row r="302" spans="1:16" x14ac:dyDescent="0.2">
      <c r="A302" s="260">
        <v>43193</v>
      </c>
      <c r="B302" s="261" t="s">
        <v>356</v>
      </c>
      <c r="C302" s="262" t="s">
        <v>377</v>
      </c>
      <c r="D302" s="262" t="s">
        <v>381</v>
      </c>
      <c r="E302" s="262" t="s">
        <v>349</v>
      </c>
      <c r="F302" s="262">
        <v>2019</v>
      </c>
      <c r="G302" s="262" t="s">
        <v>389</v>
      </c>
      <c r="H302" s="263">
        <v>6374</v>
      </c>
      <c r="I302" s="262" t="s">
        <v>379</v>
      </c>
      <c r="J302" s="264">
        <v>2.83</v>
      </c>
      <c r="K302" s="264">
        <v>0</v>
      </c>
      <c r="L302" s="264">
        <v>0</v>
      </c>
      <c r="M302" s="265">
        <f t="shared" si="19"/>
        <v>43830</v>
      </c>
      <c r="N302" s="266">
        <f t="shared" si="20"/>
        <v>43830</v>
      </c>
      <c r="O302" s="267">
        <f t="shared" si="17"/>
        <v>1</v>
      </c>
      <c r="P302" s="267">
        <f t="shared" si="18"/>
        <v>6374</v>
      </c>
    </row>
    <row r="303" spans="1:16" x14ac:dyDescent="0.2">
      <c r="A303" s="260">
        <v>43193</v>
      </c>
      <c r="B303" s="261" t="s">
        <v>356</v>
      </c>
      <c r="C303" s="262" t="s">
        <v>377</v>
      </c>
      <c r="D303" s="262" t="s">
        <v>381</v>
      </c>
      <c r="E303" s="262" t="s">
        <v>349</v>
      </c>
      <c r="F303" s="262">
        <v>2020</v>
      </c>
      <c r="G303" s="262" t="s">
        <v>350</v>
      </c>
      <c r="H303" s="263">
        <v>200000</v>
      </c>
      <c r="I303" s="262" t="s">
        <v>379</v>
      </c>
      <c r="J303" s="264">
        <v>2.762</v>
      </c>
      <c r="K303" s="264">
        <v>0</v>
      </c>
      <c r="L303" s="264">
        <v>0</v>
      </c>
      <c r="M303" s="265">
        <f t="shared" si="19"/>
        <v>43861</v>
      </c>
      <c r="N303" s="266">
        <f t="shared" si="20"/>
        <v>44196</v>
      </c>
      <c r="O303" s="267">
        <f t="shared" si="17"/>
        <v>12</v>
      </c>
      <c r="P303" s="267">
        <f t="shared" si="18"/>
        <v>2400000</v>
      </c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  <row r="480" spans="1:16" x14ac:dyDescent="0.2">
      <c r="A480" s="260"/>
      <c r="B480" s="261"/>
      <c r="C480" s="262"/>
      <c r="D480" s="262"/>
      <c r="E480" s="262"/>
      <c r="F480" s="262"/>
      <c r="G480" s="262"/>
      <c r="H480" s="263"/>
      <c r="I480" s="262"/>
      <c r="J480" s="264"/>
      <c r="K480" s="264"/>
      <c r="L480" s="264"/>
      <c r="M480" s="265"/>
      <c r="N480" s="266"/>
      <c r="O480" s="267"/>
      <c r="P480" s="267"/>
    </row>
    <row r="481" spans="1:16" x14ac:dyDescent="0.2">
      <c r="A481" s="260"/>
      <c r="B481" s="261"/>
      <c r="C481" s="262"/>
      <c r="D481" s="262"/>
      <c r="E481" s="262"/>
      <c r="F481" s="262"/>
      <c r="G481" s="262"/>
      <c r="H481" s="263"/>
      <c r="I481" s="262"/>
      <c r="J481" s="264"/>
      <c r="K481" s="264"/>
      <c r="L481" s="264"/>
      <c r="M481" s="265"/>
      <c r="N481" s="266"/>
      <c r="O481" s="267"/>
      <c r="P481" s="267"/>
    </row>
    <row r="482" spans="1:16" x14ac:dyDescent="0.2">
      <c r="A482" s="260"/>
      <c r="B482" s="261"/>
      <c r="C482" s="262"/>
      <c r="D482" s="262"/>
      <c r="E482" s="262"/>
      <c r="F482" s="262"/>
      <c r="G482" s="262"/>
      <c r="H482" s="263"/>
      <c r="I482" s="262"/>
      <c r="J482" s="264"/>
      <c r="K482" s="264"/>
      <c r="L482" s="264"/>
      <c r="M482" s="265"/>
      <c r="N482" s="266"/>
      <c r="O482" s="267"/>
      <c r="P482" s="267"/>
    </row>
    <row r="483" spans="1:16" x14ac:dyDescent="0.2">
      <c r="A483" s="260"/>
      <c r="B483" s="261"/>
      <c r="C483" s="262"/>
      <c r="D483" s="262"/>
      <c r="E483" s="262"/>
      <c r="F483" s="262"/>
      <c r="G483" s="262"/>
      <c r="H483" s="263"/>
      <c r="I483" s="262"/>
      <c r="J483" s="264"/>
      <c r="K483" s="264"/>
      <c r="L483" s="264"/>
      <c r="M483" s="265"/>
      <c r="N483" s="266"/>
      <c r="O483" s="267"/>
      <c r="P483" s="267"/>
    </row>
    <row r="484" spans="1:16" x14ac:dyDescent="0.2">
      <c r="A484" s="260"/>
      <c r="B484" s="261"/>
      <c r="C484" s="262"/>
      <c r="D484" s="262"/>
      <c r="E484" s="262"/>
      <c r="F484" s="262"/>
      <c r="G484" s="262"/>
      <c r="H484" s="263"/>
      <c r="I484" s="262"/>
      <c r="J484" s="264"/>
      <c r="K484" s="264"/>
      <c r="L484" s="264"/>
      <c r="M484" s="265"/>
      <c r="N484" s="266"/>
      <c r="O484" s="267"/>
      <c r="P484" s="267"/>
    </row>
    <row r="485" spans="1:16" x14ac:dyDescent="0.2">
      <c r="A485" s="260"/>
      <c r="B485" s="261"/>
      <c r="C485" s="262"/>
      <c r="D485" s="262"/>
      <c r="E485" s="262"/>
      <c r="F485" s="262"/>
      <c r="G485" s="262"/>
      <c r="H485" s="263"/>
      <c r="I485" s="262"/>
      <c r="J485" s="264"/>
      <c r="K485" s="264"/>
      <c r="L485" s="264"/>
      <c r="M485" s="265"/>
      <c r="N485" s="266"/>
      <c r="O485" s="267"/>
      <c r="P485" s="267"/>
    </row>
    <row r="486" spans="1:16" x14ac:dyDescent="0.2">
      <c r="A486" s="260"/>
      <c r="B486" s="261"/>
      <c r="C486" s="262"/>
      <c r="D486" s="262"/>
      <c r="E486" s="262"/>
      <c r="F486" s="262"/>
      <c r="G486" s="262"/>
      <c r="H486" s="263"/>
      <c r="I486" s="262"/>
      <c r="J486" s="264"/>
      <c r="K486" s="264"/>
      <c r="L486" s="264"/>
      <c r="M486" s="265"/>
      <c r="N486" s="266"/>
      <c r="O486" s="267"/>
      <c r="P486" s="267"/>
    </row>
    <row r="487" spans="1:16" x14ac:dyDescent="0.2">
      <c r="A487" s="260"/>
      <c r="B487" s="261"/>
      <c r="C487" s="262"/>
      <c r="D487" s="262"/>
      <c r="E487" s="262"/>
      <c r="F487" s="262"/>
      <c r="G487" s="262"/>
      <c r="H487" s="263"/>
      <c r="I487" s="262"/>
      <c r="J487" s="264"/>
      <c r="K487" s="264"/>
      <c r="L487" s="264"/>
      <c r="M487" s="265"/>
      <c r="N487" s="266"/>
      <c r="O487" s="267"/>
      <c r="P487" s="267"/>
    </row>
    <row r="488" spans="1:16" x14ac:dyDescent="0.2">
      <c r="A488" s="260"/>
      <c r="B488" s="261"/>
      <c r="C488" s="262"/>
      <c r="D488" s="262"/>
      <c r="E488" s="262"/>
      <c r="F488" s="262"/>
      <c r="G488" s="262"/>
      <c r="H488" s="263"/>
      <c r="I488" s="262"/>
      <c r="J488" s="264"/>
      <c r="K488" s="264"/>
      <c r="L488" s="264"/>
      <c r="M488" s="265"/>
      <c r="N488" s="266"/>
      <c r="O488" s="267"/>
      <c r="P488" s="267"/>
    </row>
    <row r="489" spans="1:16" x14ac:dyDescent="0.2">
      <c r="A489" s="260"/>
      <c r="B489" s="261"/>
      <c r="C489" s="262"/>
      <c r="D489" s="262"/>
      <c r="E489" s="262"/>
      <c r="F489" s="262"/>
      <c r="G489" s="262"/>
      <c r="H489" s="263"/>
      <c r="I489" s="262"/>
      <c r="J489" s="264"/>
      <c r="K489" s="264"/>
      <c r="L489" s="264"/>
      <c r="M489" s="265"/>
      <c r="N489" s="266"/>
      <c r="O489" s="267"/>
      <c r="P489" s="267"/>
    </row>
    <row r="490" spans="1:16" x14ac:dyDescent="0.2">
      <c r="A490" s="260"/>
      <c r="B490" s="261"/>
      <c r="C490" s="262"/>
      <c r="D490" s="262"/>
      <c r="E490" s="262"/>
      <c r="F490" s="262"/>
      <c r="G490" s="262"/>
      <c r="H490" s="263"/>
      <c r="I490" s="262"/>
      <c r="J490" s="264"/>
      <c r="K490" s="264"/>
      <c r="L490" s="264"/>
      <c r="M490" s="265"/>
      <c r="N490" s="266"/>
      <c r="O490" s="267"/>
      <c r="P490" s="267"/>
    </row>
    <row r="491" spans="1:16" x14ac:dyDescent="0.2">
      <c r="A491" s="260"/>
      <c r="B491" s="261"/>
      <c r="C491" s="262"/>
      <c r="D491" s="262"/>
      <c r="E491" s="262"/>
      <c r="F491" s="262"/>
      <c r="G491" s="262"/>
      <c r="H491" s="263"/>
      <c r="I491" s="262"/>
      <c r="J491" s="264"/>
      <c r="K491" s="264"/>
      <c r="L491" s="264"/>
      <c r="M491" s="265"/>
      <c r="N491" s="266"/>
      <c r="O491" s="267"/>
      <c r="P491" s="267"/>
    </row>
  </sheetData>
  <conditionalFormatting sqref="A1:P10013">
    <cfRule type="expression" dxfId="77" priority="13">
      <formula>($D2&lt;&gt;$D1)</formula>
    </cfRule>
    <cfRule type="expression" dxfId="76" priority="14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/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tabSelected="1" workbookViewId="0"/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/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75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75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>
      <selection activeCell="A2" sqref="A2"/>
    </sheetView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>
      <selection activeCell="J26" sqref="J26"/>
    </sheetView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>
      <selection activeCell="L11" sqref="L11"/>
    </sheetView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1041.6666666666667</v>
      </c>
      <c r="M11" s="102">
        <v>0</v>
      </c>
      <c r="N11" s="102">
        <v>0</v>
      </c>
      <c r="O11" s="103">
        <v>0</v>
      </c>
      <c r="P11" s="104">
        <v>1041.6666666666667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1041.6666666666667</v>
      </c>
      <c r="M12" s="94">
        <v>0</v>
      </c>
      <c r="N12" s="94">
        <v>0</v>
      </c>
      <c r="O12" s="96">
        <v>0</v>
      </c>
      <c r="P12" s="95">
        <v>1041.6666666666667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1041.6666666666667</v>
      </c>
      <c r="M13" s="102">
        <v>0</v>
      </c>
      <c r="N13" s="102">
        <v>0</v>
      </c>
      <c r="O13" s="103">
        <v>0</v>
      </c>
      <c r="P13" s="104">
        <v>1041.6666666666667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1041.6666666666667</v>
      </c>
      <c r="M14" s="94">
        <v>0</v>
      </c>
      <c r="N14" s="94">
        <v>0</v>
      </c>
      <c r="O14" s="96">
        <v>0</v>
      </c>
      <c r="P14" s="95">
        <v>1041.6666666666667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1041.6666666666667</v>
      </c>
      <c r="M15" s="102">
        <v>0</v>
      </c>
      <c r="N15" s="102">
        <v>0</v>
      </c>
      <c r="O15" s="103">
        <v>0</v>
      </c>
      <c r="P15" s="104">
        <v>1041.6666666666667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1041.6666666666667</v>
      </c>
      <c r="M16" s="94">
        <v>0</v>
      </c>
      <c r="N16" s="94">
        <v>0</v>
      </c>
      <c r="O16" s="96">
        <v>0</v>
      </c>
      <c r="P16" s="95">
        <v>1041.6666666666667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1041.6666666666667</v>
      </c>
      <c r="M17" s="102">
        <v>0</v>
      </c>
      <c r="N17" s="102">
        <v>0</v>
      </c>
      <c r="O17" s="103">
        <v>0</v>
      </c>
      <c r="P17" s="104">
        <v>1041.6666666666667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1041.6666666666667</v>
      </c>
      <c r="M18" s="94">
        <v>0</v>
      </c>
      <c r="N18" s="94">
        <v>0</v>
      </c>
      <c r="O18" s="96">
        <v>0</v>
      </c>
      <c r="P18" s="95">
        <v>1041.6666666666667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1041.6666666666667</v>
      </c>
      <c r="M19" s="102">
        <v>0</v>
      </c>
      <c r="N19" s="102">
        <v>0</v>
      </c>
      <c r="O19" s="103">
        <v>0</v>
      </c>
      <c r="P19" s="104">
        <v>1041.6666666666667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1041.6666666666667</v>
      </c>
      <c r="M20" s="94">
        <v>0</v>
      </c>
      <c r="N20" s="94">
        <v>0</v>
      </c>
      <c r="O20" s="96">
        <v>0</v>
      </c>
      <c r="P20" s="95">
        <v>1041.6666666666667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1041.6666666666667</v>
      </c>
      <c r="M21" s="102">
        <v>0</v>
      </c>
      <c r="N21" s="102">
        <v>0</v>
      </c>
      <c r="O21" s="103">
        <v>0</v>
      </c>
      <c r="P21" s="104">
        <v>1041.6666666666667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1041.6666666666667</v>
      </c>
      <c r="M22" s="94">
        <v>0</v>
      </c>
      <c r="N22" s="94">
        <v>0</v>
      </c>
      <c r="O22" s="96">
        <v>0</v>
      </c>
      <c r="P22" s="95">
        <v>1041.6666666666667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1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916.66666666666663</v>
      </c>
      <c r="M11" s="102">
        <v>0</v>
      </c>
      <c r="N11" s="102">
        <v>0</v>
      </c>
      <c r="O11" s="103">
        <v>0</v>
      </c>
      <c r="P11" s="108">
        <v>916.66666666666663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916.66666666666663</v>
      </c>
      <c r="M12" s="94">
        <v>0</v>
      </c>
      <c r="N12" s="94">
        <v>0</v>
      </c>
      <c r="O12" s="96">
        <v>0</v>
      </c>
      <c r="P12" s="108">
        <v>916.66666666666663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916.66666666666663</v>
      </c>
      <c r="M13" s="102">
        <v>0</v>
      </c>
      <c r="N13" s="102">
        <v>0</v>
      </c>
      <c r="O13" s="103">
        <v>0</v>
      </c>
      <c r="P13" s="108">
        <v>916.66666666666663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916.66666666666663</v>
      </c>
      <c r="M14" s="94">
        <v>0</v>
      </c>
      <c r="N14" s="94">
        <v>0</v>
      </c>
      <c r="O14" s="96">
        <v>0</v>
      </c>
      <c r="P14" s="108">
        <v>916.66666666666663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916.66666666666663</v>
      </c>
      <c r="M15" s="102">
        <v>0</v>
      </c>
      <c r="N15" s="102">
        <v>0</v>
      </c>
      <c r="O15" s="103">
        <v>0</v>
      </c>
      <c r="P15" s="108">
        <v>916.66666666666663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916.66666666666663</v>
      </c>
      <c r="M16" s="94">
        <v>0</v>
      </c>
      <c r="N16" s="94">
        <v>0</v>
      </c>
      <c r="O16" s="96">
        <v>0</v>
      </c>
      <c r="P16" s="108">
        <v>916.66666666666663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916.66666666666663</v>
      </c>
      <c r="M17" s="102">
        <v>0</v>
      </c>
      <c r="N17" s="102">
        <v>0</v>
      </c>
      <c r="O17" s="103">
        <v>0</v>
      </c>
      <c r="P17" s="108">
        <v>916.66666666666663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916.66666666666663</v>
      </c>
      <c r="M18" s="94">
        <v>0</v>
      </c>
      <c r="N18" s="94">
        <v>0</v>
      </c>
      <c r="O18" s="96">
        <v>0</v>
      </c>
      <c r="P18" s="108">
        <v>916.66666666666663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916.66666666666663</v>
      </c>
      <c r="M19" s="102">
        <v>0</v>
      </c>
      <c r="N19" s="102">
        <v>0</v>
      </c>
      <c r="O19" s="103">
        <v>0</v>
      </c>
      <c r="P19" s="108">
        <v>916.66666666666663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916.66666666666663</v>
      </c>
      <c r="M20" s="94">
        <v>0</v>
      </c>
      <c r="N20" s="94">
        <v>0</v>
      </c>
      <c r="O20" s="96">
        <v>0</v>
      </c>
      <c r="P20" s="108">
        <v>916.66666666666663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916.66666666666663</v>
      </c>
      <c r="M21" s="102">
        <v>0</v>
      </c>
      <c r="N21" s="102">
        <v>0</v>
      </c>
      <c r="O21" s="103">
        <v>0</v>
      </c>
      <c r="P21" s="108">
        <v>916.66666666666663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916.66666666666663</v>
      </c>
      <c r="M22" s="94">
        <v>0</v>
      </c>
      <c r="N22" s="94">
        <v>0</v>
      </c>
      <c r="O22" s="96">
        <v>0</v>
      </c>
      <c r="P22" s="108">
        <v>916.66666666666663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>
      <selection activeCell="Q5" sqref="Q5"/>
    </sheetView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34" priority="5">
      <formula>_xlfn.ISFORMULA(C2)</formula>
    </cfRule>
  </conditionalFormatting>
  <conditionalFormatting sqref="P2:P721">
    <cfRule type="expression" dxfId="33" priority="4">
      <formula>_xlfn.ISFORMULA(P2)</formula>
    </cfRule>
  </conditionalFormatting>
  <conditionalFormatting sqref="O2:O721">
    <cfRule type="expression" dxfId="32" priority="3">
      <formula>_xlfn.ISFORMULA(O2)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>
      <selection activeCell="Q1" sqref="Q1:Q1048576"/>
    </sheetView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0" priority="4">
      <formula>_xlfn.ISFORMULA(C2)</formula>
    </cfRule>
  </conditionalFormatting>
  <conditionalFormatting sqref="O2:O721">
    <cfRule type="expression" dxfId="29" priority="3">
      <formula>_xlfn.ISFORMULA(O2)</formula>
    </cfRule>
  </conditionalFormatting>
  <conditionalFormatting sqref="P2:P721">
    <cfRule type="expression" dxfId="28" priority="2">
      <formula>_xlfn.ISFORMULA(P2)</formula>
    </cfRule>
  </conditionalFormatting>
  <conditionalFormatting sqref="Q2:Q721">
    <cfRule type="expression" dxfId="2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26" priority="6">
      <formula>_xlfn.ISFORMULA(C2)</formula>
    </cfRule>
  </conditionalFormatting>
  <conditionalFormatting sqref="O2:O721">
    <cfRule type="expression" dxfId="25" priority="5">
      <formula>_xlfn.ISFORMULA(O2)</formula>
    </cfRule>
  </conditionalFormatting>
  <conditionalFormatting sqref="M2:P721">
    <cfRule type="expression" dxfId="24" priority="4">
      <formula>_xlfn.ISFORMULA(M2)</formula>
    </cfRule>
  </conditionalFormatting>
  <conditionalFormatting sqref="M2:M601">
    <cfRule type="expression" dxfId="23" priority="2">
      <formula>YEAR($A2)&lt;&gt;YEAR($A1)</formula>
    </cfRule>
    <cfRule type="expression" dxfId="22" priority="3">
      <formula>_xlfn.ISFORMULA(M2)</formula>
    </cfRule>
  </conditionalFormatting>
  <conditionalFormatting sqref="Q2:Q721">
    <cfRule type="expression" dxfId="2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20" priority="5">
      <formula>_xlfn.ISFORMULA(C2)</formula>
    </cfRule>
  </conditionalFormatting>
  <conditionalFormatting sqref="P2:P721">
    <cfRule type="expression" dxfId="19" priority="3">
      <formula>_xlfn.ISFORMULA(P2)</formula>
    </cfRule>
  </conditionalFormatting>
  <conditionalFormatting sqref="O2:O721">
    <cfRule type="expression" dxfId="18" priority="2">
      <formula>_xlfn.ISFORMULA(O2)</formula>
    </cfRule>
  </conditionalFormatting>
  <conditionalFormatting sqref="L2:N721">
    <cfRule type="expression" dxfId="17" priority="4">
      <formula>_xlfn.ISFORMULA(L2)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13" activePane="bottomRight" state="frozen"/>
      <selection pane="topRight" activeCell="C1" sqref="C1"/>
      <selection pane="bottomLeft" activeCell="A2" sqref="A2"/>
      <selection pane="bottomRight" activeCell="C40" sqref="C40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>
      <selection activeCell="B39" sqref="B39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72">
        <v>0</v>
      </c>
      <c r="P2" s="63"/>
      <c r="Q2" s="772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72">
        <v>0</v>
      </c>
      <c r="P3" s="70"/>
      <c r="Q3" s="772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72">
        <v>0</v>
      </c>
      <c r="P4" s="63"/>
      <c r="Q4" s="772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72">
        <v>0</v>
      </c>
      <c r="P5" s="70">
        <v>0</v>
      </c>
      <c r="Q5" s="772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72">
        <v>0</v>
      </c>
      <c r="P6" s="63">
        <v>0</v>
      </c>
      <c r="Q6" s="772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72">
        <v>0</v>
      </c>
      <c r="P7" s="70">
        <v>0</v>
      </c>
      <c r="Q7" s="772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72">
        <v>0</v>
      </c>
      <c r="P8" s="63">
        <v>0</v>
      </c>
      <c r="Q8" s="772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72">
        <v>0</v>
      </c>
      <c r="P9" s="70">
        <v>0</v>
      </c>
      <c r="Q9" s="772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72">
        <v>0</v>
      </c>
      <c r="P10" s="63">
        <v>0</v>
      </c>
      <c r="Q10" s="772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72">
        <v>0</v>
      </c>
      <c r="P11" s="70">
        <v>0</v>
      </c>
      <c r="Q11" s="772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72">
        <v>0</v>
      </c>
      <c r="P12" s="63">
        <v>0</v>
      </c>
      <c r="Q12" s="772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72">
        <v>0</v>
      </c>
      <c r="P13" s="70">
        <v>0</v>
      </c>
      <c r="Q13" s="772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72">
        <v>0</v>
      </c>
      <c r="P14" s="63">
        <v>0</v>
      </c>
      <c r="Q14" s="772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72">
        <v>0</v>
      </c>
      <c r="P15" s="70">
        <v>0</v>
      </c>
      <c r="Q15" s="772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72">
        <v>0</v>
      </c>
      <c r="P16" s="63">
        <v>0</v>
      </c>
      <c r="Q16" s="772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72">
        <v>0</v>
      </c>
      <c r="P17" s="70">
        <v>0</v>
      </c>
      <c r="Q17" s="772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72">
        <v>0</v>
      </c>
      <c r="P18" s="63">
        <v>0</v>
      </c>
      <c r="Q18" s="772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72">
        <v>0</v>
      </c>
      <c r="P19" s="70">
        <v>0</v>
      </c>
      <c r="Q19" s="772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72">
        <v>0</v>
      </c>
      <c r="P20" s="63">
        <v>0</v>
      </c>
      <c r="Q20" s="772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72">
        <v>0</v>
      </c>
      <c r="P21" s="70">
        <v>0</v>
      </c>
      <c r="Q21" s="772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72">
        <v>0</v>
      </c>
      <c r="P22" s="63">
        <v>0</v>
      </c>
      <c r="Q22" s="772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72">
        <v>0</v>
      </c>
      <c r="P23" s="70">
        <v>0</v>
      </c>
      <c r="Q23" s="772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72">
        <v>0</v>
      </c>
      <c r="P24" s="63">
        <v>0</v>
      </c>
      <c r="Q24" s="772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72">
        <v>0</v>
      </c>
      <c r="P25" s="70">
        <v>0</v>
      </c>
      <c r="Q25" s="772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72">
        <v>0</v>
      </c>
      <c r="P26" s="63">
        <v>0</v>
      </c>
      <c r="Q26" s="772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72">
        <v>0</v>
      </c>
      <c r="P27" s="70">
        <v>0</v>
      </c>
      <c r="Q27" s="772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72">
        <v>0</v>
      </c>
      <c r="P28" s="63">
        <v>0</v>
      </c>
      <c r="Q28" s="772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tr">
        <f t="shared" si="1"/>
        <v>MunsonLeasing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v>0</v>
      </c>
      <c r="I29" s="701">
        <v>0</v>
      </c>
      <c r="J29" s="701">
        <v>0</v>
      </c>
      <c r="K29" s="703">
        <v>0</v>
      </c>
      <c r="L29" s="701">
        <v>0</v>
      </c>
      <c r="M29" s="701">
        <v>0</v>
      </c>
      <c r="N29" s="701">
        <v>0</v>
      </c>
      <c r="O29" s="773">
        <v>0</v>
      </c>
      <c r="P29" s="701">
        <v>0</v>
      </c>
      <c r="Q29" s="773">
        <f t="shared" si="3"/>
        <v>0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72">
        <v>0</v>
      </c>
      <c r="P30" s="63">
        <v>0</v>
      </c>
      <c r="Q30" s="772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72">
        <v>0</v>
      </c>
      <c r="P31" s="70">
        <v>0</v>
      </c>
      <c r="Q31" s="772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tr">
        <f t="shared" si="1"/>
        <v>MunsonLeasing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>
        <v>0</v>
      </c>
      <c r="I32" s="695">
        <v>0</v>
      </c>
      <c r="J32" s="695">
        <v>0</v>
      </c>
      <c r="K32" s="697">
        <v>0</v>
      </c>
      <c r="L32" s="695">
        <v>0</v>
      </c>
      <c r="M32" s="695">
        <v>0</v>
      </c>
      <c r="N32" s="695">
        <v>0</v>
      </c>
      <c r="O32" s="773">
        <v>0</v>
      </c>
      <c r="P32" s="695">
        <v>0</v>
      </c>
      <c r="Q32" s="773">
        <f t="shared" si="3"/>
        <v>0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72">
        <v>0</v>
      </c>
      <c r="P33" s="70">
        <v>0</v>
      </c>
      <c r="Q33" s="772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72">
        <v>0</v>
      </c>
      <c r="P34" s="63">
        <v>0</v>
      </c>
      <c r="Q34" s="772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tr">
        <f t="shared" si="1"/>
        <v>MunsonLeasing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>
        <v>0</v>
      </c>
      <c r="I35" s="690">
        <v>0</v>
      </c>
      <c r="J35" s="690">
        <v>0</v>
      </c>
      <c r="K35" s="690">
        <v>0</v>
      </c>
      <c r="L35" s="690">
        <v>0</v>
      </c>
      <c r="M35" s="690">
        <v>0</v>
      </c>
      <c r="N35" s="690">
        <v>0</v>
      </c>
      <c r="O35" s="774">
        <v>0</v>
      </c>
      <c r="P35" s="690">
        <v>0</v>
      </c>
      <c r="Q35" s="774">
        <f t="shared" si="3"/>
        <v>0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>
        <v>0</v>
      </c>
      <c r="I36" s="614">
        <v>0</v>
      </c>
      <c r="J36" s="614">
        <v>0</v>
      </c>
      <c r="K36" s="614">
        <v>0</v>
      </c>
      <c r="L36" s="614">
        <v>0</v>
      </c>
      <c r="M36" s="614">
        <v>0</v>
      </c>
      <c r="N36" s="614">
        <v>0</v>
      </c>
      <c r="O36" s="775">
        <v>0</v>
      </c>
      <c r="P36" s="614">
        <v>0</v>
      </c>
      <c r="Q36" s="775">
        <f t="shared" si="3"/>
        <v>0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tr">
        <f t="shared" si="1"/>
        <v>MunsonLeasing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>
        <v>0</v>
      </c>
      <c r="I37" s="610">
        <v>0</v>
      </c>
      <c r="J37" s="610">
        <v>0</v>
      </c>
      <c r="K37" s="610">
        <v>0</v>
      </c>
      <c r="L37" s="610">
        <v>0</v>
      </c>
      <c r="M37" s="610">
        <v>0</v>
      </c>
      <c r="N37" s="610">
        <v>0</v>
      </c>
      <c r="O37" s="775">
        <v>0</v>
      </c>
      <c r="P37" s="610">
        <v>0</v>
      </c>
      <c r="Q37" s="775">
        <f t="shared" si="3"/>
        <v>0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tr">
        <f t="shared" si="1"/>
        <v>MunsonLeasing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>
        <v>0</v>
      </c>
      <c r="I38" s="690">
        <v>0</v>
      </c>
      <c r="J38" s="690">
        <v>0</v>
      </c>
      <c r="K38" s="690">
        <v>0</v>
      </c>
      <c r="L38" s="690">
        <v>0</v>
      </c>
      <c r="M38" s="690">
        <v>0</v>
      </c>
      <c r="N38" s="690">
        <v>0</v>
      </c>
      <c r="O38" s="774">
        <v>0</v>
      </c>
      <c r="P38" s="690">
        <v>0</v>
      </c>
      <c r="Q38" s="774">
        <f t="shared" si="3"/>
        <v>0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>
        <v>0</v>
      </c>
      <c r="I39" s="614">
        <v>0</v>
      </c>
      <c r="J39" s="614">
        <v>0</v>
      </c>
      <c r="K39" s="614">
        <v>0</v>
      </c>
      <c r="L39" s="614">
        <v>0</v>
      </c>
      <c r="M39" s="614">
        <v>0</v>
      </c>
      <c r="N39" s="614">
        <v>0</v>
      </c>
      <c r="O39" s="775">
        <v>0</v>
      </c>
      <c r="P39" s="614">
        <v>0</v>
      </c>
      <c r="Q39" s="775">
        <f t="shared" si="3"/>
        <v>0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tr">
        <f t="shared" si="1"/>
        <v>MunsonLeasing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>
        <v>0</v>
      </c>
      <c r="I40" s="610">
        <v>0</v>
      </c>
      <c r="J40" s="610">
        <v>0</v>
      </c>
      <c r="K40" s="610">
        <v>0</v>
      </c>
      <c r="L40" s="610">
        <v>0</v>
      </c>
      <c r="M40" s="610">
        <v>0</v>
      </c>
      <c r="N40" s="610">
        <v>0</v>
      </c>
      <c r="O40" s="775">
        <v>0</v>
      </c>
      <c r="P40" s="610">
        <v>0</v>
      </c>
      <c r="Q40" s="775">
        <f t="shared" si="3"/>
        <v>0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13">
        <v>0</v>
      </c>
      <c r="D41" s="614">
        <v>0</v>
      </c>
      <c r="E41" s="614">
        <v>0</v>
      </c>
      <c r="F41" s="615">
        <v>0</v>
      </c>
      <c r="G41" s="614">
        <v>0</v>
      </c>
      <c r="H41" s="614">
        <v>0</v>
      </c>
      <c r="I41" s="614">
        <v>0</v>
      </c>
      <c r="J41" s="614">
        <v>0</v>
      </c>
      <c r="K41" s="614">
        <v>0</v>
      </c>
      <c r="L41" s="614">
        <v>0</v>
      </c>
      <c r="M41" s="614">
        <v>0</v>
      </c>
      <c r="N41" s="614">
        <v>0</v>
      </c>
      <c r="O41" s="775">
        <v>0</v>
      </c>
      <c r="P41" s="614">
        <v>0</v>
      </c>
      <c r="Q41" s="775">
        <f t="shared" ref="Q41:Q43" si="5">SUM(O30:O41)</f>
        <v>0</v>
      </c>
      <c r="R41" s="614">
        <v>0</v>
      </c>
      <c r="S41" s="614">
        <v>0</v>
      </c>
      <c r="T41" s="614">
        <v>0</v>
      </c>
      <c r="U41" s="614">
        <v>0</v>
      </c>
      <c r="V41" s="616">
        <v>0</v>
      </c>
      <c r="W41" s="614">
        <v>0</v>
      </c>
      <c r="X41" s="614">
        <v>0</v>
      </c>
      <c r="Y41" s="614">
        <v>0</v>
      </c>
      <c r="Z41" s="614">
        <v>0</v>
      </c>
    </row>
    <row r="42" spans="1:26" x14ac:dyDescent="0.25">
      <c r="A42" s="59">
        <f t="shared" si="0"/>
        <v>44347</v>
      </c>
      <c r="B42" s="608" t="str">
        <f t="shared" si="4"/>
        <v>MunsonLeasing</v>
      </c>
      <c r="C42" s="609">
        <v>0</v>
      </c>
      <c r="D42" s="610">
        <v>0</v>
      </c>
      <c r="E42" s="610">
        <v>0</v>
      </c>
      <c r="F42" s="611">
        <v>0</v>
      </c>
      <c r="G42" s="610">
        <v>0</v>
      </c>
      <c r="H42" s="610">
        <v>0</v>
      </c>
      <c r="I42" s="610">
        <v>0</v>
      </c>
      <c r="J42" s="610">
        <v>0</v>
      </c>
      <c r="K42" s="610">
        <v>0</v>
      </c>
      <c r="L42" s="610">
        <v>0</v>
      </c>
      <c r="M42" s="610">
        <v>0</v>
      </c>
      <c r="N42" s="610">
        <v>0</v>
      </c>
      <c r="O42" s="775">
        <v>0</v>
      </c>
      <c r="P42" s="610">
        <v>0</v>
      </c>
      <c r="Q42" s="775">
        <f t="shared" si="5"/>
        <v>0</v>
      </c>
      <c r="R42" s="610">
        <v>0</v>
      </c>
      <c r="S42" s="610">
        <v>0</v>
      </c>
      <c r="T42" s="610">
        <v>0</v>
      </c>
      <c r="U42" s="610">
        <v>0</v>
      </c>
      <c r="V42" s="612">
        <v>0</v>
      </c>
      <c r="W42" s="610">
        <v>0</v>
      </c>
      <c r="X42" s="610">
        <v>0</v>
      </c>
      <c r="Y42" s="610">
        <v>0</v>
      </c>
      <c r="Z42" s="610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13">
        <v>0</v>
      </c>
      <c r="D43" s="614">
        <v>0</v>
      </c>
      <c r="E43" s="614">
        <v>0</v>
      </c>
      <c r="F43" s="615">
        <v>0</v>
      </c>
      <c r="G43" s="614">
        <v>0</v>
      </c>
      <c r="H43" s="614">
        <v>0</v>
      </c>
      <c r="I43" s="614">
        <v>0</v>
      </c>
      <c r="J43" s="614">
        <v>0</v>
      </c>
      <c r="K43" s="614">
        <v>0</v>
      </c>
      <c r="L43" s="614">
        <v>0</v>
      </c>
      <c r="M43" s="614">
        <v>0</v>
      </c>
      <c r="N43" s="614">
        <v>0</v>
      </c>
      <c r="O43" s="775">
        <v>0</v>
      </c>
      <c r="P43" s="614">
        <v>0</v>
      </c>
      <c r="Q43" s="775">
        <f t="shared" si="5"/>
        <v>0</v>
      </c>
      <c r="R43" s="614">
        <v>0</v>
      </c>
      <c r="S43" s="614">
        <v>0</v>
      </c>
      <c r="T43" s="614">
        <v>0</v>
      </c>
      <c r="U43" s="614">
        <v>0</v>
      </c>
      <c r="V43" s="616">
        <v>0</v>
      </c>
      <c r="W43" s="614">
        <v>0</v>
      </c>
      <c r="X43" s="614">
        <v>0</v>
      </c>
      <c r="Y43" s="614">
        <v>0</v>
      </c>
      <c r="Z43" s="614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topLeftCell="A7" workbookViewId="0">
      <selection activeCell="A43" sqref="A43"/>
    </sheetView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/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2021-07-14T23:31:40Z</dcterms:modified>
</cp:coreProperties>
</file>