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WeiTao\Desktop\conic_framework_rdm\record_weit\20250414\"/>
    </mc:Choice>
  </mc:AlternateContent>
  <xr:revisionPtr revIDLastSave="0" documentId="13_ncr:1_{953EFDCA-2C9A-40BC-B351-37A6466D44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5" r:id="rId2"/>
    <sheet name="分组调参" sheetId="4" r:id="rId3"/>
  </sheets>
  <definedNames>
    <definedName name="_xlnm._FilterDatabase" localSheetId="1" hidden="1">Sheet2!$A$1:$I$19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 a="1"/>
  <c r="J21" i="1" s="1"/>
  <c r="H21" i="1" a="1"/>
  <c r="H21" i="1" s="1"/>
  <c r="T21" i="1" a="1"/>
  <c r="T21" i="1" s="1"/>
  <c r="R21" i="1" a="1"/>
  <c r="R21" i="1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" i="5"/>
  <c r="P21" i="1" a="1"/>
  <c r="P21" i="1" s="1"/>
  <c r="N21" i="1" a="1"/>
  <c r="N21" i="1" s="1"/>
  <c r="L21" i="1" a="1"/>
  <c r="L21" i="1" s="1"/>
  <c r="D21" i="1" a="1"/>
  <c r="D21" i="1" s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1" i="1" l="1" a="1"/>
  <c r="F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<sst xmlns="http://schemas.openxmlformats.org/spreadsheetml/2006/main" count="129" uniqueCount="84">
  <si>
    <t>ssn(omni)</t>
  </si>
  <si>
    <t>sdpt3</t>
  </si>
  <si>
    <t>nnz</t>
  </si>
  <si>
    <t>iter</t>
  </si>
  <si>
    <t>time</t>
  </si>
  <si>
    <t>itme</t>
  </si>
  <si>
    <t>beam7</t>
  </si>
  <si>
    <t>beam30</t>
  </si>
  <si>
    <t>chainsing-50000-1</t>
  </si>
  <si>
    <t>chainsing-50000-2</t>
  </si>
  <si>
    <t>chainsing-50000-3</t>
  </si>
  <si>
    <t>db-joint-soerensen</t>
  </si>
  <si>
    <t>db-plate-yield-line</t>
  </si>
  <si>
    <t>dsNRL</t>
  </si>
  <si>
    <t>firL1</t>
  </si>
  <si>
    <t>firL1Linfalph</t>
  </si>
  <si>
    <t>firL1Linfeps</t>
  </si>
  <si>
    <t>firL2a</t>
  </si>
  <si>
    <t>firL2L1alph</t>
  </si>
  <si>
    <t>firL2L1eps</t>
  </si>
  <si>
    <t>firL2Linfalph</t>
  </si>
  <si>
    <t>firL2Linfeps</t>
  </si>
  <si>
    <t>firLinf</t>
  </si>
  <si>
    <t>wbNRL</t>
  </si>
  <si>
    <t>geomean</t>
  </si>
  <si>
    <t>2013_dsNRL</t>
  </si>
  <si>
    <t>2013_firL2Linfalph</t>
  </si>
  <si>
    <t>2013_firLinf</t>
  </si>
  <si>
    <t>2013_wbNRL</t>
  </si>
  <si>
    <t>nb</t>
  </si>
  <si>
    <t>nb_L1</t>
  </si>
  <si>
    <t>nb_L2</t>
  </si>
  <si>
    <t>nb_L2_bessel</t>
  </si>
  <si>
    <t>2013_firL2a</t>
  </si>
  <si>
    <t>nql180</t>
  </si>
  <si>
    <t>nql30</t>
  </si>
  <si>
    <t>nql60</t>
  </si>
  <si>
    <t>qssp180</t>
  </si>
  <si>
    <t>qssp30</t>
  </si>
  <si>
    <t>qssp60</t>
  </si>
  <si>
    <t>2013_firL1</t>
  </si>
  <si>
    <t>2013_firL1Linfalph</t>
  </si>
  <si>
    <t>2013_firL2L1eps</t>
  </si>
  <si>
    <t>2013_firL1Linfeps</t>
  </si>
  <si>
    <t>2013_firL2Linfeps</t>
  </si>
  <si>
    <t>2013_firL2L1alph</t>
  </si>
  <si>
    <t>sched_50_50_scaled</t>
  </si>
  <si>
    <t>sched_100_100_orig</t>
  </si>
  <si>
    <t>sched_100_100_scaled</t>
  </si>
  <si>
    <t>sched_100_50_orig</t>
  </si>
  <si>
    <t>sched_100_50_scaled</t>
  </si>
  <si>
    <t>sched_200_100_orig</t>
  </si>
  <si>
    <t>sched_200_100_scaled</t>
  </si>
  <si>
    <t>sched_50_50_orig</t>
  </si>
  <si>
    <t>index</t>
    <phoneticPr fontId="5" type="noConversion"/>
  </si>
  <si>
    <t>order_code</t>
    <phoneticPr fontId="5" type="noConversion"/>
  </si>
  <si>
    <t>order_paper</t>
    <phoneticPr fontId="5" type="noConversion"/>
  </si>
  <si>
    <t>dsNRL</t>
    <phoneticPr fontId="5" type="noConversion"/>
  </si>
  <si>
    <t>firL1</t>
    <phoneticPr fontId="5" type="noConversion"/>
  </si>
  <si>
    <t>firL1Linfalph</t>
    <phoneticPr fontId="5" type="noConversion"/>
  </si>
  <si>
    <t>firL1Linfeps</t>
    <phoneticPr fontId="5" type="noConversion"/>
  </si>
  <si>
    <t>firL2a</t>
    <phoneticPr fontId="5" type="noConversion"/>
  </si>
  <si>
    <t>firL2L1alph</t>
    <phoneticPr fontId="5" type="noConversion"/>
  </si>
  <si>
    <t>firL2L1eps</t>
    <phoneticPr fontId="5" type="noConversion"/>
  </si>
  <si>
    <t>firL2Linfalph</t>
    <phoneticPr fontId="5" type="noConversion"/>
  </si>
  <si>
    <t>firL2Linfeps</t>
    <phoneticPr fontId="5" type="noConversion"/>
  </si>
  <si>
    <t>firLinf</t>
    <phoneticPr fontId="5" type="noConversion"/>
  </si>
  <si>
    <t>wbNRL</t>
    <phoneticPr fontId="5" type="noConversion"/>
  </si>
  <si>
    <t>type</t>
    <phoneticPr fontId="5" type="noConversion"/>
  </si>
  <si>
    <t>有稠密行无稠密列</t>
  </si>
  <si>
    <t>有稠密行有稠密列</t>
  </si>
  <si>
    <t>无稀疏行列</t>
  </si>
  <si>
    <t>有稠密列无稠密行,1e+05&lt;m&lt;2e+05</t>
  </si>
  <si>
    <t>无稠密行列</t>
  </si>
  <si>
    <t>有稠密列无稠密行,2e+05&lt;m&lt;1e+06</t>
  </si>
  <si>
    <t>ssn(matlab, PC)</t>
    <phoneticPr fontId="4" type="noConversion"/>
  </si>
  <si>
    <t>ssn(matlab)</t>
    <phoneticPr fontId="4" type="noConversion"/>
  </si>
  <si>
    <t>ECOS</t>
    <phoneticPr fontId="4" type="noConversion"/>
  </si>
  <si>
    <t>MOSEK</t>
    <phoneticPr fontId="4" type="noConversion"/>
  </si>
  <si>
    <t>iter</t>
    <phoneticPr fontId="4" type="noConversion"/>
  </si>
  <si>
    <t>time</t>
    <phoneticPr fontId="4" type="noConversion"/>
  </si>
  <si>
    <t>SDPT3 (presolved)</t>
    <phoneticPr fontId="4" type="noConversion"/>
  </si>
  <si>
    <t>SSNCP(presolved, MATLAB)</t>
    <phoneticPr fontId="4" type="noConversion"/>
  </si>
  <si>
    <t>SSNCP(C++)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</si>
</sst>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10"/>
      <color theme="1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000000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000000"/>
      </top>
      <bottom style="thin">
        <color rgb="FFDEE0E3"/>
      </bottom>
      <diagonal/>
    </border>
    <border>
      <left style="thin">
        <color auto="1"/>
      </left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000000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DEE0E3"/>
      </right>
      <top style="thin">
        <color rgb="FF000000"/>
      </top>
      <bottom style="thin">
        <color rgb="FFDEE0E3"/>
      </bottom>
      <diagonal/>
    </border>
    <border>
      <left style="thin">
        <color rgb="FF000000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DEE0E3"/>
      </right>
      <top style="thin">
        <color rgb="FFDEE0E3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3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3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15" xfId="0" applyBorder="1" applyAlignment="1">
      <alignment horizontal="right"/>
    </xf>
    <xf numFmtId="0" fontId="1" fillId="0" borderId="18" xfId="0" applyFont="1" applyBorder="1" applyAlignment="1">
      <alignment horizontal="right" vertical="center"/>
    </xf>
    <xf numFmtId="0" fontId="0" fillId="0" borderId="20" xfId="0" applyBorder="1"/>
    <xf numFmtId="0" fontId="0" fillId="3" borderId="0" xfId="0" applyFill="1"/>
    <xf numFmtId="0" fontId="3" fillId="0" borderId="0" xfId="0" applyFont="1"/>
    <xf numFmtId="0" fontId="6" fillId="0" borderId="0" xfId="0" applyFont="1"/>
    <xf numFmtId="0" fontId="6" fillId="0" borderId="15" xfId="0" applyFont="1" applyBorder="1"/>
    <xf numFmtId="176" fontId="1" fillId="0" borderId="20" xfId="0" applyNumberFormat="1" applyFont="1" applyBorder="1" applyAlignment="1">
      <alignment horizontal="right" vertical="center"/>
    </xf>
    <xf numFmtId="176" fontId="0" fillId="0" borderId="17" xfId="0" applyNumberFormat="1" applyBorder="1"/>
    <xf numFmtId="176" fontId="1" fillId="0" borderId="0" xfId="0" applyNumberFormat="1" applyFont="1" applyAlignment="1">
      <alignment horizontal="right" vertical="center"/>
    </xf>
    <xf numFmtId="176" fontId="0" fillId="0" borderId="18" xfId="0" applyNumberFormat="1" applyBorder="1"/>
    <xf numFmtId="176" fontId="1" fillId="0" borderId="3" xfId="0" applyNumberFormat="1" applyFont="1" applyBorder="1" applyAlignment="1">
      <alignment horizontal="right" vertical="center"/>
    </xf>
    <xf numFmtId="176" fontId="0" fillId="0" borderId="15" xfId="0" applyNumberFormat="1" applyBorder="1"/>
    <xf numFmtId="0" fontId="6" fillId="0" borderId="17" xfId="0" applyFont="1" applyBorder="1"/>
    <xf numFmtId="176" fontId="0" fillId="0" borderId="20" xfId="0" applyNumberFormat="1" applyBorder="1"/>
    <xf numFmtId="0" fontId="6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pane xSplit="2" topLeftCell="C1" activePane="topRight" state="frozen"/>
      <selection pane="topRight" activeCell="W7" sqref="W7"/>
    </sheetView>
  </sheetViews>
  <sheetFormatPr defaultColWidth="9" defaultRowHeight="14" x14ac:dyDescent="0.3"/>
  <cols>
    <col min="1" max="1" width="21.08203125" customWidth="1"/>
    <col min="2" max="2" width="15.08203125" hidden="1" customWidth="1"/>
    <col min="5" max="6" width="0" hidden="1" customWidth="1"/>
    <col min="11" max="12" width="0" hidden="1" customWidth="1"/>
    <col min="13" max="13" width="8.83203125" customWidth="1"/>
    <col min="14" max="14" width="9.08203125" customWidth="1"/>
    <col min="15" max="16" width="0" hidden="1" customWidth="1"/>
    <col min="19" max="20" width="0" hidden="1" customWidth="1"/>
  </cols>
  <sheetData>
    <row r="1" spans="1:20" x14ac:dyDescent="0.3">
      <c r="A1" s="15"/>
      <c r="B1" s="16"/>
      <c r="C1" s="41" t="s">
        <v>83</v>
      </c>
      <c r="D1" s="42"/>
      <c r="E1" s="43" t="s">
        <v>0</v>
      </c>
      <c r="F1" s="42"/>
      <c r="G1" s="41" t="s">
        <v>77</v>
      </c>
      <c r="H1" s="44"/>
      <c r="I1" s="41" t="s">
        <v>78</v>
      </c>
      <c r="J1" s="42"/>
      <c r="K1" s="44" t="s">
        <v>1</v>
      </c>
      <c r="L1" s="42"/>
      <c r="M1" s="41" t="s">
        <v>81</v>
      </c>
      <c r="N1" s="42"/>
      <c r="O1" s="41" t="s">
        <v>75</v>
      </c>
      <c r="P1" s="42"/>
      <c r="Q1" s="41" t="s">
        <v>82</v>
      </c>
      <c r="R1" s="42"/>
      <c r="S1" s="41" t="s">
        <v>76</v>
      </c>
      <c r="T1" s="42"/>
    </row>
    <row r="2" spans="1:20" x14ac:dyDescent="0.3">
      <c r="A2" s="17"/>
      <c r="B2" s="18" t="s">
        <v>2</v>
      </c>
      <c r="C2" s="17" t="s">
        <v>3</v>
      </c>
      <c r="D2" s="19" t="s">
        <v>4</v>
      </c>
      <c r="E2" s="17" t="s">
        <v>3</v>
      </c>
      <c r="F2" s="19" t="s">
        <v>4</v>
      </c>
      <c r="G2" s="17" t="s">
        <v>3</v>
      </c>
      <c r="H2" s="20" t="s">
        <v>4</v>
      </c>
      <c r="I2" s="32" t="s">
        <v>79</v>
      </c>
      <c r="J2" s="39" t="s">
        <v>80</v>
      </c>
      <c r="K2" s="20" t="s">
        <v>3</v>
      </c>
      <c r="L2" s="20" t="s">
        <v>5</v>
      </c>
      <c r="M2" s="17" t="s">
        <v>3</v>
      </c>
      <c r="N2" s="19" t="s">
        <v>4</v>
      </c>
      <c r="O2" s="20" t="s">
        <v>3</v>
      </c>
      <c r="P2" s="19" t="s">
        <v>4</v>
      </c>
      <c r="Q2" s="17" t="s">
        <v>3</v>
      </c>
      <c r="R2" s="19" t="s">
        <v>4</v>
      </c>
      <c r="S2" s="17" t="s">
        <v>3</v>
      </c>
      <c r="T2" s="19" t="s">
        <v>4</v>
      </c>
    </row>
    <row r="3" spans="1:20" x14ac:dyDescent="0.3">
      <c r="A3" s="3" t="s">
        <v>6</v>
      </c>
      <c r="B3" s="21">
        <v>15229465</v>
      </c>
      <c r="C3" s="22">
        <v>43</v>
      </c>
      <c r="D3" s="33">
        <v>91.2</v>
      </c>
      <c r="E3" s="24">
        <f>IF(ISNUMBER(VLOOKUP($A3,分组调参!$A:$C,3,0)),VLOOKUP($A3,分组调参!$A:$C,3,0),VLOOKUP("2013_"&amp;$A3,分组调参!$A:$C,3,0))</f>
        <v>49</v>
      </c>
      <c r="F3" s="33">
        <f>IF(ISNUMBER(VLOOKUP($A3,分组调参!$A:$C,2,0)),VLOOKUP($A3,分组调参!$A:$C,2,0),VLOOKUP("2013_"&amp;$A3,分组调参!$A:$C,2,0))</f>
        <v>111.68</v>
      </c>
      <c r="G3" s="37">
        <v>53</v>
      </c>
      <c r="H3" s="35">
        <v>205.97</v>
      </c>
      <c r="I3" s="37">
        <v>48</v>
      </c>
      <c r="J3" s="33">
        <v>19.7</v>
      </c>
      <c r="K3" s="25"/>
      <c r="L3" s="33"/>
      <c r="M3" s="3"/>
      <c r="N3" s="33"/>
      <c r="O3">
        <v>144</v>
      </c>
      <c r="P3" s="33">
        <v>3081</v>
      </c>
      <c r="Q3" s="3"/>
      <c r="R3" s="28"/>
      <c r="S3" s="3"/>
      <c r="T3" s="40"/>
    </row>
    <row r="4" spans="1:20" x14ac:dyDescent="0.3">
      <c r="A4" s="3" t="s">
        <v>7</v>
      </c>
      <c r="B4" s="21">
        <v>64074520</v>
      </c>
      <c r="C4" s="22">
        <v>59</v>
      </c>
      <c r="D4" s="33">
        <v>907.4</v>
      </c>
      <c r="E4" s="22">
        <f>IF(ISNUMBER(VLOOKUP($A4,分组调参!$A:$C,3,0)),VLOOKUP($A4,分组调参!$A:$C,3,0),VLOOKUP("2013_"&amp;$A4,分组调参!$A:$C,3,0))</f>
        <v>52</v>
      </c>
      <c r="F4" s="33">
        <f>IF(ISNUMBER(VLOOKUP($A4,分组调参!$A:$C,2,0)),VLOOKUP($A4,分组调参!$A:$C,2,0),VLOOKUP("2013_"&amp;$A4,分组调参!$A:$C,2,0))</f>
        <v>822.73</v>
      </c>
      <c r="G4" s="37">
        <v>62</v>
      </c>
      <c r="H4" s="35">
        <v>2464.71</v>
      </c>
      <c r="I4" s="37">
        <v>34</v>
      </c>
      <c r="J4" s="33">
        <v>96.45</v>
      </c>
      <c r="K4" s="25"/>
      <c r="L4" s="33"/>
      <c r="M4" s="3"/>
      <c r="N4" s="33"/>
      <c r="P4" s="33"/>
      <c r="Q4" s="3"/>
      <c r="R4" s="28"/>
      <c r="S4" s="3"/>
      <c r="T4" s="40"/>
    </row>
    <row r="5" spans="1:20" x14ac:dyDescent="0.3">
      <c r="A5" s="3" t="s">
        <v>8</v>
      </c>
      <c r="B5" s="21">
        <v>899966</v>
      </c>
      <c r="C5" s="22">
        <v>6</v>
      </c>
      <c r="D5" s="33">
        <v>6.29</v>
      </c>
      <c r="E5" s="22">
        <f>IF(ISNUMBER(VLOOKUP($A5,分组调参!$A:$C,3,0)),VLOOKUP($A5,分组调参!$A:$C,3,0),VLOOKUP("2013_"&amp;$A5,分组调参!$A:$C,3,0))</f>
        <v>47</v>
      </c>
      <c r="F5" s="33">
        <f>IF(ISNUMBER(VLOOKUP($A5,分组调参!$A:$C,2,0)),VLOOKUP($A5,分组调参!$A:$C,2,0),VLOOKUP("2013_"&amp;$A5,分组调参!$A:$C,2,0))</f>
        <v>28.6</v>
      </c>
      <c r="G5" s="37"/>
      <c r="H5" s="35"/>
      <c r="I5" s="37">
        <v>9</v>
      </c>
      <c r="J5" s="33">
        <v>3.79</v>
      </c>
      <c r="K5" s="25">
        <v>24</v>
      </c>
      <c r="L5" s="33">
        <v>20.6</v>
      </c>
      <c r="M5" s="3">
        <v>15</v>
      </c>
      <c r="N5" s="33">
        <v>5.52</v>
      </c>
      <c r="O5">
        <v>6</v>
      </c>
      <c r="P5" s="33">
        <v>8.15</v>
      </c>
      <c r="Q5" s="3">
        <v>6</v>
      </c>
      <c r="R5" s="28">
        <v>6</v>
      </c>
      <c r="S5" s="3"/>
      <c r="T5" s="40"/>
    </row>
    <row r="6" spans="1:20" x14ac:dyDescent="0.3">
      <c r="A6" s="3" t="s">
        <v>9</v>
      </c>
      <c r="B6" s="21">
        <v>749975</v>
      </c>
      <c r="C6" s="22">
        <v>19</v>
      </c>
      <c r="D6" s="33">
        <v>11.09</v>
      </c>
      <c r="E6" s="22">
        <f>IF(ISNUMBER(VLOOKUP($A6,分组调参!$A:$C,3,0)),VLOOKUP($A6,分组调参!$A:$C,3,0),VLOOKUP("2013_"&amp;$A6,分组调参!$A:$C,3,0))</f>
        <v>45</v>
      </c>
      <c r="F6" s="33">
        <f>IF(ISNUMBER(VLOOKUP($A6,分组调参!$A:$C,2,0)),VLOOKUP($A6,分组调参!$A:$C,2,0),VLOOKUP("2013_"&amp;$A6,分组调参!$A:$C,2,0))</f>
        <v>27.21</v>
      </c>
      <c r="G6" s="37"/>
      <c r="H6" s="35"/>
      <c r="I6" s="37">
        <v>13</v>
      </c>
      <c r="J6" s="33">
        <v>4.12</v>
      </c>
      <c r="K6" s="25"/>
      <c r="L6" s="33"/>
      <c r="M6" s="3">
        <v>25</v>
      </c>
      <c r="N6" s="33">
        <v>9.4499999999999993</v>
      </c>
      <c r="O6">
        <v>20</v>
      </c>
      <c r="P6" s="33">
        <v>16.37</v>
      </c>
      <c r="Q6" s="3">
        <v>20</v>
      </c>
      <c r="R6" s="28">
        <v>14</v>
      </c>
      <c r="S6" s="3">
        <v>24</v>
      </c>
      <c r="T6" s="40">
        <v>27.66</v>
      </c>
    </row>
    <row r="7" spans="1:20" x14ac:dyDescent="0.3">
      <c r="A7" s="3" t="s">
        <v>10</v>
      </c>
      <c r="B7" s="21">
        <v>599981</v>
      </c>
      <c r="C7" s="22">
        <v>23</v>
      </c>
      <c r="D7" s="33">
        <v>11.24</v>
      </c>
      <c r="E7" s="22">
        <f>IF(ISNUMBER(VLOOKUP($A7,分组调参!$A:$C,3,0)),VLOOKUP($A7,分组调参!$A:$C,3,0),VLOOKUP("2013_"&amp;$A7,分组调参!$A:$C,3,0))</f>
        <v>39</v>
      </c>
      <c r="F7" s="33">
        <f>IF(ISNUMBER(VLOOKUP($A7,分组调参!$A:$C,2,0)),VLOOKUP($A7,分组调参!$A:$C,2,0),VLOOKUP("2013_"&amp;$A7,分组调参!$A:$C,2,0))</f>
        <v>18.8</v>
      </c>
      <c r="G7" s="37"/>
      <c r="H7" s="35"/>
      <c r="I7" s="37">
        <v>13</v>
      </c>
      <c r="J7" s="33">
        <v>2.0299999999999998</v>
      </c>
      <c r="K7" s="25">
        <v>37</v>
      </c>
      <c r="L7" s="33">
        <v>22.89</v>
      </c>
      <c r="M7" s="3">
        <v>65</v>
      </c>
      <c r="N7" s="33">
        <v>19.420000000000002</v>
      </c>
      <c r="O7" s="29">
        <v>14</v>
      </c>
      <c r="P7" s="33">
        <v>14.42</v>
      </c>
      <c r="Q7" s="3">
        <v>14</v>
      </c>
      <c r="R7" s="28">
        <v>16</v>
      </c>
      <c r="S7" s="3">
        <v>35</v>
      </c>
      <c r="T7" s="40">
        <v>35.54</v>
      </c>
    </row>
    <row r="8" spans="1:20" x14ac:dyDescent="0.3">
      <c r="A8" s="3" t="s">
        <v>11</v>
      </c>
      <c r="B8" s="21">
        <v>6035916</v>
      </c>
      <c r="C8" s="22">
        <v>117</v>
      </c>
      <c r="D8" s="33">
        <v>451.79</v>
      </c>
      <c r="E8" s="22">
        <f>IF(ISNUMBER(VLOOKUP($A8,分组调参!$A:$C,3,0)),VLOOKUP($A8,分组调参!$A:$C,3,0),VLOOKUP("2013_"&amp;$A8,分组调参!$A:$C,3,0))</f>
        <v>117</v>
      </c>
      <c r="F8" s="33">
        <f>IF(ISNUMBER(VLOOKUP($A8,分组调参!$A:$C,2,0)),VLOOKUP($A8,分组调参!$A:$C,2,0),VLOOKUP("2013_"&amp;$A8,分组调参!$A:$C,2,0))</f>
        <v>465.46</v>
      </c>
      <c r="G8" s="37"/>
      <c r="H8" s="35"/>
      <c r="I8" s="37">
        <v>37</v>
      </c>
      <c r="J8" s="33">
        <v>36.25</v>
      </c>
      <c r="K8" s="25"/>
      <c r="L8" s="33"/>
      <c r="M8" s="3"/>
      <c r="N8" s="33"/>
      <c r="P8" s="33"/>
      <c r="Q8" s="3"/>
      <c r="R8" s="28"/>
      <c r="S8" s="3"/>
      <c r="T8" s="40"/>
    </row>
    <row r="9" spans="1:20" x14ac:dyDescent="0.3">
      <c r="A9" s="3" t="s">
        <v>12</v>
      </c>
      <c r="B9" s="21">
        <v>1545386</v>
      </c>
      <c r="C9" s="22">
        <v>88</v>
      </c>
      <c r="D9" s="33">
        <v>48.98</v>
      </c>
      <c r="E9" s="22">
        <f>IF(ISNUMBER(VLOOKUP($A9,分组调参!$A:$C,3,0)),VLOOKUP($A9,分组调参!$A:$C,3,0),VLOOKUP("2013_"&amp;$A9,分组调参!$A:$C,3,0))</f>
        <v>72</v>
      </c>
      <c r="F9" s="33">
        <f>IF(ISNUMBER(VLOOKUP($A9,分组调参!$A:$C,2,0)),VLOOKUP($A9,分组调参!$A:$C,2,0),VLOOKUP("2013_"&amp;$A9,分组调参!$A:$C,2,0))</f>
        <v>58.96</v>
      </c>
      <c r="G9" s="37"/>
      <c r="H9" s="35"/>
      <c r="I9" s="37">
        <v>19</v>
      </c>
      <c r="J9" s="33">
        <v>6.16</v>
      </c>
      <c r="K9" s="25"/>
      <c r="L9" s="33"/>
      <c r="M9" s="3">
        <v>47</v>
      </c>
      <c r="N9" s="33">
        <v>217.57</v>
      </c>
      <c r="O9">
        <v>110</v>
      </c>
      <c r="P9" s="33">
        <v>580.75</v>
      </c>
      <c r="Q9" s="3">
        <v>110</v>
      </c>
      <c r="R9" s="28">
        <v>597</v>
      </c>
      <c r="S9" s="3"/>
      <c r="T9" s="40"/>
    </row>
    <row r="10" spans="1:20" x14ac:dyDescent="0.3">
      <c r="A10" s="3" t="s">
        <v>13</v>
      </c>
      <c r="B10" s="21">
        <v>66668564</v>
      </c>
      <c r="C10" s="22">
        <v>407</v>
      </c>
      <c r="D10" s="33">
        <v>970.22</v>
      </c>
      <c r="E10" s="22">
        <f>IF(ISNUMBER(VLOOKUP($A10,分组调参!$A:$C,3,0)),VLOOKUP($A10,分组调参!$A:$C,3,0),VLOOKUP("2013_"&amp;$A10,分组调参!$A:$C,3,0))</f>
        <v>269</v>
      </c>
      <c r="F10" s="33">
        <f>IF(ISNUMBER(VLOOKUP($A10,分组调参!$A:$C,2,0)),VLOOKUP($A10,分组调参!$A:$C,2,0),VLOOKUP("2013_"&amp;$A10,分组调参!$A:$C,2,0))</f>
        <v>467.51</v>
      </c>
      <c r="G10" s="37"/>
      <c r="H10" s="35"/>
      <c r="I10" s="37">
        <v>26</v>
      </c>
      <c r="J10" s="33">
        <v>67.099999999999994</v>
      </c>
      <c r="K10" s="25">
        <v>33</v>
      </c>
      <c r="L10" s="33">
        <v>625.19000000000005</v>
      </c>
      <c r="M10" s="3">
        <v>33</v>
      </c>
      <c r="N10" s="33">
        <v>567.79999999999995</v>
      </c>
      <c r="O10">
        <v>481</v>
      </c>
      <c r="P10" s="33">
        <v>1525</v>
      </c>
      <c r="Q10" s="3">
        <v>457</v>
      </c>
      <c r="R10" s="28">
        <v>859</v>
      </c>
      <c r="S10" s="3"/>
      <c r="T10" s="40"/>
    </row>
    <row r="11" spans="1:20" x14ac:dyDescent="0.3">
      <c r="A11" s="3" t="s">
        <v>14</v>
      </c>
      <c r="B11" s="21">
        <v>39787428</v>
      </c>
      <c r="C11" s="22">
        <v>44</v>
      </c>
      <c r="D11" s="33">
        <v>96.69</v>
      </c>
      <c r="E11" s="22">
        <f>IF(ISNUMBER(VLOOKUP($A11,分组调参!$A:$C,3,0)),VLOOKUP($A11,分组调参!$A:$C,3,0),VLOOKUP("2013_"&amp;$A11,分组调参!$A:$C,3,0))</f>
        <v>62</v>
      </c>
      <c r="F11" s="33">
        <f>IF(ISNUMBER(VLOOKUP($A11,分组调参!$A:$C,2,0)),VLOOKUP($A11,分组调参!$A:$C,2,0),VLOOKUP("2013_"&amp;$A11,分组调参!$A:$C,2,0))</f>
        <v>136.71</v>
      </c>
      <c r="G11" s="37">
        <v>41</v>
      </c>
      <c r="H11" s="35">
        <v>1305.24</v>
      </c>
      <c r="I11" s="37">
        <v>19</v>
      </c>
      <c r="J11" s="33">
        <v>20.5</v>
      </c>
      <c r="K11" s="25">
        <v>27</v>
      </c>
      <c r="L11" s="33">
        <v>594.66</v>
      </c>
      <c r="M11" s="3">
        <v>26</v>
      </c>
      <c r="N11" s="33">
        <v>581.98</v>
      </c>
      <c r="O11">
        <v>52</v>
      </c>
      <c r="P11" s="33">
        <v>132.61000000000001</v>
      </c>
      <c r="Q11" s="3">
        <v>55</v>
      </c>
      <c r="R11" s="28">
        <v>102</v>
      </c>
      <c r="S11" s="3"/>
      <c r="T11" s="40"/>
    </row>
    <row r="12" spans="1:20" x14ac:dyDescent="0.3">
      <c r="A12" s="3" t="s">
        <v>15</v>
      </c>
      <c r="B12" s="21">
        <v>79574856</v>
      </c>
      <c r="C12" s="22">
        <v>93</v>
      </c>
      <c r="D12" s="33">
        <v>315.25</v>
      </c>
      <c r="E12" s="22">
        <f>IF(ISNUMBER(VLOOKUP($A12,分组调参!$A:$C,3,0)),VLOOKUP($A12,分组调参!$A:$C,3,0),VLOOKUP("2013_"&amp;$A12,分组调参!$A:$C,3,0))</f>
        <v>68</v>
      </c>
      <c r="F12" s="33">
        <f>IF(ISNUMBER(VLOOKUP($A12,分组调参!$A:$C,2,0)),VLOOKUP($A12,分组调参!$A:$C,2,0),VLOOKUP("2013_"&amp;$A12,分组调参!$A:$C,2,0))</f>
        <v>244.95</v>
      </c>
      <c r="G12" s="37">
        <v>45</v>
      </c>
      <c r="H12" s="35">
        <v>2846.61</v>
      </c>
      <c r="I12" s="37">
        <v>19</v>
      </c>
      <c r="J12" s="33">
        <v>91.75</v>
      </c>
      <c r="K12" s="25">
        <v>31</v>
      </c>
      <c r="L12" s="33">
        <v>944.96</v>
      </c>
      <c r="M12" s="3">
        <v>31</v>
      </c>
      <c r="N12" s="33">
        <v>916.24</v>
      </c>
      <c r="O12">
        <v>101</v>
      </c>
      <c r="P12" s="33">
        <v>378.26</v>
      </c>
      <c r="Q12" s="3">
        <v>152</v>
      </c>
      <c r="R12" s="28">
        <v>510</v>
      </c>
      <c r="S12" s="3"/>
      <c r="T12" s="40"/>
    </row>
    <row r="13" spans="1:20" x14ac:dyDescent="0.3">
      <c r="A13" s="3" t="s">
        <v>16</v>
      </c>
      <c r="B13" s="21">
        <v>9873426</v>
      </c>
      <c r="C13" s="22">
        <v>104</v>
      </c>
      <c r="D13" s="33">
        <v>180.6</v>
      </c>
      <c r="E13" s="22">
        <f>IF(ISNUMBER(VLOOKUP($A13,分组调参!$A:$C,3,0)),VLOOKUP($A13,分组调参!$A:$C,3,0),VLOOKUP("2013_"&amp;$A13,分组调参!$A:$C,3,0))</f>
        <v>85</v>
      </c>
      <c r="F13" s="33">
        <f>IF(ISNUMBER(VLOOKUP($A13,分组调参!$A:$C,2,0)),VLOOKUP($A13,分组调参!$A:$C,2,0),VLOOKUP("2013_"&amp;$A13,分组调参!$A:$C,2,0))</f>
        <v>143.19999999999999</v>
      </c>
      <c r="G13" s="37">
        <v>177</v>
      </c>
      <c r="H13" s="35">
        <v>2530.77</v>
      </c>
      <c r="I13" s="37">
        <v>69</v>
      </c>
      <c r="J13" s="33">
        <v>27.49</v>
      </c>
      <c r="K13" s="25">
        <v>25</v>
      </c>
      <c r="L13" s="33">
        <v>143.21</v>
      </c>
      <c r="M13" s="3">
        <v>27</v>
      </c>
      <c r="N13" s="33">
        <v>179.13</v>
      </c>
      <c r="O13">
        <v>117</v>
      </c>
      <c r="P13" s="33">
        <v>108.8</v>
      </c>
      <c r="Q13" s="3">
        <v>119</v>
      </c>
      <c r="R13" s="28">
        <v>86</v>
      </c>
      <c r="S13" s="3">
        <v>117</v>
      </c>
      <c r="T13" s="40">
        <v>108.8</v>
      </c>
    </row>
    <row r="14" spans="1:20" x14ac:dyDescent="0.3">
      <c r="A14" s="3" t="s">
        <v>17</v>
      </c>
      <c r="B14" s="21">
        <v>50015001</v>
      </c>
      <c r="C14" s="22">
        <v>9</v>
      </c>
      <c r="D14" s="33">
        <v>13.06</v>
      </c>
      <c r="E14" s="22">
        <f>IF(ISNUMBER(VLOOKUP($A14,分组调参!$A:$C,3,0)),VLOOKUP($A14,分组调参!$A:$C,3,0),VLOOKUP("2013_"&amp;$A14,分组调参!$A:$C,3,0))</f>
        <v>8</v>
      </c>
      <c r="F14" s="33">
        <f>IF(ISNUMBER(VLOOKUP($A14,分组调参!$A:$C,2,0)),VLOOKUP($A14,分组调参!$A:$C,2,0),VLOOKUP("2013_"&amp;$A14,分组调参!$A:$C,2,0))</f>
        <v>13.28</v>
      </c>
      <c r="G14" s="37">
        <v>5</v>
      </c>
      <c r="H14" s="35">
        <v>944.63</v>
      </c>
      <c r="I14" s="37">
        <v>0</v>
      </c>
      <c r="J14" s="33">
        <v>4.3499999999999996</v>
      </c>
      <c r="K14" s="25">
        <v>7</v>
      </c>
      <c r="L14" s="33">
        <v>433.11</v>
      </c>
      <c r="M14" s="3">
        <v>6</v>
      </c>
      <c r="N14" s="28">
        <v>0.11</v>
      </c>
      <c r="O14">
        <v>9</v>
      </c>
      <c r="P14" s="23">
        <v>0.13</v>
      </c>
      <c r="Q14" s="22">
        <v>9</v>
      </c>
      <c r="R14" s="23">
        <v>0.36</v>
      </c>
      <c r="S14" s="22"/>
      <c r="T14" s="33"/>
    </row>
    <row r="15" spans="1:20" x14ac:dyDescent="0.3">
      <c r="A15" s="3" t="s">
        <v>18</v>
      </c>
      <c r="B15" s="21">
        <v>9985771</v>
      </c>
      <c r="C15" s="22">
        <v>15</v>
      </c>
      <c r="D15" s="33">
        <v>21.75</v>
      </c>
      <c r="E15" s="22">
        <f>IF(ISNUMBER(VLOOKUP($A15,分组调参!$A:$C,3,0)),VLOOKUP($A15,分组调参!$A:$C,3,0),VLOOKUP("2013_"&amp;$A15,分组调参!$A:$C,3,0))</f>
        <v>74</v>
      </c>
      <c r="F15" s="33">
        <f>IF(ISNUMBER(VLOOKUP($A15,分组调参!$A:$C,2,0)),VLOOKUP($A15,分组调参!$A:$C,2,0),VLOOKUP("2013_"&amp;$A15,分组调参!$A:$C,2,0))</f>
        <v>118.27</v>
      </c>
      <c r="G15" s="37">
        <v>24</v>
      </c>
      <c r="H15" s="35">
        <v>201.54</v>
      </c>
      <c r="I15" s="37">
        <v>12</v>
      </c>
      <c r="J15" s="33">
        <v>5.84</v>
      </c>
      <c r="K15" s="25">
        <v>20</v>
      </c>
      <c r="L15" s="33">
        <v>129.19</v>
      </c>
      <c r="M15" s="3">
        <v>21</v>
      </c>
      <c r="N15" s="33">
        <v>131.72999999999999</v>
      </c>
      <c r="O15">
        <v>27</v>
      </c>
      <c r="P15" s="33">
        <v>31.94</v>
      </c>
      <c r="Q15" s="3">
        <v>27</v>
      </c>
      <c r="R15" s="28">
        <v>37</v>
      </c>
      <c r="S15" s="3">
        <v>103</v>
      </c>
      <c r="T15" s="40">
        <v>106.78</v>
      </c>
    </row>
    <row r="16" spans="1:20" x14ac:dyDescent="0.3">
      <c r="A16" s="3" t="s">
        <v>19</v>
      </c>
      <c r="B16" s="21">
        <v>40288929</v>
      </c>
      <c r="C16" s="22">
        <v>54</v>
      </c>
      <c r="D16" s="33">
        <v>102.44</v>
      </c>
      <c r="E16" s="22">
        <f>IF(ISNUMBER(VLOOKUP($A16,分组调参!$A:$C,3,0)),VLOOKUP($A16,分组调参!$A:$C,3,0),VLOOKUP("2013_"&amp;$A16,分组调参!$A:$C,3,0))</f>
        <v>61</v>
      </c>
      <c r="F16" s="33">
        <f>IF(ISNUMBER(VLOOKUP($A16,分组调参!$A:$C,2,0)),VLOOKUP($A16,分组调参!$A:$C,2,0),VLOOKUP("2013_"&amp;$A16,分组调参!$A:$C,2,0))</f>
        <v>135.4</v>
      </c>
      <c r="G16" s="37">
        <v>25</v>
      </c>
      <c r="H16" s="35">
        <v>796.55</v>
      </c>
      <c r="I16" s="37">
        <v>17</v>
      </c>
      <c r="J16" s="33">
        <v>17.2</v>
      </c>
      <c r="K16" s="25">
        <v>26</v>
      </c>
      <c r="L16" s="33">
        <v>616.54</v>
      </c>
      <c r="M16" s="3">
        <v>26</v>
      </c>
      <c r="N16" s="33">
        <v>586.02</v>
      </c>
      <c r="O16">
        <v>88</v>
      </c>
      <c r="P16" s="33">
        <v>190.18</v>
      </c>
      <c r="Q16" s="3">
        <v>93</v>
      </c>
      <c r="R16" s="28">
        <v>160</v>
      </c>
      <c r="S16" s="3"/>
      <c r="T16" s="40"/>
    </row>
    <row r="17" spans="1:20" x14ac:dyDescent="0.3">
      <c r="A17" s="3" t="s">
        <v>20</v>
      </c>
      <c r="B17" s="21">
        <v>121660011</v>
      </c>
      <c r="C17" s="22">
        <v>24</v>
      </c>
      <c r="D17" s="33">
        <v>139.47999999999999</v>
      </c>
      <c r="E17" s="22">
        <f>IF(ISNUMBER(VLOOKUP($A17,分组调参!$A:$C,3,0)),VLOOKUP($A17,分组调参!$A:$C,3,0),VLOOKUP("2013_"&amp;$A17,分组调参!$A:$C,3,0))</f>
        <v>46</v>
      </c>
      <c r="F17" s="33">
        <f>IF(ISNUMBER(VLOOKUP($A17,分组调参!$A:$C,2,0)),VLOOKUP($A17,分组调参!$A:$C,2,0),VLOOKUP("2013_"&amp;$A17,分组调参!$A:$C,2,0))</f>
        <v>196.73</v>
      </c>
      <c r="G17" s="37"/>
      <c r="H17" s="35"/>
      <c r="I17" s="37">
        <v>7</v>
      </c>
      <c r="J17" s="33">
        <v>41.67</v>
      </c>
      <c r="K17" s="25">
        <v>21</v>
      </c>
      <c r="L17" s="33">
        <v>864.75</v>
      </c>
      <c r="M17" s="3">
        <v>21</v>
      </c>
      <c r="N17" s="33">
        <v>799.87</v>
      </c>
      <c r="O17">
        <v>50</v>
      </c>
      <c r="P17" s="33">
        <v>367.61</v>
      </c>
      <c r="Q17" s="3">
        <v>24</v>
      </c>
      <c r="R17" s="28">
        <v>89</v>
      </c>
      <c r="S17" s="3"/>
      <c r="T17" s="40"/>
    </row>
    <row r="18" spans="1:20" x14ac:dyDescent="0.3">
      <c r="A18" s="3" t="s">
        <v>21</v>
      </c>
      <c r="B18" s="21">
        <v>19108570</v>
      </c>
      <c r="C18" s="22">
        <v>72</v>
      </c>
      <c r="D18" s="33">
        <v>122.61</v>
      </c>
      <c r="E18" s="22">
        <f>IF(ISNUMBER(VLOOKUP($A18,分组调参!$A:$C,3,0)),VLOOKUP($A18,分组调参!$A:$C,3,0),VLOOKUP("2013_"&amp;$A18,分组调参!$A:$C,3,0))</f>
        <v>108</v>
      </c>
      <c r="F18" s="33">
        <f>IF(ISNUMBER(VLOOKUP($A18,分组调参!$A:$C,2,0)),VLOOKUP($A18,分组调参!$A:$C,2,0),VLOOKUP("2013_"&amp;$A18,分组调参!$A:$C,2,0))</f>
        <v>227.5</v>
      </c>
      <c r="G18" s="37">
        <v>30</v>
      </c>
      <c r="H18" s="35">
        <v>687.08</v>
      </c>
      <c r="I18" s="37">
        <v>20</v>
      </c>
      <c r="J18" s="33">
        <v>29.94</v>
      </c>
      <c r="K18" s="25">
        <v>24</v>
      </c>
      <c r="L18" s="33">
        <v>312.89999999999998</v>
      </c>
      <c r="M18" s="3">
        <v>21</v>
      </c>
      <c r="N18" s="33">
        <v>251.15</v>
      </c>
      <c r="O18" s="29">
        <v>55</v>
      </c>
      <c r="P18" s="33">
        <v>100.24</v>
      </c>
      <c r="Q18" s="3">
        <v>52</v>
      </c>
      <c r="R18" s="28">
        <v>72</v>
      </c>
      <c r="S18" s="3">
        <v>111</v>
      </c>
      <c r="T18" s="40">
        <v>182.25</v>
      </c>
    </row>
    <row r="19" spans="1:20" x14ac:dyDescent="0.3">
      <c r="A19" s="3" t="s">
        <v>22</v>
      </c>
      <c r="B19" s="21">
        <v>79771354</v>
      </c>
      <c r="C19" s="22">
        <v>43</v>
      </c>
      <c r="D19" s="33">
        <v>128.22999999999999</v>
      </c>
      <c r="E19" s="22">
        <f>IF(ISNUMBER(VLOOKUP($A19,分组调参!$A:$C,3,0)),VLOOKUP($A19,分组调参!$A:$C,3,0),VLOOKUP("2013_"&amp;$A19,分组调参!$A:$C,3,0))</f>
        <v>81</v>
      </c>
      <c r="F19" s="33">
        <f>IF(ISNUMBER(VLOOKUP($A19,分组调参!$A:$C,2,0)),VLOOKUP($A19,分组调参!$A:$C,2,0),VLOOKUP("2013_"&amp;$A19,分组调参!$A:$C,2,0))</f>
        <v>201.99</v>
      </c>
      <c r="G19" s="37">
        <v>31</v>
      </c>
      <c r="H19" s="35">
        <v>3478.69</v>
      </c>
      <c r="I19" s="37">
        <v>17</v>
      </c>
      <c r="J19" s="33">
        <v>123.55</v>
      </c>
      <c r="K19" s="25">
        <v>24</v>
      </c>
      <c r="L19" s="33">
        <v>657.20100000000002</v>
      </c>
      <c r="M19" s="3">
        <v>23</v>
      </c>
      <c r="N19" s="33">
        <v>576.65</v>
      </c>
      <c r="O19">
        <v>126</v>
      </c>
      <c r="P19" s="33">
        <v>517.47</v>
      </c>
      <c r="Q19" s="3">
        <v>116</v>
      </c>
      <c r="R19" s="28">
        <v>280</v>
      </c>
      <c r="S19" s="3"/>
      <c r="T19" s="40"/>
    </row>
    <row r="20" spans="1:20" x14ac:dyDescent="0.3">
      <c r="A20" s="3" t="s">
        <v>23</v>
      </c>
      <c r="B20" s="21">
        <v>39138234</v>
      </c>
      <c r="C20" s="22">
        <v>27</v>
      </c>
      <c r="D20" s="33">
        <v>27.61</v>
      </c>
      <c r="E20" s="22">
        <f>IF(ISNUMBER(VLOOKUP($A20,分组调参!$A:$C,3,0)),VLOOKUP($A20,分组调参!$A:$C,3,0),VLOOKUP("2013_"&amp;$A20,分组调参!$A:$C,3,0))</f>
        <v>55</v>
      </c>
      <c r="F20" s="33">
        <f>IF(ISNUMBER(VLOOKUP($A20,分组调参!$A:$C,2,0)),VLOOKUP($A20,分组调参!$A:$C,2,0),VLOOKUP("2013_"&amp;$A20,分组调参!$A:$C,2,0))</f>
        <v>38.700000000000003</v>
      </c>
      <c r="G20" s="37">
        <v>42</v>
      </c>
      <c r="H20" s="35">
        <v>1332.6</v>
      </c>
      <c r="I20" s="37">
        <v>14</v>
      </c>
      <c r="J20" s="33">
        <v>11.78</v>
      </c>
      <c r="K20" s="25">
        <v>31</v>
      </c>
      <c r="L20" s="33">
        <v>152.05000000000001</v>
      </c>
      <c r="M20" s="3">
        <v>31</v>
      </c>
      <c r="N20" s="33">
        <v>151.19999999999999</v>
      </c>
      <c r="O20" s="29">
        <v>24</v>
      </c>
      <c r="P20" s="33">
        <v>20.420000000000002</v>
      </c>
      <c r="Q20" s="22">
        <v>24</v>
      </c>
      <c r="R20" s="23">
        <v>20</v>
      </c>
      <c r="S20" s="22"/>
      <c r="T20" s="33"/>
    </row>
    <row r="21" spans="1:20" x14ac:dyDescent="0.3">
      <c r="A21" s="17" t="s">
        <v>24</v>
      </c>
      <c r="B21" s="18"/>
      <c r="C21" s="26"/>
      <c r="D21" s="34" cm="1">
        <f t="array" ref="D21">ROUND(GEOMEAN(IF(D3:D20="",3610,D3:D20+10))-10,2)</f>
        <v>90.08</v>
      </c>
      <c r="E21" s="17"/>
      <c r="F21" s="34" cm="1">
        <f t="array" ref="F21">ROUND(GEOMEAN(IF(F3:F20="",3610,F3:F20+10))-10,2)</f>
        <v>117.8</v>
      </c>
      <c r="G21" s="38"/>
      <c r="H21" s="36" cm="1">
        <f t="array" ref="H21">ROUND(GEOMEAN(IF(H3:H20="",3610,H3:H20+10))-10,2)</f>
        <v>1731.37</v>
      </c>
      <c r="I21" s="38"/>
      <c r="J21" s="34" cm="1">
        <f t="array" ref="J21">ROUND(GEOMEAN(IF(J3:J20="",3610,J3:J20+10))-10,2)</f>
        <v>22.72</v>
      </c>
      <c r="K21" s="27"/>
      <c r="L21" s="34" cm="1">
        <f t="array" ref="L21">ROUND(GEOMEAN(IF(L3:L20="",3610,L3:L20+10))-10,2)</f>
        <v>560.45000000000005</v>
      </c>
      <c r="M21" s="17"/>
      <c r="N21" s="34" cm="1">
        <f t="array" ref="N21">ROUND(GEOMEAN(IF(N3:N20="",3610,N3:N20+10))-10,2)</f>
        <v>267.83999999999997</v>
      </c>
      <c r="O21" s="20"/>
      <c r="P21" s="34" cm="1">
        <f t="array" ref="P21">ROUND(GEOMEAN(IF(P3:P20="",3610,P3:P20+10))-10,2)</f>
        <v>184.56</v>
      </c>
      <c r="Q21" s="17"/>
      <c r="R21" s="34" cm="1">
        <f t="array" ref="R21">ROUND(GEOMEAN(IF(R3:R20="",3610,R3:R20+10))-10,2)</f>
        <v>154.87</v>
      </c>
      <c r="S21" s="17"/>
      <c r="T21" s="34" cm="1">
        <f t="array" ref="T21">ROUND(GEOMEAN(IF(T3:T20="",3610,T3:T20+10))-10,2)</f>
        <v>1266.43</v>
      </c>
    </row>
    <row r="29" spans="1:20" ht="16" x14ac:dyDescent="0.45">
      <c r="P29" s="30"/>
      <c r="Q29" s="30"/>
      <c r="R29" s="30"/>
    </row>
    <row r="36" spans="16:18" ht="16" x14ac:dyDescent="0.45">
      <c r="P36" s="30"/>
      <c r="Q36" s="30"/>
      <c r="R36" s="30"/>
    </row>
  </sheetData>
  <mergeCells count="9">
    <mergeCell ref="S1:T1"/>
    <mergeCell ref="Q1:R1"/>
    <mergeCell ref="O1:P1"/>
    <mergeCell ref="C1:D1"/>
    <mergeCell ref="E1:F1"/>
    <mergeCell ref="K1:L1"/>
    <mergeCell ref="M1:N1"/>
    <mergeCell ref="G1:H1"/>
    <mergeCell ref="I1:J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A596-82A1-45F4-99E6-1E26E5381D07}">
  <dimension ref="A1:I19"/>
  <sheetViews>
    <sheetView workbookViewId="0">
      <selection activeCell="D8" sqref="D8"/>
    </sheetView>
  </sheetViews>
  <sheetFormatPr defaultRowHeight="14" x14ac:dyDescent="0.3"/>
  <cols>
    <col min="1" max="1" width="17.08203125" bestFit="1" customWidth="1"/>
    <col min="2" max="2" width="20.08203125" hidden="1" customWidth="1"/>
  </cols>
  <sheetData>
    <row r="1" spans="1:9" x14ac:dyDescent="0.3">
      <c r="A1" s="32" t="s">
        <v>56</v>
      </c>
      <c r="B1" s="31" t="s">
        <v>55</v>
      </c>
      <c r="C1" s="31" t="s">
        <v>54</v>
      </c>
      <c r="D1" s="31" t="s">
        <v>68</v>
      </c>
      <c r="G1">
        <v>1</v>
      </c>
      <c r="I1" t="s">
        <v>71</v>
      </c>
    </row>
    <row r="2" spans="1:9" x14ac:dyDescent="0.3">
      <c r="A2" s="3" t="s">
        <v>6</v>
      </c>
      <c r="B2" s="31" t="s">
        <v>57</v>
      </c>
      <c r="C2">
        <f>MATCH($A2,$B$2:$B$19,0)</f>
        <v>12</v>
      </c>
      <c r="D2">
        <v>6</v>
      </c>
      <c r="G2">
        <v>2</v>
      </c>
      <c r="I2" t="s">
        <v>73</v>
      </c>
    </row>
    <row r="3" spans="1:9" x14ac:dyDescent="0.3">
      <c r="A3" s="3" t="s">
        <v>7</v>
      </c>
      <c r="B3" s="31" t="s">
        <v>58</v>
      </c>
      <c r="C3">
        <f t="shared" ref="C3:C19" si="0">MATCH($A3,$B$2:$B$19,0)</f>
        <v>13</v>
      </c>
      <c r="D3">
        <v>6</v>
      </c>
      <c r="G3">
        <v>3</v>
      </c>
      <c r="I3" t="s">
        <v>69</v>
      </c>
    </row>
    <row r="4" spans="1:9" x14ac:dyDescent="0.3">
      <c r="A4" s="3" t="s">
        <v>8</v>
      </c>
      <c r="B4" s="31" t="s">
        <v>59</v>
      </c>
      <c r="C4">
        <f t="shared" si="0"/>
        <v>14</v>
      </c>
      <c r="D4">
        <v>2</v>
      </c>
      <c r="G4">
        <v>4</v>
      </c>
      <c r="I4" t="s">
        <v>70</v>
      </c>
    </row>
    <row r="5" spans="1:9" x14ac:dyDescent="0.3">
      <c r="A5" s="3" t="s">
        <v>9</v>
      </c>
      <c r="B5" s="31" t="s">
        <v>60</v>
      </c>
      <c r="C5">
        <f t="shared" si="0"/>
        <v>15</v>
      </c>
      <c r="D5">
        <v>7</v>
      </c>
      <c r="G5">
        <v>5</v>
      </c>
    </row>
    <row r="6" spans="1:9" x14ac:dyDescent="0.3">
      <c r="A6" s="3" t="s">
        <v>10</v>
      </c>
      <c r="B6" s="31" t="s">
        <v>61</v>
      </c>
      <c r="C6">
        <f t="shared" si="0"/>
        <v>16</v>
      </c>
      <c r="D6">
        <v>7</v>
      </c>
      <c r="G6">
        <v>6</v>
      </c>
      <c r="I6" t="s">
        <v>72</v>
      </c>
    </row>
    <row r="7" spans="1:9" x14ac:dyDescent="0.3">
      <c r="A7" s="3" t="s">
        <v>11</v>
      </c>
      <c r="B7" s="31" t="s">
        <v>62</v>
      </c>
      <c r="C7">
        <f t="shared" si="0"/>
        <v>17</v>
      </c>
      <c r="D7">
        <v>2</v>
      </c>
      <c r="G7">
        <v>7</v>
      </c>
      <c r="I7" t="s">
        <v>74</v>
      </c>
    </row>
    <row r="8" spans="1:9" x14ac:dyDescent="0.3">
      <c r="A8" s="3" t="s">
        <v>12</v>
      </c>
      <c r="B8" s="31" t="s">
        <v>63</v>
      </c>
      <c r="C8">
        <f t="shared" si="0"/>
        <v>18</v>
      </c>
      <c r="D8">
        <v>2</v>
      </c>
    </row>
    <row r="9" spans="1:9" x14ac:dyDescent="0.3">
      <c r="A9" s="3" t="s">
        <v>13</v>
      </c>
      <c r="B9" s="31" t="s">
        <v>64</v>
      </c>
      <c r="C9">
        <f t="shared" si="0"/>
        <v>1</v>
      </c>
      <c r="D9">
        <v>1</v>
      </c>
    </row>
    <row r="10" spans="1:9" x14ac:dyDescent="0.3">
      <c r="A10" s="3" t="s">
        <v>14</v>
      </c>
      <c r="B10" s="31" t="s">
        <v>65</v>
      </c>
      <c r="C10">
        <f t="shared" si="0"/>
        <v>2</v>
      </c>
      <c r="D10">
        <v>3</v>
      </c>
    </row>
    <row r="11" spans="1:9" x14ac:dyDescent="0.3">
      <c r="A11" s="3" t="s">
        <v>15</v>
      </c>
      <c r="B11" s="31" t="s">
        <v>66</v>
      </c>
      <c r="C11">
        <f t="shared" si="0"/>
        <v>3</v>
      </c>
      <c r="D11">
        <v>3</v>
      </c>
    </row>
    <row r="12" spans="1:9" x14ac:dyDescent="0.3">
      <c r="A12" s="3" t="s">
        <v>16</v>
      </c>
      <c r="B12" s="31" t="s">
        <v>67</v>
      </c>
      <c r="C12">
        <f t="shared" si="0"/>
        <v>4</v>
      </c>
      <c r="D12">
        <v>4</v>
      </c>
    </row>
    <row r="13" spans="1:9" x14ac:dyDescent="0.3">
      <c r="A13" s="3" t="s">
        <v>17</v>
      </c>
      <c r="B13" s="31" t="s">
        <v>6</v>
      </c>
      <c r="C13">
        <f t="shared" si="0"/>
        <v>5</v>
      </c>
      <c r="D13">
        <v>1</v>
      </c>
    </row>
    <row r="14" spans="1:9" x14ac:dyDescent="0.3">
      <c r="A14" s="3" t="s">
        <v>18</v>
      </c>
      <c r="B14" s="31" t="s">
        <v>7</v>
      </c>
      <c r="C14">
        <f t="shared" si="0"/>
        <v>6</v>
      </c>
      <c r="D14">
        <v>4</v>
      </c>
    </row>
    <row r="15" spans="1:9" x14ac:dyDescent="0.3">
      <c r="A15" s="3" t="s">
        <v>19</v>
      </c>
      <c r="B15" s="31" t="s">
        <v>8</v>
      </c>
      <c r="C15">
        <f t="shared" si="0"/>
        <v>7</v>
      </c>
      <c r="D15">
        <v>3</v>
      </c>
    </row>
    <row r="16" spans="1:9" x14ac:dyDescent="0.3">
      <c r="A16" s="3" t="s">
        <v>20</v>
      </c>
      <c r="B16" s="31" t="s">
        <v>9</v>
      </c>
      <c r="C16">
        <f t="shared" si="0"/>
        <v>8</v>
      </c>
      <c r="D16">
        <v>1</v>
      </c>
    </row>
    <row r="17" spans="1:4" x14ac:dyDescent="0.3">
      <c r="A17" s="3" t="s">
        <v>21</v>
      </c>
      <c r="B17" s="31" t="s">
        <v>10</v>
      </c>
      <c r="C17">
        <f t="shared" si="0"/>
        <v>9</v>
      </c>
      <c r="D17">
        <v>4</v>
      </c>
    </row>
    <row r="18" spans="1:4" x14ac:dyDescent="0.3">
      <c r="A18" s="3" t="s">
        <v>22</v>
      </c>
      <c r="B18" s="31" t="s">
        <v>11</v>
      </c>
      <c r="C18">
        <f t="shared" si="0"/>
        <v>10</v>
      </c>
      <c r="D18">
        <v>1</v>
      </c>
    </row>
    <row r="19" spans="1:4" x14ac:dyDescent="0.3">
      <c r="A19" s="3" t="s">
        <v>23</v>
      </c>
      <c r="B19" s="31" t="s">
        <v>12</v>
      </c>
      <c r="C19">
        <f t="shared" si="0"/>
        <v>11</v>
      </c>
      <c r="D19">
        <v>1</v>
      </c>
    </row>
  </sheetData>
  <autoFilter ref="A1:I19" xr:uid="{F129A596-82A1-45F4-99E6-1E26E5381D07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activeCell="C36" sqref="C36"/>
    </sheetView>
  </sheetViews>
  <sheetFormatPr defaultColWidth="9" defaultRowHeight="14" x14ac:dyDescent="0.3"/>
  <cols>
    <col min="1" max="1" width="20.58203125" customWidth="1"/>
    <col min="5" max="5" width="19.33203125" customWidth="1"/>
  </cols>
  <sheetData>
    <row r="1" spans="1:5" x14ac:dyDescent="0.3">
      <c r="A1" s="1" t="s">
        <v>25</v>
      </c>
      <c r="B1" s="1">
        <v>467.51</v>
      </c>
      <c r="C1" s="2">
        <v>269</v>
      </c>
      <c r="E1" s="3"/>
    </row>
    <row r="2" spans="1:5" x14ac:dyDescent="0.3">
      <c r="A2" s="4" t="s">
        <v>26</v>
      </c>
      <c r="B2" s="4">
        <v>196.73</v>
      </c>
      <c r="C2" s="5">
        <v>46</v>
      </c>
      <c r="E2" s="3"/>
    </row>
    <row r="3" spans="1:5" x14ac:dyDescent="0.3">
      <c r="A3" s="4" t="s">
        <v>27</v>
      </c>
      <c r="B3" s="4">
        <v>201.99</v>
      </c>
      <c r="C3" s="5">
        <v>81</v>
      </c>
      <c r="E3" s="3"/>
    </row>
    <row r="4" spans="1:5" x14ac:dyDescent="0.3">
      <c r="A4" s="6" t="s">
        <v>28</v>
      </c>
      <c r="B4" s="6">
        <v>38.700000000000003</v>
      </c>
      <c r="C4" s="7">
        <v>55</v>
      </c>
      <c r="E4" s="3"/>
    </row>
    <row r="5" spans="1:5" x14ac:dyDescent="0.3">
      <c r="A5" s="1" t="s">
        <v>29</v>
      </c>
      <c r="B5" s="1">
        <v>0.66</v>
      </c>
      <c r="C5" s="8">
        <v>112</v>
      </c>
      <c r="E5" s="3"/>
    </row>
    <row r="6" spans="1:5" x14ac:dyDescent="0.3">
      <c r="A6" s="4" t="s">
        <v>30</v>
      </c>
      <c r="B6" s="4">
        <v>1.79</v>
      </c>
      <c r="C6" s="5">
        <v>79</v>
      </c>
      <c r="E6" s="3"/>
    </row>
    <row r="7" spans="1:5" x14ac:dyDescent="0.3">
      <c r="A7" s="4" t="s">
        <v>31</v>
      </c>
      <c r="B7" s="4">
        <v>0.26</v>
      </c>
      <c r="C7" s="5">
        <v>22</v>
      </c>
      <c r="E7" s="3"/>
    </row>
    <row r="8" spans="1:5" x14ac:dyDescent="0.3">
      <c r="A8" s="4" t="s">
        <v>32</v>
      </c>
      <c r="B8" s="4">
        <v>0.19</v>
      </c>
      <c r="C8" s="5">
        <v>19</v>
      </c>
      <c r="E8" s="3"/>
    </row>
    <row r="9" spans="1:5" x14ac:dyDescent="0.3">
      <c r="A9" s="6" t="s">
        <v>33</v>
      </c>
      <c r="B9" s="6">
        <v>13.28</v>
      </c>
      <c r="C9" s="7">
        <v>8</v>
      </c>
      <c r="E9" s="3"/>
    </row>
    <row r="10" spans="1:5" x14ac:dyDescent="0.3">
      <c r="A10" s="1" t="s">
        <v>34</v>
      </c>
      <c r="B10" s="1">
        <v>30.67</v>
      </c>
      <c r="C10" s="2">
        <v>124</v>
      </c>
      <c r="E10" s="3"/>
    </row>
    <row r="11" spans="1:5" x14ac:dyDescent="0.3">
      <c r="A11" s="4" t="s">
        <v>35</v>
      </c>
      <c r="B11" s="4">
        <v>0.53</v>
      </c>
      <c r="C11" s="5">
        <v>49</v>
      </c>
      <c r="E11" s="3"/>
    </row>
    <row r="12" spans="1:5" x14ac:dyDescent="0.3">
      <c r="A12" s="4" t="s">
        <v>36</v>
      </c>
      <c r="B12" s="4">
        <v>2.42</v>
      </c>
      <c r="C12" s="5">
        <v>79</v>
      </c>
      <c r="E12" s="3"/>
    </row>
    <row r="13" spans="1:5" x14ac:dyDescent="0.3">
      <c r="A13" s="4" t="s">
        <v>37</v>
      </c>
      <c r="B13" s="4">
        <v>16.989999999999998</v>
      </c>
      <c r="C13" s="5">
        <v>35</v>
      </c>
      <c r="E13" s="3"/>
    </row>
    <row r="14" spans="1:5" x14ac:dyDescent="0.3">
      <c r="A14" s="4" t="s">
        <v>38</v>
      </c>
      <c r="B14" s="4">
        <v>0.44</v>
      </c>
      <c r="C14" s="5">
        <v>25</v>
      </c>
      <c r="E14" s="3"/>
    </row>
    <row r="15" spans="1:5" x14ac:dyDescent="0.3">
      <c r="A15" s="4" t="s">
        <v>39</v>
      </c>
      <c r="B15" s="4">
        <v>1.6</v>
      </c>
      <c r="C15" s="5">
        <v>28</v>
      </c>
      <c r="E15" s="3"/>
    </row>
    <row r="16" spans="1:5" x14ac:dyDescent="0.3">
      <c r="A16" s="9" t="s">
        <v>40</v>
      </c>
      <c r="B16" s="1">
        <v>136.71</v>
      </c>
      <c r="C16" s="8">
        <v>62</v>
      </c>
      <c r="E16" s="3"/>
    </row>
    <row r="17" spans="1:5" x14ac:dyDescent="0.3">
      <c r="A17" s="10" t="s">
        <v>41</v>
      </c>
      <c r="B17" s="4">
        <v>244.95</v>
      </c>
      <c r="C17" s="11">
        <v>68</v>
      </c>
      <c r="E17" s="3"/>
    </row>
    <row r="18" spans="1:5" x14ac:dyDescent="0.3">
      <c r="A18" s="12" t="s">
        <v>42</v>
      </c>
      <c r="B18" s="6">
        <v>135.4</v>
      </c>
      <c r="C18" s="7">
        <v>61</v>
      </c>
      <c r="E18" s="3"/>
    </row>
    <row r="19" spans="1:5" x14ac:dyDescent="0.3">
      <c r="A19" s="4" t="s">
        <v>43</v>
      </c>
      <c r="B19" s="4">
        <v>143.19999999999999</v>
      </c>
      <c r="C19" s="11">
        <v>85</v>
      </c>
    </row>
    <row r="20" spans="1:5" x14ac:dyDescent="0.3">
      <c r="A20" s="4" t="s">
        <v>44</v>
      </c>
      <c r="B20" s="4">
        <v>227.5</v>
      </c>
      <c r="C20" s="5">
        <v>108</v>
      </c>
    </row>
    <row r="21" spans="1:5" x14ac:dyDescent="0.3">
      <c r="A21" s="4" t="s">
        <v>45</v>
      </c>
      <c r="B21" s="4">
        <v>118.27</v>
      </c>
      <c r="C21" s="5">
        <v>74</v>
      </c>
    </row>
    <row r="22" spans="1:5" ht="15.5" x14ac:dyDescent="0.3">
      <c r="A22" s="1" t="s">
        <v>46</v>
      </c>
      <c r="B22" s="13">
        <v>0.83</v>
      </c>
      <c r="C22" s="13">
        <v>69</v>
      </c>
    </row>
    <row r="23" spans="1:5" ht="15.5" x14ac:dyDescent="0.3">
      <c r="A23" s="4" t="s">
        <v>47</v>
      </c>
      <c r="B23" s="14">
        <v>44.41</v>
      </c>
      <c r="C23" s="14">
        <v>958</v>
      </c>
    </row>
    <row r="24" spans="1:5" x14ac:dyDescent="0.3">
      <c r="A24" s="4" t="s">
        <v>48</v>
      </c>
      <c r="B24" s="4">
        <v>31.88</v>
      </c>
      <c r="C24" s="5">
        <v>300</v>
      </c>
    </row>
    <row r="25" spans="1:5" x14ac:dyDescent="0.3">
      <c r="A25" s="4" t="s">
        <v>49</v>
      </c>
      <c r="B25" s="4">
        <v>6.19</v>
      </c>
      <c r="C25" s="5">
        <v>268</v>
      </c>
    </row>
    <row r="26" spans="1:5" x14ac:dyDescent="0.3">
      <c r="A26" s="4" t="s">
        <v>50</v>
      </c>
      <c r="B26" s="4">
        <v>6.65</v>
      </c>
      <c r="C26" s="5">
        <v>257</v>
      </c>
    </row>
    <row r="27" spans="1:5" x14ac:dyDescent="0.3">
      <c r="A27" s="4" t="s">
        <v>51</v>
      </c>
      <c r="B27" s="4">
        <v>19.23</v>
      </c>
      <c r="C27" s="5">
        <v>192</v>
      </c>
    </row>
    <row r="28" spans="1:5" x14ac:dyDescent="0.3">
      <c r="A28" s="4" t="s">
        <v>52</v>
      </c>
      <c r="B28" s="4">
        <v>31.88</v>
      </c>
      <c r="C28" s="5">
        <v>300</v>
      </c>
    </row>
    <row r="29" spans="1:5" x14ac:dyDescent="0.3">
      <c r="A29" s="4" t="s">
        <v>53</v>
      </c>
      <c r="B29" s="4">
        <v>1.89</v>
      </c>
      <c r="C29" s="5">
        <v>163</v>
      </c>
    </row>
    <row r="30" spans="1:5" x14ac:dyDescent="0.3">
      <c r="A30" s="1" t="s">
        <v>6</v>
      </c>
      <c r="B30" s="1">
        <v>111.68</v>
      </c>
      <c r="C30" s="8">
        <v>49</v>
      </c>
    </row>
    <row r="31" spans="1:5" x14ac:dyDescent="0.3">
      <c r="A31" s="4" t="s">
        <v>7</v>
      </c>
      <c r="B31" s="4">
        <v>822.73</v>
      </c>
      <c r="C31" s="11">
        <v>52</v>
      </c>
    </row>
    <row r="32" spans="1:5" x14ac:dyDescent="0.3">
      <c r="A32" s="1" t="s">
        <v>8</v>
      </c>
      <c r="B32" s="1">
        <v>28.6</v>
      </c>
      <c r="C32" s="8">
        <v>47</v>
      </c>
    </row>
    <row r="33" spans="1:3" x14ac:dyDescent="0.3">
      <c r="A33" s="4" t="s">
        <v>9</v>
      </c>
      <c r="B33" s="4">
        <v>27.21</v>
      </c>
      <c r="C33" s="5">
        <v>45</v>
      </c>
    </row>
    <row r="34" spans="1:3" x14ac:dyDescent="0.3">
      <c r="A34" s="4" t="s">
        <v>10</v>
      </c>
      <c r="B34" s="4">
        <v>18.8</v>
      </c>
      <c r="C34" s="5">
        <v>39</v>
      </c>
    </row>
    <row r="35" spans="1:3" x14ac:dyDescent="0.3">
      <c r="A35" s="6" t="s">
        <v>12</v>
      </c>
      <c r="B35" s="6">
        <v>58.96</v>
      </c>
      <c r="C35" s="7">
        <v>72</v>
      </c>
    </row>
    <row r="36" spans="1:3" x14ac:dyDescent="0.3">
      <c r="A36" s="6" t="s">
        <v>11</v>
      </c>
      <c r="B36" s="6">
        <v>465.46</v>
      </c>
      <c r="C36" s="7">
        <v>117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分组调参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WeiTao</dc:creator>
  <cp:lastModifiedBy>涛 魏</cp:lastModifiedBy>
  <dcterms:created xsi:type="dcterms:W3CDTF">2015-06-05T18:19:00Z</dcterms:created>
  <dcterms:modified xsi:type="dcterms:W3CDTF">2025-06-10T07:03:58Z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5F80CDD47CB24CCE8C1CE51AFFA093BD_12</vt:lpwstr>
  </property>
  <property fmtid="{D5CDD505-2E9C-101B-9397-08002B2CF9AE}" pid="3" name="KSOProductBuildVer">
    <vt:lpwstr>1033-12.2.0.18911</vt:lpwstr>
  </property>
</Properties>
</file>