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0Work\00OPTUS AI\0_AI2L\m2-data-stats\"/>
    </mc:Choice>
  </mc:AlternateContent>
  <xr:revisionPtr revIDLastSave="0" documentId="13_ncr:1_{4940FD1D-0CBD-477C-A22F-F47BA4A250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figuration" sheetId="4" r:id="rId1"/>
    <sheet name="Dataset" sheetId="3" r:id="rId2"/>
    <sheet name="Univariate" sheetId="5" r:id="rId3"/>
    <sheet name="Univariate 2" sheetId="7" r:id="rId4"/>
    <sheet name="Bivariate" sheetId="6" r:id="rId5"/>
    <sheet name="Bivariate 2" sheetId="9" r:id="rId6"/>
    <sheet name="Correlation" sheetId="10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" i="10" l="1"/>
  <c r="L24" i="10"/>
  <c r="K24" i="10"/>
  <c r="J24" i="10"/>
  <c r="G5" i="6" l="1"/>
  <c r="G4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2" i="5"/>
  <c r="I52" i="5"/>
  <c r="I48" i="5"/>
  <c r="I51" i="5"/>
  <c r="I50" i="5"/>
  <c r="I49" i="5"/>
  <c r="I23" i="5"/>
  <c r="I41" i="5"/>
  <c r="I38" i="5"/>
  <c r="I37" i="5"/>
  <c r="I34" i="5"/>
  <c r="I33" i="5"/>
  <c r="I30" i="5"/>
  <c r="I29" i="5"/>
  <c r="I13" i="5"/>
  <c r="I12" i="5"/>
  <c r="I20" i="5"/>
  <c r="I19" i="5"/>
  <c r="I18" i="5"/>
  <c r="I17" i="5"/>
  <c r="I16" i="5"/>
  <c r="I9" i="5"/>
  <c r="I8" i="5"/>
  <c r="I5" i="5"/>
  <c r="I42" i="5" s="1"/>
  <c r="I4" i="5"/>
  <c r="I53" i="5" l="1"/>
  <c r="I54" i="5" s="1"/>
  <c r="E25" i="5" l="1"/>
  <c r="E33" i="5"/>
  <c r="E5" i="5"/>
  <c r="E10" i="5"/>
  <c r="E34" i="5"/>
  <c r="E6" i="5"/>
  <c r="E31" i="5"/>
  <c r="E39" i="5"/>
  <c r="E32" i="5"/>
  <c r="E40" i="5"/>
  <c r="E18" i="5"/>
  <c r="I55" i="5"/>
  <c r="E3" i="5" s="1"/>
  <c r="E23" i="5" l="1"/>
  <c r="E9" i="5"/>
  <c r="E2" i="5"/>
  <c r="E15" i="5"/>
  <c r="E36" i="5"/>
  <c r="E26" i="5"/>
  <c r="E14" i="5"/>
  <c r="E41" i="5"/>
  <c r="E17" i="5"/>
  <c r="E35" i="5"/>
  <c r="E7" i="5"/>
  <c r="E37" i="5"/>
  <c r="E28" i="5"/>
  <c r="E27" i="5"/>
  <c r="E24" i="5"/>
  <c r="E38" i="5"/>
  <c r="E29" i="5"/>
  <c r="E20" i="5"/>
  <c r="E19" i="5"/>
  <c r="E16" i="5"/>
  <c r="E30" i="5"/>
  <c r="E21" i="5"/>
  <c r="E12" i="5"/>
  <c r="E11" i="5"/>
  <c r="E8" i="5"/>
  <c r="E22" i="5"/>
  <c r="E13" i="5"/>
  <c r="E4" i="5"/>
</calcChain>
</file>

<file path=xl/sharedStrings.xml><?xml version="1.0" encoding="utf-8"?>
<sst xmlns="http://schemas.openxmlformats.org/spreadsheetml/2006/main" count="662" uniqueCount="128">
  <si>
    <t>Revenue</t>
  </si>
  <si>
    <t>State</t>
  </si>
  <si>
    <t>VIC</t>
  </si>
  <si>
    <t>NSW</t>
  </si>
  <si>
    <t>QLD</t>
  </si>
  <si>
    <t>WA</t>
  </si>
  <si>
    <t>Service</t>
  </si>
  <si>
    <t>NBN</t>
  </si>
  <si>
    <t>Mobile</t>
  </si>
  <si>
    <t>Sum of Revenue</t>
  </si>
  <si>
    <t>Row Labels</t>
  </si>
  <si>
    <t>Grand Total</t>
  </si>
  <si>
    <t>Column Labels</t>
  </si>
  <si>
    <t>Sentiment</t>
  </si>
  <si>
    <t>Step 1: Click on File &gt; select Options</t>
  </si>
  <si>
    <t>Step 2: go to Add-Ins submenu, select Excel Add-ins and click Go</t>
  </si>
  <si>
    <t>Step 4: You should now see Data Analysis in the Data menu, as shown below.</t>
  </si>
  <si>
    <t>Step 3: Select the Analysis ToolPak</t>
  </si>
  <si>
    <t>Mean</t>
  </si>
  <si>
    <t>Mean of revenue</t>
  </si>
  <si>
    <t>Median of revenue</t>
  </si>
  <si>
    <t>Mean of sentiment</t>
  </si>
  <si>
    <t>Median of sentiment</t>
  </si>
  <si>
    <t>Median, the value at the midpoint, when ordered by magnitude (also the 50th percentile)</t>
  </si>
  <si>
    <t>Average or more formally, an estimate of the mean or expected value of the given data</t>
  </si>
  <si>
    <t>Trimmean, a mean that is not affected by extreme values. Extreme values are specified by the second parameter, a proportion between 0 and 1.</t>
  </si>
  <si>
    <t>Trimmean with 0%</t>
  </si>
  <si>
    <t>Trimmean with 50%</t>
  </si>
  <si>
    <t>Trimmean with 10%</t>
  </si>
  <si>
    <t>Trimmean with 2%</t>
  </si>
  <si>
    <t>Trimmean with 99%</t>
  </si>
  <si>
    <t>Measures of Dispersion</t>
  </si>
  <si>
    <t xml:space="preserve">Measures of Centrality </t>
  </si>
  <si>
    <t>Mode, most frequently occurring value</t>
  </si>
  <si>
    <t>Mode of revenue</t>
  </si>
  <si>
    <t>Mode of sentiment</t>
  </si>
  <si>
    <t>Std.dev of revenue</t>
  </si>
  <si>
    <t>std.dev population, denominator is N, while std.dev sample dnominator is N-1, most instances we choose 'sample'</t>
  </si>
  <si>
    <t>Std.dev of sentiment</t>
  </si>
  <si>
    <t>Variance, square of standard deviation</t>
  </si>
  <si>
    <t>Var of revenue</t>
  </si>
  <si>
    <t>Var of sentiment</t>
  </si>
  <si>
    <t>Standard deviation, dispersion relative to the mean (population or sample mean)</t>
  </si>
  <si>
    <t>Average deviation: the average of the absolute deviations from the sample mean, more resilient to the influence of outliers</t>
  </si>
  <si>
    <t>Avdev of revenue</t>
  </si>
  <si>
    <t>Avdev of sentiment</t>
  </si>
  <si>
    <t>Coefficient of variation, a further metric on standard deviation for comparing two series that have different scales of magnitude (like revenue and sentiment)</t>
  </si>
  <si>
    <t>Coefficient revenue</t>
  </si>
  <si>
    <t>Coefficient sentiment</t>
  </si>
  <si>
    <t>The two coefficients of variation tells us revenue varies more than sentiment.</t>
  </si>
  <si>
    <t>Weighted mean, using sumproduct - we can treat sentiment as the weight by which to extract CVP from the $ revenue</t>
  </si>
  <si>
    <t>mean of sumproduct</t>
  </si>
  <si>
    <t>Range</t>
  </si>
  <si>
    <t>five number summary: min, Quartile 1, median, Quartile 3, max</t>
  </si>
  <si>
    <t>Min of Revenue</t>
  </si>
  <si>
    <t>Q1 of Revenue</t>
  </si>
  <si>
    <t>Median of Revenue</t>
  </si>
  <si>
    <t>Q3 of Revenue</t>
  </si>
  <si>
    <t>Max of Revenue</t>
  </si>
  <si>
    <t>Interquartile range</t>
  </si>
  <si>
    <t>Lower bound</t>
  </si>
  <si>
    <t>Upper bound</t>
  </si>
  <si>
    <t>Outlier?</t>
  </si>
  <si>
    <t>We can use lower bound and upper bound to check for outliers - see column E, we have one outlier row 9</t>
  </si>
  <si>
    <t>Measures of Location</t>
  </si>
  <si>
    <t>Z-score, measures the position of a given value in terms of how many standard deviations above or below the mean</t>
  </si>
  <si>
    <t>See column F for Z score of Revenue</t>
  </si>
  <si>
    <t>Z score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</si>
  <si>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</si>
  <si>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</si>
  <si>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</si>
  <si>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</si>
  <si>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</si>
  <si>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</si>
  <si>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</si>
  <si>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</si>
  <si>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</si>
  <si>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</si>
  <si>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</si>
  <si>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Step 1: open the Data Analysis toolkit, from the Data menu</t>
  </si>
  <si>
    <t>Step 2: select Descriptive statistics</t>
  </si>
  <si>
    <t>Step 4: output -</t>
  </si>
  <si>
    <t>Correlation, provides the Pearson correlation coefficient between two numerical variables, it measures linear co-movement between the two variables.</t>
  </si>
  <si>
    <t>Bivariate of numerical:</t>
  </si>
  <si>
    <t>correlation between revenue and sentiment</t>
  </si>
  <si>
    <t xml:space="preserve"> - this is a strong positive correlation</t>
  </si>
  <si>
    <t>Scatter plot with trend line: (x axis revenue and y axis sentiment)</t>
  </si>
  <si>
    <t>R squared</t>
  </si>
  <si>
    <t>Step 1: Select Pivot Table from Insert menu</t>
  </si>
  <si>
    <t>Step 2: fill in the values for all columns</t>
  </si>
  <si>
    <t>Step 3: Pivot table as shown below</t>
  </si>
  <si>
    <t>Step 4 : Pivot chart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</si>
  <si>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</si>
  <si>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</si>
  <si>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</si>
  <si>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</si>
  <si>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</si>
  <si>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</si>
  <si>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</si>
  <si>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</si>
  <si>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</si>
  <si>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</si>
  <si>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</si>
  <si>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</si>
  <si>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</si>
  <si>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</si>
  <si>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</si>
  <si>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</si>
  <si>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</si>
  <si>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</si>
  <si>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</si>
  <si>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</si>
  <si>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</si>
  <si>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</si>
  <si>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</si>
  <si>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</si>
  <si>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</si>
  <si>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Sentiment</t>
  </si>
  <si>
    <t>Residuals</t>
  </si>
  <si>
    <t>Step 1: select Regression</t>
  </si>
  <si>
    <t>Step 2: input parameters</t>
  </si>
  <si>
    <t>Age</t>
  </si>
  <si>
    <t>UsageGB</t>
  </si>
  <si>
    <t>LeadDays</t>
  </si>
  <si>
    <t>\</t>
  </si>
  <si>
    <t>Same can be achieved using the CORREL function</t>
  </si>
  <si>
    <t>Step 3: configure the settings window as shown below</t>
  </si>
  <si>
    <t>Bivariate of categorical (contigency table):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</si>
</sst>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0" fontId="0" fillId="0" borderId="0" xfId="0" applyNumberFormat="1"/>
    <xf numFmtId="0" fontId="3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0" fillId="2" borderId="1" xfId="0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3" borderId="0" xfId="0" applyFill="1" applyBorder="1" applyAlignment="1"/>
    <xf numFmtId="0" fontId="0" fillId="2" borderId="0" xfId="0" applyFill="1" applyBorder="1" applyAlignment="1"/>
    <xf numFmtId="0" fontId="0" fillId="4" borderId="0" xfId="0" applyFill="1" applyBorder="1" applyAlignment="1"/>
    <xf numFmtId="0" fontId="0" fillId="5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Bivariate!$D$1</c:f>
              <c:strCache>
                <c:ptCount val="1"/>
                <c:pt idx="0">
                  <c:v>Sentiment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409667541557304E-2"/>
                  <c:y val="0.27777777777777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Bivariate!$C$2:$C$41</c:f>
              <c:numCache>
                <c:formatCode>"$"#,##0.00</c:formatCode>
                <c:ptCount val="40"/>
                <c:pt idx="0">
                  <c:v>673</c:v>
                </c:pt>
                <c:pt idx="1">
                  <c:v>549</c:v>
                </c:pt>
                <c:pt idx="2">
                  <c:v>648</c:v>
                </c:pt>
                <c:pt idx="3">
                  <c:v>638</c:v>
                </c:pt>
                <c:pt idx="4">
                  <c:v>589</c:v>
                </c:pt>
                <c:pt idx="5">
                  <c:v>780</c:v>
                </c:pt>
                <c:pt idx="6">
                  <c:v>650</c:v>
                </c:pt>
                <c:pt idx="7">
                  <c:v>995</c:v>
                </c:pt>
                <c:pt idx="8">
                  <c:v>855</c:v>
                </c:pt>
                <c:pt idx="9">
                  <c:v>687</c:v>
                </c:pt>
                <c:pt idx="10">
                  <c:v>326</c:v>
                </c:pt>
                <c:pt idx="11">
                  <c:v>386</c:v>
                </c:pt>
                <c:pt idx="12">
                  <c:v>385</c:v>
                </c:pt>
                <c:pt idx="13">
                  <c:v>358</c:v>
                </c:pt>
                <c:pt idx="14">
                  <c:v>332</c:v>
                </c:pt>
                <c:pt idx="15">
                  <c:v>234</c:v>
                </c:pt>
                <c:pt idx="16">
                  <c:v>211</c:v>
                </c:pt>
                <c:pt idx="17">
                  <c:v>203</c:v>
                </c:pt>
                <c:pt idx="18">
                  <c:v>237</c:v>
                </c:pt>
                <c:pt idx="19">
                  <c:v>211</c:v>
                </c:pt>
                <c:pt idx="20">
                  <c:v>395</c:v>
                </c:pt>
                <c:pt idx="21">
                  <c:v>397</c:v>
                </c:pt>
                <c:pt idx="22">
                  <c:v>399</c:v>
                </c:pt>
                <c:pt idx="23">
                  <c:v>387</c:v>
                </c:pt>
                <c:pt idx="24">
                  <c:v>325</c:v>
                </c:pt>
                <c:pt idx="25">
                  <c:v>514</c:v>
                </c:pt>
                <c:pt idx="26">
                  <c:v>568</c:v>
                </c:pt>
                <c:pt idx="27">
                  <c:v>524</c:v>
                </c:pt>
                <c:pt idx="28">
                  <c:v>506</c:v>
                </c:pt>
                <c:pt idx="29">
                  <c:v>504</c:v>
                </c:pt>
                <c:pt idx="30">
                  <c:v>206</c:v>
                </c:pt>
                <c:pt idx="31">
                  <c:v>275</c:v>
                </c:pt>
                <c:pt idx="32">
                  <c:v>288</c:v>
                </c:pt>
                <c:pt idx="33">
                  <c:v>261</c:v>
                </c:pt>
                <c:pt idx="34">
                  <c:v>260</c:v>
                </c:pt>
                <c:pt idx="35">
                  <c:v>532</c:v>
                </c:pt>
                <c:pt idx="36">
                  <c:v>405</c:v>
                </c:pt>
                <c:pt idx="37">
                  <c:v>580</c:v>
                </c:pt>
                <c:pt idx="38">
                  <c:v>581</c:v>
                </c:pt>
                <c:pt idx="39">
                  <c:v>488</c:v>
                </c:pt>
              </c:numCache>
            </c:numRef>
          </c:xVal>
          <c:yVal>
            <c:numRef>
              <c:f>Bivariate!$D$2:$D$41</c:f>
              <c:numCache>
                <c:formatCode>General</c:formatCode>
                <c:ptCount val="40"/>
                <c:pt idx="0">
                  <c:v>94</c:v>
                </c:pt>
                <c:pt idx="1">
                  <c:v>84</c:v>
                </c:pt>
                <c:pt idx="2">
                  <c:v>71</c:v>
                </c:pt>
                <c:pt idx="3">
                  <c:v>99</c:v>
                </c:pt>
                <c:pt idx="4">
                  <c:v>100</c:v>
                </c:pt>
                <c:pt idx="5">
                  <c:v>94</c:v>
                </c:pt>
                <c:pt idx="6">
                  <c:v>95</c:v>
                </c:pt>
                <c:pt idx="7">
                  <c:v>92</c:v>
                </c:pt>
                <c:pt idx="8">
                  <c:v>91</c:v>
                </c:pt>
                <c:pt idx="9">
                  <c:v>94</c:v>
                </c:pt>
                <c:pt idx="10">
                  <c:v>55</c:v>
                </c:pt>
                <c:pt idx="11">
                  <c:v>68</c:v>
                </c:pt>
                <c:pt idx="12">
                  <c:v>61</c:v>
                </c:pt>
                <c:pt idx="13">
                  <c:v>64</c:v>
                </c:pt>
                <c:pt idx="14">
                  <c:v>69</c:v>
                </c:pt>
                <c:pt idx="15">
                  <c:v>65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88</c:v>
                </c:pt>
                <c:pt idx="21">
                  <c:v>85</c:v>
                </c:pt>
                <c:pt idx="22">
                  <c:v>93</c:v>
                </c:pt>
                <c:pt idx="23">
                  <c:v>99</c:v>
                </c:pt>
                <c:pt idx="24">
                  <c:v>91</c:v>
                </c:pt>
                <c:pt idx="25">
                  <c:v>100</c:v>
                </c:pt>
                <c:pt idx="26">
                  <c:v>94</c:v>
                </c:pt>
                <c:pt idx="27">
                  <c:v>94</c:v>
                </c:pt>
                <c:pt idx="28">
                  <c:v>83</c:v>
                </c:pt>
                <c:pt idx="29">
                  <c:v>96</c:v>
                </c:pt>
                <c:pt idx="30">
                  <c:v>62</c:v>
                </c:pt>
                <c:pt idx="31">
                  <c:v>63</c:v>
                </c:pt>
                <c:pt idx="32">
                  <c:v>69</c:v>
                </c:pt>
                <c:pt idx="33">
                  <c:v>61</c:v>
                </c:pt>
                <c:pt idx="34">
                  <c:v>51</c:v>
                </c:pt>
                <c:pt idx="35">
                  <c:v>80</c:v>
                </c:pt>
                <c:pt idx="36">
                  <c:v>76</c:v>
                </c:pt>
                <c:pt idx="37">
                  <c:v>82</c:v>
                </c:pt>
                <c:pt idx="38">
                  <c:v>80</c:v>
                </c:pt>
                <c:pt idx="39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3-462C-ACBF-C34FF9DFB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35352"/>
        <c:axId val="456535680"/>
      </c:scatterChart>
      <c:valAx>
        <c:axId val="45653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35680"/>
        <c:crosses val="autoZero"/>
        <c:crossBetween val="midCat"/>
      </c:valAx>
      <c:valAx>
        <c:axId val="4565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3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[OptusU-AI2L-m2-workbook.xlsx]Bivariate!PivotTable7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Bivariate!$G$38:$G$39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Bivariate!$F$40:$F$42</c:f>
              <c:strCache>
                <c:ptCount val="2"/>
                <c:pt idx="0">
                  <c:v>Mobile</c:v>
                </c:pt>
                <c:pt idx="1">
                  <c:v>NBN</c:v>
                </c:pt>
              </c:strCache>
            </c:strRef>
          </c:cat>
          <c:val>
            <c:numRef>
              <c:f>Bivariate!$G$40:$G$42</c:f>
              <c:numCache>
                <c:formatCode>0.00%</c:formatCode>
                <c:ptCount val="2"/>
                <c:pt idx="0">
                  <c:v>0.3116140559857058</c:v>
                </c:pt>
                <c:pt idx="1">
                  <c:v>0.39881371267718912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6-4E3C-970F-0489CA336490}"/>
            </c:ext>
          </c:extLst>
        </c:ser>
        <c:ser>
          <c:idx val="1"/>
          <c:order val="1"/>
          <c:tx>
            <c:strRef>
              <c:f>Bivariate!$H$38:$H$39</c:f>
              <c:strCache>
                <c:ptCount val="1"/>
                <c:pt idx="0">
                  <c:v>QLD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Bivariate!$F$40:$F$42</c:f>
              <c:strCache>
                <c:ptCount val="2"/>
                <c:pt idx="0">
                  <c:v>Mobile</c:v>
                </c:pt>
                <c:pt idx="1">
                  <c:v>NBN</c:v>
                </c:pt>
              </c:strCache>
            </c:strRef>
          </c:cat>
          <c:val>
            <c:numRef>
              <c:f>Bivariate!$H$40:$H$42</c:f>
              <c:numCache>
                <c:formatCode>0.00%</c:formatCode>
                <c:ptCount val="2"/>
                <c:pt idx="0">
                  <c:v>0.15366289458010721</c:v>
                </c:pt>
                <c:pt idx="1">
                  <c:v>0.17965215642907409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6-4E3C-970F-0489CA336490}"/>
            </c:ext>
          </c:extLst>
        </c:ser>
        <c:ser>
          <c:idx val="2"/>
          <c:order val="2"/>
          <c:tx>
            <c:strRef>
              <c:f>Bivariate!$I$38:$I$39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Bivariate!$F$40:$F$42</c:f>
              <c:strCache>
                <c:ptCount val="2"/>
                <c:pt idx="0">
                  <c:v>Mobile</c:v>
                </c:pt>
                <c:pt idx="1">
                  <c:v>NBN</c:v>
                </c:pt>
              </c:strCache>
            </c:strRef>
          </c:cat>
          <c:val>
            <c:numRef>
              <c:f>Bivariate!$I$40:$I$42</c:f>
              <c:numCache>
                <c:formatCode>0.00%</c:formatCode>
                <c:ptCount val="2"/>
                <c:pt idx="0">
                  <c:v>0.22668254913639072</c:v>
                </c:pt>
                <c:pt idx="1">
                  <c:v>0.31135015582587716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6-4E3C-970F-0489CA336490}"/>
            </c:ext>
          </c:extLst>
        </c:ser>
        <c:ser>
          <c:idx val="3"/>
          <c:order val="3"/>
          <c:tx>
            <c:strRef>
              <c:f>Bivariate!$J$38:$J$39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Bivariate!$F$40:$F$42</c:f>
              <c:strCache>
                <c:ptCount val="2"/>
                <c:pt idx="0">
                  <c:v>Mobile</c:v>
                </c:pt>
                <c:pt idx="1">
                  <c:v>NBN</c:v>
                </c:pt>
              </c:strCache>
            </c:strRef>
          </c:cat>
          <c:val>
            <c:numRef>
              <c:f>Bivariate!$J$40:$J$42</c:f>
              <c:numCache>
                <c:formatCode>0.00%</c:formatCode>
                <c:ptCount val="2"/>
                <c:pt idx="0">
                  <c:v>0.30804050029779628</c:v>
                </c:pt>
                <c:pt idx="1">
                  <c:v>0.11018397506785965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B6-4E3C-970F-0489CA33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652552"/>
        <c:axId val="735647632"/>
      </c:barChart>
      <c:catAx>
        <c:axId val="73565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47632"/>
        <c:crosses val="autoZero"/>
        <c:auto val="1"/>
        <c:lblAlgn val="ctr"/>
        <c:lblOffset val="100"/>
        <c:noMultiLvlLbl val="0"/>
      </c:catAx>
      <c:valAx>
        <c:axId val="7356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5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Revenue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spPr>
            <a:ln w="19050">
              <a:noFill/>
            </a:ln>
          </c:spPr>
          <c:xVal>
            <c:numRef>
              <c:f>'Bivariate 2'!$C$2:$C$41</c:f>
              <c:numCache>
                <c:formatCode>"$"#,##0.00</c:formatCode>
                <c:ptCount val="40"/>
                <c:pt idx="0">
                  <c:v>673</c:v>
                </c:pt>
                <c:pt idx="1">
                  <c:v>549</c:v>
                </c:pt>
                <c:pt idx="2">
                  <c:v>648</c:v>
                </c:pt>
                <c:pt idx="3">
                  <c:v>638</c:v>
                </c:pt>
                <c:pt idx="4">
                  <c:v>589</c:v>
                </c:pt>
                <c:pt idx="5">
                  <c:v>780</c:v>
                </c:pt>
                <c:pt idx="6">
                  <c:v>650</c:v>
                </c:pt>
                <c:pt idx="7">
                  <c:v>995</c:v>
                </c:pt>
                <c:pt idx="8">
                  <c:v>855</c:v>
                </c:pt>
                <c:pt idx="9">
                  <c:v>687</c:v>
                </c:pt>
                <c:pt idx="10">
                  <c:v>326</c:v>
                </c:pt>
                <c:pt idx="11">
                  <c:v>386</c:v>
                </c:pt>
                <c:pt idx="12">
                  <c:v>385</c:v>
                </c:pt>
                <c:pt idx="13">
                  <c:v>358</c:v>
                </c:pt>
                <c:pt idx="14">
                  <c:v>332</c:v>
                </c:pt>
                <c:pt idx="15">
                  <c:v>234</c:v>
                </c:pt>
                <c:pt idx="16">
                  <c:v>211</c:v>
                </c:pt>
                <c:pt idx="17">
                  <c:v>203</c:v>
                </c:pt>
                <c:pt idx="18">
                  <c:v>237</c:v>
                </c:pt>
                <c:pt idx="19">
                  <c:v>211</c:v>
                </c:pt>
                <c:pt idx="20">
                  <c:v>395</c:v>
                </c:pt>
                <c:pt idx="21">
                  <c:v>397</c:v>
                </c:pt>
                <c:pt idx="22">
                  <c:v>399</c:v>
                </c:pt>
                <c:pt idx="23">
                  <c:v>387</c:v>
                </c:pt>
                <c:pt idx="24">
                  <c:v>325</c:v>
                </c:pt>
                <c:pt idx="25">
                  <c:v>514</c:v>
                </c:pt>
                <c:pt idx="26">
                  <c:v>568</c:v>
                </c:pt>
                <c:pt idx="27">
                  <c:v>524</c:v>
                </c:pt>
                <c:pt idx="28">
                  <c:v>506</c:v>
                </c:pt>
                <c:pt idx="29">
                  <c:v>504</c:v>
                </c:pt>
                <c:pt idx="30">
                  <c:v>206</c:v>
                </c:pt>
                <c:pt idx="31">
                  <c:v>275</c:v>
                </c:pt>
                <c:pt idx="32">
                  <c:v>288</c:v>
                </c:pt>
                <c:pt idx="33">
                  <c:v>261</c:v>
                </c:pt>
                <c:pt idx="34">
                  <c:v>260</c:v>
                </c:pt>
                <c:pt idx="35">
                  <c:v>532</c:v>
                </c:pt>
                <c:pt idx="36">
                  <c:v>405</c:v>
                </c:pt>
                <c:pt idx="37">
                  <c:v>580</c:v>
                </c:pt>
                <c:pt idx="38">
                  <c:v>581</c:v>
                </c:pt>
                <c:pt idx="39">
                  <c:v>488</c:v>
                </c:pt>
              </c:numCache>
            </c:numRef>
          </c:xVal>
          <c:yVal>
            <c:numRef>
              <c:f>'Bivariate 2'!$D$2:$D$41</c:f>
              <c:numCache>
                <c:formatCode>General</c:formatCode>
                <c:ptCount val="40"/>
                <c:pt idx="0">
                  <c:v>94</c:v>
                </c:pt>
                <c:pt idx="1">
                  <c:v>84</c:v>
                </c:pt>
                <c:pt idx="2">
                  <c:v>71</c:v>
                </c:pt>
                <c:pt idx="3">
                  <c:v>99</c:v>
                </c:pt>
                <c:pt idx="4">
                  <c:v>100</c:v>
                </c:pt>
                <c:pt idx="5">
                  <c:v>94</c:v>
                </c:pt>
                <c:pt idx="6">
                  <c:v>95</c:v>
                </c:pt>
                <c:pt idx="7">
                  <c:v>92</c:v>
                </c:pt>
                <c:pt idx="8">
                  <c:v>91</c:v>
                </c:pt>
                <c:pt idx="9">
                  <c:v>94</c:v>
                </c:pt>
                <c:pt idx="10">
                  <c:v>55</c:v>
                </c:pt>
                <c:pt idx="11">
                  <c:v>68</c:v>
                </c:pt>
                <c:pt idx="12">
                  <c:v>61</c:v>
                </c:pt>
                <c:pt idx="13">
                  <c:v>64</c:v>
                </c:pt>
                <c:pt idx="14">
                  <c:v>69</c:v>
                </c:pt>
                <c:pt idx="15">
                  <c:v>65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88</c:v>
                </c:pt>
                <c:pt idx="21">
                  <c:v>85</c:v>
                </c:pt>
                <c:pt idx="22">
                  <c:v>93</c:v>
                </c:pt>
                <c:pt idx="23">
                  <c:v>99</c:v>
                </c:pt>
                <c:pt idx="24">
                  <c:v>91</c:v>
                </c:pt>
                <c:pt idx="25">
                  <c:v>100</c:v>
                </c:pt>
                <c:pt idx="26">
                  <c:v>94</c:v>
                </c:pt>
                <c:pt idx="27">
                  <c:v>94</c:v>
                </c:pt>
                <c:pt idx="28">
                  <c:v>83</c:v>
                </c:pt>
                <c:pt idx="29">
                  <c:v>96</c:v>
                </c:pt>
                <c:pt idx="30">
                  <c:v>62</c:v>
                </c:pt>
                <c:pt idx="31">
                  <c:v>63</c:v>
                </c:pt>
                <c:pt idx="32">
                  <c:v>69</c:v>
                </c:pt>
                <c:pt idx="33">
                  <c:v>61</c:v>
                </c:pt>
                <c:pt idx="34">
                  <c:v>51</c:v>
                </c:pt>
                <c:pt idx="35">
                  <c:v>80</c:v>
                </c:pt>
                <c:pt idx="36">
                  <c:v>76</c:v>
                </c:pt>
                <c:pt idx="37">
                  <c:v>82</c:v>
                </c:pt>
                <c:pt idx="38">
                  <c:v>80</c:v>
                </c:pt>
                <c:pt idx="39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1-4C6D-9926-13480EB985DE}"/>
            </c:ext>
          </c:extLst>
        </c:ser>
        <c:ser>
          <c:idx val="1"/>
          <c:order val="1"/>
          <c:tx>
            <c:v>Predicted Sentiment</c:v>
          </c:tx>
          <c:spPr>
            <a:ln w="19050">
              <a:noFill/>
            </a:ln>
          </c:spPr>
          <c:xVal>
            <c:numRef>
              <c:f>'Bivariate 2'!$C$2:$C$41</c:f>
              <c:numCache>
                <c:formatCode>"$"#,##0.00</c:formatCode>
                <c:ptCount val="40"/>
                <c:pt idx="0">
                  <c:v>673</c:v>
                </c:pt>
                <c:pt idx="1">
                  <c:v>549</c:v>
                </c:pt>
                <c:pt idx="2">
                  <c:v>648</c:v>
                </c:pt>
                <c:pt idx="3">
                  <c:v>638</c:v>
                </c:pt>
                <c:pt idx="4">
                  <c:v>589</c:v>
                </c:pt>
                <c:pt idx="5">
                  <c:v>780</c:v>
                </c:pt>
                <c:pt idx="6">
                  <c:v>650</c:v>
                </c:pt>
                <c:pt idx="7">
                  <c:v>995</c:v>
                </c:pt>
                <c:pt idx="8">
                  <c:v>855</c:v>
                </c:pt>
                <c:pt idx="9">
                  <c:v>687</c:v>
                </c:pt>
                <c:pt idx="10">
                  <c:v>326</c:v>
                </c:pt>
                <c:pt idx="11">
                  <c:v>386</c:v>
                </c:pt>
                <c:pt idx="12">
                  <c:v>385</c:v>
                </c:pt>
                <c:pt idx="13">
                  <c:v>358</c:v>
                </c:pt>
                <c:pt idx="14">
                  <c:v>332</c:v>
                </c:pt>
                <c:pt idx="15">
                  <c:v>234</c:v>
                </c:pt>
                <c:pt idx="16">
                  <c:v>211</c:v>
                </c:pt>
                <c:pt idx="17">
                  <c:v>203</c:v>
                </c:pt>
                <c:pt idx="18">
                  <c:v>237</c:v>
                </c:pt>
                <c:pt idx="19">
                  <c:v>211</c:v>
                </c:pt>
                <c:pt idx="20">
                  <c:v>395</c:v>
                </c:pt>
                <c:pt idx="21">
                  <c:v>397</c:v>
                </c:pt>
                <c:pt idx="22">
                  <c:v>399</c:v>
                </c:pt>
                <c:pt idx="23">
                  <c:v>387</c:v>
                </c:pt>
                <c:pt idx="24">
                  <c:v>325</c:v>
                </c:pt>
                <c:pt idx="25">
                  <c:v>514</c:v>
                </c:pt>
                <c:pt idx="26">
                  <c:v>568</c:v>
                </c:pt>
                <c:pt idx="27">
                  <c:v>524</c:v>
                </c:pt>
                <c:pt idx="28">
                  <c:v>506</c:v>
                </c:pt>
                <c:pt idx="29">
                  <c:v>504</c:v>
                </c:pt>
                <c:pt idx="30">
                  <c:v>206</c:v>
                </c:pt>
                <c:pt idx="31">
                  <c:v>275</c:v>
                </c:pt>
                <c:pt idx="32">
                  <c:v>288</c:v>
                </c:pt>
                <c:pt idx="33">
                  <c:v>261</c:v>
                </c:pt>
                <c:pt idx="34">
                  <c:v>260</c:v>
                </c:pt>
                <c:pt idx="35">
                  <c:v>532</c:v>
                </c:pt>
                <c:pt idx="36">
                  <c:v>405</c:v>
                </c:pt>
                <c:pt idx="37">
                  <c:v>580</c:v>
                </c:pt>
                <c:pt idx="38">
                  <c:v>581</c:v>
                </c:pt>
                <c:pt idx="39">
                  <c:v>488</c:v>
                </c:pt>
              </c:numCache>
            </c:numRef>
          </c:xVal>
          <c:yVal>
            <c:numRef>
              <c:f>'Bivariate 2'!$N$25:$N$64</c:f>
              <c:numCache>
                <c:formatCode>General</c:formatCode>
                <c:ptCount val="40"/>
                <c:pt idx="0">
                  <c:v>90.817908216121282</c:v>
                </c:pt>
                <c:pt idx="1">
                  <c:v>83.984517594535646</c:v>
                </c:pt>
                <c:pt idx="2">
                  <c:v>89.440208494027416</c:v>
                </c:pt>
                <c:pt idx="3">
                  <c:v>88.889128605189853</c:v>
                </c:pt>
                <c:pt idx="4">
                  <c:v>86.188837149885856</c:v>
                </c:pt>
                <c:pt idx="5">
                  <c:v>96.714463026683092</c:v>
                </c:pt>
                <c:pt idx="6">
                  <c:v>89.550424471794912</c:v>
                </c:pt>
                <c:pt idx="7">
                  <c:v>108.56268063669044</c:v>
                </c:pt>
                <c:pt idx="8">
                  <c:v>100.84756219296472</c:v>
                </c:pt>
                <c:pt idx="9">
                  <c:v>91.589420060493865</c:v>
                </c:pt>
                <c:pt idx="10">
                  <c:v>71.695436073458254</c:v>
                </c:pt>
                <c:pt idx="11">
                  <c:v>75.001915406483562</c:v>
                </c:pt>
                <c:pt idx="12">
                  <c:v>74.9468074175998</c:v>
                </c:pt>
                <c:pt idx="13">
                  <c:v>73.45889171773841</c:v>
                </c:pt>
                <c:pt idx="14">
                  <c:v>72.026084006760783</c:v>
                </c:pt>
                <c:pt idx="15">
                  <c:v>66.625501096152774</c:v>
                </c:pt>
                <c:pt idx="16">
                  <c:v>65.358017351826405</c:v>
                </c:pt>
                <c:pt idx="17">
                  <c:v>64.917153440756366</c:v>
                </c:pt>
                <c:pt idx="18">
                  <c:v>66.790825062804046</c:v>
                </c:pt>
                <c:pt idx="19">
                  <c:v>65.358017351826405</c:v>
                </c:pt>
                <c:pt idx="20">
                  <c:v>75.497887306437349</c:v>
                </c:pt>
                <c:pt idx="21">
                  <c:v>75.608103284204873</c:v>
                </c:pt>
                <c:pt idx="22">
                  <c:v>75.718319261972368</c:v>
                </c:pt>
                <c:pt idx="23">
                  <c:v>75.05702339536731</c:v>
                </c:pt>
                <c:pt idx="24">
                  <c:v>71.640328084574492</c:v>
                </c:pt>
                <c:pt idx="25">
                  <c:v>82.055737983604217</c:v>
                </c:pt>
                <c:pt idx="26">
                  <c:v>85.031569383326996</c:v>
                </c:pt>
                <c:pt idx="27">
                  <c:v>82.606817872441766</c:v>
                </c:pt>
                <c:pt idx="28">
                  <c:v>81.614874072534178</c:v>
                </c:pt>
                <c:pt idx="29">
                  <c:v>81.504658094766668</c:v>
                </c:pt>
                <c:pt idx="30">
                  <c:v>65.082477407407637</c:v>
                </c:pt>
                <c:pt idx="31">
                  <c:v>68.884928640386732</c:v>
                </c:pt>
                <c:pt idx="32">
                  <c:v>69.601332495875553</c:v>
                </c:pt>
                <c:pt idx="33">
                  <c:v>68.113416796014164</c:v>
                </c:pt>
                <c:pt idx="34">
                  <c:v>68.058308807130416</c:v>
                </c:pt>
                <c:pt idx="35">
                  <c:v>83.047681783511806</c:v>
                </c:pt>
                <c:pt idx="36">
                  <c:v>76.048967195274912</c:v>
                </c:pt>
                <c:pt idx="37">
                  <c:v>85.692865249932055</c:v>
                </c:pt>
                <c:pt idx="38">
                  <c:v>85.747973238815803</c:v>
                </c:pt>
                <c:pt idx="39">
                  <c:v>80.622930272626576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1-4C6D-9926-13480EB9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656488"/>
        <c:axId val="735659112"/>
      </c:scatterChart>
      <c:valAx>
        <c:axId val="73565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Revenue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735659112"/>
        <c:crosses val="autoZero"/>
        <c:crossBetween val="midCat"/>
      </c:valAx>
      <c:valAx>
        <c:axId val="735659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Sentiment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6564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Graph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Correlation!$G$1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Correlation!$C$2:$C$41</c:f>
              <c:numCache>
                <c:formatCode>General</c:formatCode>
                <c:ptCount val="40"/>
                <c:pt idx="0">
                  <c:v>94</c:v>
                </c:pt>
                <c:pt idx="1">
                  <c:v>84</c:v>
                </c:pt>
                <c:pt idx="2">
                  <c:v>71</c:v>
                </c:pt>
                <c:pt idx="3">
                  <c:v>99</c:v>
                </c:pt>
                <c:pt idx="4">
                  <c:v>100</c:v>
                </c:pt>
                <c:pt idx="5">
                  <c:v>94</c:v>
                </c:pt>
                <c:pt idx="6">
                  <c:v>95</c:v>
                </c:pt>
                <c:pt idx="7">
                  <c:v>92</c:v>
                </c:pt>
                <c:pt idx="8">
                  <c:v>91</c:v>
                </c:pt>
                <c:pt idx="9">
                  <c:v>94</c:v>
                </c:pt>
                <c:pt idx="10">
                  <c:v>55</c:v>
                </c:pt>
                <c:pt idx="11">
                  <c:v>68</c:v>
                </c:pt>
                <c:pt idx="12">
                  <c:v>61</c:v>
                </c:pt>
                <c:pt idx="13">
                  <c:v>64</c:v>
                </c:pt>
                <c:pt idx="14">
                  <c:v>69</c:v>
                </c:pt>
                <c:pt idx="15">
                  <c:v>65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88</c:v>
                </c:pt>
                <c:pt idx="21">
                  <c:v>85</c:v>
                </c:pt>
                <c:pt idx="22">
                  <c:v>93</c:v>
                </c:pt>
                <c:pt idx="23">
                  <c:v>99</c:v>
                </c:pt>
                <c:pt idx="24">
                  <c:v>91</c:v>
                </c:pt>
                <c:pt idx="25">
                  <c:v>100</c:v>
                </c:pt>
                <c:pt idx="26">
                  <c:v>94</c:v>
                </c:pt>
                <c:pt idx="27">
                  <c:v>94</c:v>
                </c:pt>
                <c:pt idx="28">
                  <c:v>83</c:v>
                </c:pt>
                <c:pt idx="29">
                  <c:v>96</c:v>
                </c:pt>
                <c:pt idx="30">
                  <c:v>62</c:v>
                </c:pt>
                <c:pt idx="31">
                  <c:v>63</c:v>
                </c:pt>
                <c:pt idx="32">
                  <c:v>69</c:v>
                </c:pt>
                <c:pt idx="33">
                  <c:v>61</c:v>
                </c:pt>
                <c:pt idx="34">
                  <c:v>51</c:v>
                </c:pt>
                <c:pt idx="35">
                  <c:v>80</c:v>
                </c:pt>
                <c:pt idx="36">
                  <c:v>76</c:v>
                </c:pt>
                <c:pt idx="37">
                  <c:v>82</c:v>
                </c:pt>
                <c:pt idx="38">
                  <c:v>80</c:v>
                </c:pt>
                <c:pt idx="39">
                  <c:v>71</c:v>
                </c:pt>
              </c:numCache>
            </c:numRef>
          </c:xVal>
          <c:yVal>
            <c:numRef>
              <c:f>Correlation!$G$2:$G$41</c:f>
              <c:numCache>
                <c:formatCode>General</c:formatCode>
                <c:ptCount val="40"/>
                <c:pt idx="0">
                  <c:v>673</c:v>
                </c:pt>
                <c:pt idx="1">
                  <c:v>549</c:v>
                </c:pt>
                <c:pt idx="2">
                  <c:v>648</c:v>
                </c:pt>
                <c:pt idx="3">
                  <c:v>638</c:v>
                </c:pt>
                <c:pt idx="4">
                  <c:v>589</c:v>
                </c:pt>
                <c:pt idx="5">
                  <c:v>745</c:v>
                </c:pt>
                <c:pt idx="6">
                  <c:v>650</c:v>
                </c:pt>
                <c:pt idx="7">
                  <c:v>700</c:v>
                </c:pt>
                <c:pt idx="8">
                  <c:v>710</c:v>
                </c:pt>
                <c:pt idx="9">
                  <c:v>687</c:v>
                </c:pt>
                <c:pt idx="10">
                  <c:v>326</c:v>
                </c:pt>
                <c:pt idx="11">
                  <c:v>386</c:v>
                </c:pt>
                <c:pt idx="12">
                  <c:v>385</c:v>
                </c:pt>
                <c:pt idx="13">
                  <c:v>358</c:v>
                </c:pt>
                <c:pt idx="14">
                  <c:v>332</c:v>
                </c:pt>
                <c:pt idx="15">
                  <c:v>234</c:v>
                </c:pt>
                <c:pt idx="16">
                  <c:v>211</c:v>
                </c:pt>
                <c:pt idx="17">
                  <c:v>203</c:v>
                </c:pt>
                <c:pt idx="18">
                  <c:v>237</c:v>
                </c:pt>
                <c:pt idx="19">
                  <c:v>211</c:v>
                </c:pt>
                <c:pt idx="20">
                  <c:v>395</c:v>
                </c:pt>
                <c:pt idx="21">
                  <c:v>397</c:v>
                </c:pt>
                <c:pt idx="22">
                  <c:v>399</c:v>
                </c:pt>
                <c:pt idx="23">
                  <c:v>387</c:v>
                </c:pt>
                <c:pt idx="24">
                  <c:v>325</c:v>
                </c:pt>
                <c:pt idx="25">
                  <c:v>514</c:v>
                </c:pt>
                <c:pt idx="26">
                  <c:v>568</c:v>
                </c:pt>
                <c:pt idx="27">
                  <c:v>524</c:v>
                </c:pt>
                <c:pt idx="28">
                  <c:v>506</c:v>
                </c:pt>
                <c:pt idx="29">
                  <c:v>504</c:v>
                </c:pt>
                <c:pt idx="30">
                  <c:v>206</c:v>
                </c:pt>
                <c:pt idx="31">
                  <c:v>275</c:v>
                </c:pt>
                <c:pt idx="32">
                  <c:v>288</c:v>
                </c:pt>
                <c:pt idx="33">
                  <c:v>261</c:v>
                </c:pt>
                <c:pt idx="34">
                  <c:v>260</c:v>
                </c:pt>
                <c:pt idx="35">
                  <c:v>532</c:v>
                </c:pt>
                <c:pt idx="36">
                  <c:v>405</c:v>
                </c:pt>
                <c:pt idx="37">
                  <c:v>580</c:v>
                </c:pt>
                <c:pt idx="38">
                  <c:v>581</c:v>
                </c:pt>
                <c:pt idx="39">
                  <c:v>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F-4DD5-B1E4-21D2438FF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61048"/>
        <c:axId val="543056128"/>
      </c:scatterChart>
      <c:valAx>
        <c:axId val="54306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6128"/>
        <c:crosses val="autoZero"/>
        <c:crossBetween val="midCat"/>
      </c:valAx>
      <c:valAx>
        <c:axId val="5430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6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Graph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Correlation!$G$1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Correlation!$F$2:$F$41</c:f>
              <c:numCache>
                <c:formatCode>General</c:formatCode>
                <c:ptCount val="40"/>
                <c:pt idx="0">
                  <c:v>68</c:v>
                </c:pt>
                <c:pt idx="1">
                  <c:v>41</c:v>
                </c:pt>
                <c:pt idx="2">
                  <c:v>71</c:v>
                </c:pt>
                <c:pt idx="3">
                  <c:v>71</c:v>
                </c:pt>
                <c:pt idx="4">
                  <c:v>41</c:v>
                </c:pt>
                <c:pt idx="5">
                  <c:v>79</c:v>
                </c:pt>
                <c:pt idx="6">
                  <c:v>66</c:v>
                </c:pt>
                <c:pt idx="7">
                  <c:v>59</c:v>
                </c:pt>
                <c:pt idx="8">
                  <c:v>59</c:v>
                </c:pt>
                <c:pt idx="9">
                  <c:v>65</c:v>
                </c:pt>
                <c:pt idx="10">
                  <c:v>24</c:v>
                </c:pt>
                <c:pt idx="11">
                  <c:v>23</c:v>
                </c:pt>
                <c:pt idx="12">
                  <c:v>26</c:v>
                </c:pt>
                <c:pt idx="13">
                  <c:v>31</c:v>
                </c:pt>
                <c:pt idx="14">
                  <c:v>40</c:v>
                </c:pt>
                <c:pt idx="15">
                  <c:v>70</c:v>
                </c:pt>
                <c:pt idx="16">
                  <c:v>58</c:v>
                </c:pt>
                <c:pt idx="17">
                  <c:v>65</c:v>
                </c:pt>
                <c:pt idx="18">
                  <c:v>66</c:v>
                </c:pt>
                <c:pt idx="19">
                  <c:v>51</c:v>
                </c:pt>
                <c:pt idx="20">
                  <c:v>43</c:v>
                </c:pt>
                <c:pt idx="21">
                  <c:v>25</c:v>
                </c:pt>
                <c:pt idx="22">
                  <c:v>28</c:v>
                </c:pt>
                <c:pt idx="23">
                  <c:v>23</c:v>
                </c:pt>
                <c:pt idx="24">
                  <c:v>40</c:v>
                </c:pt>
                <c:pt idx="25">
                  <c:v>28</c:v>
                </c:pt>
                <c:pt idx="26">
                  <c:v>30</c:v>
                </c:pt>
                <c:pt idx="27">
                  <c:v>35</c:v>
                </c:pt>
                <c:pt idx="28">
                  <c:v>38</c:v>
                </c:pt>
                <c:pt idx="29">
                  <c:v>44</c:v>
                </c:pt>
                <c:pt idx="30">
                  <c:v>50</c:v>
                </c:pt>
                <c:pt idx="31">
                  <c:v>62</c:v>
                </c:pt>
                <c:pt idx="32">
                  <c:v>64</c:v>
                </c:pt>
                <c:pt idx="33">
                  <c:v>65</c:v>
                </c:pt>
                <c:pt idx="34">
                  <c:v>58</c:v>
                </c:pt>
                <c:pt idx="35">
                  <c:v>33</c:v>
                </c:pt>
                <c:pt idx="36">
                  <c:v>34</c:v>
                </c:pt>
                <c:pt idx="37">
                  <c:v>31</c:v>
                </c:pt>
                <c:pt idx="38">
                  <c:v>29</c:v>
                </c:pt>
                <c:pt idx="39">
                  <c:v>35</c:v>
                </c:pt>
              </c:numCache>
            </c:numRef>
          </c:xVal>
          <c:yVal>
            <c:numRef>
              <c:f>Correlation!$G$2:$G$41</c:f>
              <c:numCache>
                <c:formatCode>General</c:formatCode>
                <c:ptCount val="40"/>
                <c:pt idx="0">
                  <c:v>673</c:v>
                </c:pt>
                <c:pt idx="1">
                  <c:v>549</c:v>
                </c:pt>
                <c:pt idx="2">
                  <c:v>648</c:v>
                </c:pt>
                <c:pt idx="3">
                  <c:v>638</c:v>
                </c:pt>
                <c:pt idx="4">
                  <c:v>589</c:v>
                </c:pt>
                <c:pt idx="5">
                  <c:v>745</c:v>
                </c:pt>
                <c:pt idx="6">
                  <c:v>650</c:v>
                </c:pt>
                <c:pt idx="7">
                  <c:v>700</c:v>
                </c:pt>
                <c:pt idx="8">
                  <c:v>710</c:v>
                </c:pt>
                <c:pt idx="9">
                  <c:v>687</c:v>
                </c:pt>
                <c:pt idx="10">
                  <c:v>326</c:v>
                </c:pt>
                <c:pt idx="11">
                  <c:v>386</c:v>
                </c:pt>
                <c:pt idx="12">
                  <c:v>385</c:v>
                </c:pt>
                <c:pt idx="13">
                  <c:v>358</c:v>
                </c:pt>
                <c:pt idx="14">
                  <c:v>332</c:v>
                </c:pt>
                <c:pt idx="15">
                  <c:v>234</c:v>
                </c:pt>
                <c:pt idx="16">
                  <c:v>211</c:v>
                </c:pt>
                <c:pt idx="17">
                  <c:v>203</c:v>
                </c:pt>
                <c:pt idx="18">
                  <c:v>237</c:v>
                </c:pt>
                <c:pt idx="19">
                  <c:v>211</c:v>
                </c:pt>
                <c:pt idx="20">
                  <c:v>395</c:v>
                </c:pt>
                <c:pt idx="21">
                  <c:v>397</c:v>
                </c:pt>
                <c:pt idx="22">
                  <c:v>399</c:v>
                </c:pt>
                <c:pt idx="23">
                  <c:v>387</c:v>
                </c:pt>
                <c:pt idx="24">
                  <c:v>325</c:v>
                </c:pt>
                <c:pt idx="25">
                  <c:v>514</c:v>
                </c:pt>
                <c:pt idx="26">
                  <c:v>568</c:v>
                </c:pt>
                <c:pt idx="27">
                  <c:v>524</c:v>
                </c:pt>
                <c:pt idx="28">
                  <c:v>506</c:v>
                </c:pt>
                <c:pt idx="29">
                  <c:v>504</c:v>
                </c:pt>
                <c:pt idx="30">
                  <c:v>206</c:v>
                </c:pt>
                <c:pt idx="31">
                  <c:v>275</c:v>
                </c:pt>
                <c:pt idx="32">
                  <c:v>288</c:v>
                </c:pt>
                <c:pt idx="33">
                  <c:v>261</c:v>
                </c:pt>
                <c:pt idx="34">
                  <c:v>260</c:v>
                </c:pt>
                <c:pt idx="35">
                  <c:v>532</c:v>
                </c:pt>
                <c:pt idx="36">
                  <c:v>405</c:v>
                </c:pt>
                <c:pt idx="37">
                  <c:v>580</c:v>
                </c:pt>
                <c:pt idx="38">
                  <c:v>581</c:v>
                </c:pt>
                <c:pt idx="39">
                  <c:v>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9-44C2-9E1A-498ACA41F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61048"/>
        <c:axId val="543056128"/>
      </c:scatterChart>
      <c:valAx>
        <c:axId val="54306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6128"/>
        <c:crosses val="autoZero"/>
        <c:crossBetween val="midCat"/>
      </c:valAx>
      <c:valAx>
        <c:axId val="5430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6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Graph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Correlation!$G$1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Correlation!$D$2:$D$41</c:f>
              <c:numCache>
                <c:formatCode>General</c:formatCode>
                <c:ptCount val="40"/>
                <c:pt idx="0">
                  <c:v>105</c:v>
                </c:pt>
                <c:pt idx="1">
                  <c:v>91</c:v>
                </c:pt>
                <c:pt idx="2">
                  <c:v>98</c:v>
                </c:pt>
                <c:pt idx="3">
                  <c:v>103</c:v>
                </c:pt>
                <c:pt idx="4">
                  <c:v>111</c:v>
                </c:pt>
                <c:pt idx="5">
                  <c:v>104</c:v>
                </c:pt>
                <c:pt idx="6">
                  <c:v>94</c:v>
                </c:pt>
                <c:pt idx="7">
                  <c:v>106</c:v>
                </c:pt>
                <c:pt idx="8">
                  <c:v>103</c:v>
                </c:pt>
                <c:pt idx="9">
                  <c:v>92</c:v>
                </c:pt>
                <c:pt idx="10">
                  <c:v>23</c:v>
                </c:pt>
                <c:pt idx="11">
                  <c:v>42</c:v>
                </c:pt>
                <c:pt idx="12">
                  <c:v>49</c:v>
                </c:pt>
                <c:pt idx="13">
                  <c:v>14</c:v>
                </c:pt>
                <c:pt idx="14">
                  <c:v>48</c:v>
                </c:pt>
                <c:pt idx="15">
                  <c:v>42</c:v>
                </c:pt>
                <c:pt idx="16">
                  <c:v>31</c:v>
                </c:pt>
                <c:pt idx="17">
                  <c:v>27</c:v>
                </c:pt>
                <c:pt idx="18">
                  <c:v>40</c:v>
                </c:pt>
                <c:pt idx="19">
                  <c:v>32</c:v>
                </c:pt>
                <c:pt idx="20">
                  <c:v>55</c:v>
                </c:pt>
                <c:pt idx="21">
                  <c:v>54</c:v>
                </c:pt>
                <c:pt idx="22">
                  <c:v>8</c:v>
                </c:pt>
                <c:pt idx="23">
                  <c:v>30</c:v>
                </c:pt>
                <c:pt idx="24">
                  <c:v>55</c:v>
                </c:pt>
                <c:pt idx="25">
                  <c:v>113</c:v>
                </c:pt>
                <c:pt idx="26">
                  <c:v>91</c:v>
                </c:pt>
                <c:pt idx="27">
                  <c:v>102</c:v>
                </c:pt>
                <c:pt idx="28">
                  <c:v>109</c:v>
                </c:pt>
                <c:pt idx="29">
                  <c:v>92</c:v>
                </c:pt>
                <c:pt idx="30">
                  <c:v>9</c:v>
                </c:pt>
                <c:pt idx="31">
                  <c:v>53</c:v>
                </c:pt>
                <c:pt idx="32">
                  <c:v>12</c:v>
                </c:pt>
                <c:pt idx="33">
                  <c:v>7</c:v>
                </c:pt>
                <c:pt idx="34">
                  <c:v>37</c:v>
                </c:pt>
                <c:pt idx="35">
                  <c:v>110</c:v>
                </c:pt>
                <c:pt idx="36">
                  <c:v>108</c:v>
                </c:pt>
                <c:pt idx="37">
                  <c:v>97</c:v>
                </c:pt>
                <c:pt idx="38">
                  <c:v>100</c:v>
                </c:pt>
                <c:pt idx="39">
                  <c:v>104</c:v>
                </c:pt>
              </c:numCache>
            </c:numRef>
          </c:xVal>
          <c:yVal>
            <c:numRef>
              <c:f>Correlation!$G$2:$G$41</c:f>
              <c:numCache>
                <c:formatCode>General</c:formatCode>
                <c:ptCount val="40"/>
                <c:pt idx="0">
                  <c:v>673</c:v>
                </c:pt>
                <c:pt idx="1">
                  <c:v>549</c:v>
                </c:pt>
                <c:pt idx="2">
                  <c:v>648</c:v>
                </c:pt>
                <c:pt idx="3">
                  <c:v>638</c:v>
                </c:pt>
                <c:pt idx="4">
                  <c:v>589</c:v>
                </c:pt>
                <c:pt idx="5">
                  <c:v>745</c:v>
                </c:pt>
                <c:pt idx="6">
                  <c:v>650</c:v>
                </c:pt>
                <c:pt idx="7">
                  <c:v>700</c:v>
                </c:pt>
                <c:pt idx="8">
                  <c:v>710</c:v>
                </c:pt>
                <c:pt idx="9">
                  <c:v>687</c:v>
                </c:pt>
                <c:pt idx="10">
                  <c:v>326</c:v>
                </c:pt>
                <c:pt idx="11">
                  <c:v>386</c:v>
                </c:pt>
                <c:pt idx="12">
                  <c:v>385</c:v>
                </c:pt>
                <c:pt idx="13">
                  <c:v>358</c:v>
                </c:pt>
                <c:pt idx="14">
                  <c:v>332</c:v>
                </c:pt>
                <c:pt idx="15">
                  <c:v>234</c:v>
                </c:pt>
                <c:pt idx="16">
                  <c:v>211</c:v>
                </c:pt>
                <c:pt idx="17">
                  <c:v>203</c:v>
                </c:pt>
                <c:pt idx="18">
                  <c:v>237</c:v>
                </c:pt>
                <c:pt idx="19">
                  <c:v>211</c:v>
                </c:pt>
                <c:pt idx="20">
                  <c:v>395</c:v>
                </c:pt>
                <c:pt idx="21">
                  <c:v>397</c:v>
                </c:pt>
                <c:pt idx="22">
                  <c:v>399</c:v>
                </c:pt>
                <c:pt idx="23">
                  <c:v>387</c:v>
                </c:pt>
                <c:pt idx="24">
                  <c:v>325</c:v>
                </c:pt>
                <c:pt idx="25">
                  <c:v>514</c:v>
                </c:pt>
                <c:pt idx="26">
                  <c:v>568</c:v>
                </c:pt>
                <c:pt idx="27">
                  <c:v>524</c:v>
                </c:pt>
                <c:pt idx="28">
                  <c:v>506</c:v>
                </c:pt>
                <c:pt idx="29">
                  <c:v>504</c:v>
                </c:pt>
                <c:pt idx="30">
                  <c:v>206</c:v>
                </c:pt>
                <c:pt idx="31">
                  <c:v>275</c:v>
                </c:pt>
                <c:pt idx="32">
                  <c:v>288</c:v>
                </c:pt>
                <c:pt idx="33">
                  <c:v>261</c:v>
                </c:pt>
                <c:pt idx="34">
                  <c:v>260</c:v>
                </c:pt>
                <c:pt idx="35">
                  <c:v>532</c:v>
                </c:pt>
                <c:pt idx="36">
                  <c:v>405</c:v>
                </c:pt>
                <c:pt idx="37">
                  <c:v>580</c:v>
                </c:pt>
                <c:pt idx="38">
                  <c:v>581</c:v>
                </c:pt>
                <c:pt idx="39">
                  <c:v>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5D-4AD4-BE89-D0E499715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61048"/>
        <c:axId val="543056128"/>
      </c:scatterChart>
      <c:valAx>
        <c:axId val="54306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Usage GB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6128"/>
        <c:crosses val="autoZero"/>
        <c:crossBetween val="midCat"/>
      </c:valAx>
      <c:valAx>
        <c:axId val="5430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6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Graph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Correlation!$G$1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Correlation!$E$2:$E$41</c:f>
              <c:numCache>
                <c:formatCode>General</c:formatCode>
                <c:ptCount val="40"/>
                <c:pt idx="0">
                  <c:v>14</c:v>
                </c:pt>
                <c:pt idx="1">
                  <c:v>21</c:v>
                </c:pt>
                <c:pt idx="2">
                  <c:v>9</c:v>
                </c:pt>
                <c:pt idx="3">
                  <c:v>9</c:v>
                </c:pt>
                <c:pt idx="4">
                  <c:v>29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14</c:v>
                </c:pt>
                <c:pt idx="10">
                  <c:v>35</c:v>
                </c:pt>
                <c:pt idx="11">
                  <c:v>19</c:v>
                </c:pt>
                <c:pt idx="12">
                  <c:v>29</c:v>
                </c:pt>
                <c:pt idx="13">
                  <c:v>34</c:v>
                </c:pt>
                <c:pt idx="14">
                  <c:v>23</c:v>
                </c:pt>
                <c:pt idx="15">
                  <c:v>26</c:v>
                </c:pt>
                <c:pt idx="16">
                  <c:v>35</c:v>
                </c:pt>
                <c:pt idx="17">
                  <c:v>26</c:v>
                </c:pt>
                <c:pt idx="18">
                  <c:v>23</c:v>
                </c:pt>
                <c:pt idx="19">
                  <c:v>20</c:v>
                </c:pt>
                <c:pt idx="20">
                  <c:v>34</c:v>
                </c:pt>
                <c:pt idx="21">
                  <c:v>24</c:v>
                </c:pt>
                <c:pt idx="22">
                  <c:v>25</c:v>
                </c:pt>
                <c:pt idx="23">
                  <c:v>30</c:v>
                </c:pt>
                <c:pt idx="24">
                  <c:v>32</c:v>
                </c:pt>
                <c:pt idx="25">
                  <c:v>21</c:v>
                </c:pt>
                <c:pt idx="26">
                  <c:v>33</c:v>
                </c:pt>
                <c:pt idx="27">
                  <c:v>26</c:v>
                </c:pt>
                <c:pt idx="28">
                  <c:v>25</c:v>
                </c:pt>
                <c:pt idx="29">
                  <c:v>35</c:v>
                </c:pt>
                <c:pt idx="30">
                  <c:v>32</c:v>
                </c:pt>
                <c:pt idx="31">
                  <c:v>31</c:v>
                </c:pt>
                <c:pt idx="32">
                  <c:v>23</c:v>
                </c:pt>
                <c:pt idx="33">
                  <c:v>31</c:v>
                </c:pt>
                <c:pt idx="34">
                  <c:v>25</c:v>
                </c:pt>
                <c:pt idx="35">
                  <c:v>24</c:v>
                </c:pt>
                <c:pt idx="36">
                  <c:v>30</c:v>
                </c:pt>
                <c:pt idx="37">
                  <c:v>22</c:v>
                </c:pt>
                <c:pt idx="38">
                  <c:v>34</c:v>
                </c:pt>
                <c:pt idx="39">
                  <c:v>21</c:v>
                </c:pt>
              </c:numCache>
            </c:numRef>
          </c:xVal>
          <c:yVal>
            <c:numRef>
              <c:f>Correlation!$G$2:$G$41</c:f>
              <c:numCache>
                <c:formatCode>General</c:formatCode>
                <c:ptCount val="40"/>
                <c:pt idx="0">
                  <c:v>673</c:v>
                </c:pt>
                <c:pt idx="1">
                  <c:v>549</c:v>
                </c:pt>
                <c:pt idx="2">
                  <c:v>648</c:v>
                </c:pt>
                <c:pt idx="3">
                  <c:v>638</c:v>
                </c:pt>
                <c:pt idx="4">
                  <c:v>589</c:v>
                </c:pt>
                <c:pt idx="5">
                  <c:v>745</c:v>
                </c:pt>
                <c:pt idx="6">
                  <c:v>650</c:v>
                </c:pt>
                <c:pt idx="7">
                  <c:v>700</c:v>
                </c:pt>
                <c:pt idx="8">
                  <c:v>710</c:v>
                </c:pt>
                <c:pt idx="9">
                  <c:v>687</c:v>
                </c:pt>
                <c:pt idx="10">
                  <c:v>326</c:v>
                </c:pt>
                <c:pt idx="11">
                  <c:v>386</c:v>
                </c:pt>
                <c:pt idx="12">
                  <c:v>385</c:v>
                </c:pt>
                <c:pt idx="13">
                  <c:v>358</c:v>
                </c:pt>
                <c:pt idx="14">
                  <c:v>332</c:v>
                </c:pt>
                <c:pt idx="15">
                  <c:v>234</c:v>
                </c:pt>
                <c:pt idx="16">
                  <c:v>211</c:v>
                </c:pt>
                <c:pt idx="17">
                  <c:v>203</c:v>
                </c:pt>
                <c:pt idx="18">
                  <c:v>237</c:v>
                </c:pt>
                <c:pt idx="19">
                  <c:v>211</c:v>
                </c:pt>
                <c:pt idx="20">
                  <c:v>395</c:v>
                </c:pt>
                <c:pt idx="21">
                  <c:v>397</c:v>
                </c:pt>
                <c:pt idx="22">
                  <c:v>399</c:v>
                </c:pt>
                <c:pt idx="23">
                  <c:v>387</c:v>
                </c:pt>
                <c:pt idx="24">
                  <c:v>325</c:v>
                </c:pt>
                <c:pt idx="25">
                  <c:v>514</c:v>
                </c:pt>
                <c:pt idx="26">
                  <c:v>568</c:v>
                </c:pt>
                <c:pt idx="27">
                  <c:v>524</c:v>
                </c:pt>
                <c:pt idx="28">
                  <c:v>506</c:v>
                </c:pt>
                <c:pt idx="29">
                  <c:v>504</c:v>
                </c:pt>
                <c:pt idx="30">
                  <c:v>206</c:v>
                </c:pt>
                <c:pt idx="31">
                  <c:v>275</c:v>
                </c:pt>
                <c:pt idx="32">
                  <c:v>288</c:v>
                </c:pt>
                <c:pt idx="33">
                  <c:v>261</c:v>
                </c:pt>
                <c:pt idx="34">
                  <c:v>260</c:v>
                </c:pt>
                <c:pt idx="35">
                  <c:v>532</c:v>
                </c:pt>
                <c:pt idx="36">
                  <c:v>405</c:v>
                </c:pt>
                <c:pt idx="37">
                  <c:v>580</c:v>
                </c:pt>
                <c:pt idx="38">
                  <c:v>581</c:v>
                </c:pt>
                <c:pt idx="39">
                  <c:v>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9-4BDE-9A0D-7E8D658CA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61048"/>
        <c:axId val="543056128"/>
      </c:scatterChart>
      <c:valAx>
        <c:axId val="54306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LeadDays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6128"/>
        <c:crosses val="autoZero"/>
        <c:crossBetween val="midCat"/>
      </c:valAx>
      <c:valAx>
        <c:axId val="5430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6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Graph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Correlation!$G$1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Correlation!$F$2:$F$41</c:f>
              <c:numCache>
                <c:formatCode>General</c:formatCode>
                <c:ptCount val="40"/>
                <c:pt idx="0">
                  <c:v>68</c:v>
                </c:pt>
                <c:pt idx="1">
                  <c:v>41</c:v>
                </c:pt>
                <c:pt idx="2">
                  <c:v>71</c:v>
                </c:pt>
                <c:pt idx="3">
                  <c:v>71</c:v>
                </c:pt>
                <c:pt idx="4">
                  <c:v>41</c:v>
                </c:pt>
                <c:pt idx="5">
                  <c:v>79</c:v>
                </c:pt>
                <c:pt idx="6">
                  <c:v>66</c:v>
                </c:pt>
                <c:pt idx="7">
                  <c:v>59</c:v>
                </c:pt>
                <c:pt idx="8">
                  <c:v>59</c:v>
                </c:pt>
                <c:pt idx="9">
                  <c:v>65</c:v>
                </c:pt>
                <c:pt idx="10">
                  <c:v>24</c:v>
                </c:pt>
                <c:pt idx="11">
                  <c:v>23</c:v>
                </c:pt>
                <c:pt idx="12">
                  <c:v>26</c:v>
                </c:pt>
                <c:pt idx="13">
                  <c:v>31</c:v>
                </c:pt>
                <c:pt idx="14">
                  <c:v>40</c:v>
                </c:pt>
                <c:pt idx="15">
                  <c:v>70</c:v>
                </c:pt>
                <c:pt idx="16">
                  <c:v>58</c:v>
                </c:pt>
                <c:pt idx="17">
                  <c:v>65</c:v>
                </c:pt>
                <c:pt idx="18">
                  <c:v>66</c:v>
                </c:pt>
                <c:pt idx="19">
                  <c:v>51</c:v>
                </c:pt>
                <c:pt idx="20">
                  <c:v>43</c:v>
                </c:pt>
                <c:pt idx="21">
                  <c:v>25</c:v>
                </c:pt>
                <c:pt idx="22">
                  <c:v>28</c:v>
                </c:pt>
                <c:pt idx="23">
                  <c:v>23</c:v>
                </c:pt>
                <c:pt idx="24">
                  <c:v>40</c:v>
                </c:pt>
                <c:pt idx="25">
                  <c:v>28</c:v>
                </c:pt>
                <c:pt idx="26">
                  <c:v>30</c:v>
                </c:pt>
                <c:pt idx="27">
                  <c:v>35</c:v>
                </c:pt>
                <c:pt idx="28">
                  <c:v>38</c:v>
                </c:pt>
                <c:pt idx="29">
                  <c:v>44</c:v>
                </c:pt>
                <c:pt idx="30">
                  <c:v>50</c:v>
                </c:pt>
                <c:pt idx="31">
                  <c:v>62</c:v>
                </c:pt>
                <c:pt idx="32">
                  <c:v>64</c:v>
                </c:pt>
                <c:pt idx="33">
                  <c:v>65</c:v>
                </c:pt>
                <c:pt idx="34">
                  <c:v>58</c:v>
                </c:pt>
                <c:pt idx="35">
                  <c:v>33</c:v>
                </c:pt>
                <c:pt idx="36">
                  <c:v>34</c:v>
                </c:pt>
                <c:pt idx="37">
                  <c:v>31</c:v>
                </c:pt>
                <c:pt idx="38">
                  <c:v>29</c:v>
                </c:pt>
                <c:pt idx="39">
                  <c:v>35</c:v>
                </c:pt>
              </c:numCache>
            </c:numRef>
          </c:xVal>
          <c:yVal>
            <c:numRef>
              <c:f>Correlation!$G$2:$G$41</c:f>
              <c:numCache>
                <c:formatCode>General</c:formatCode>
                <c:ptCount val="40"/>
                <c:pt idx="0">
                  <c:v>673</c:v>
                </c:pt>
                <c:pt idx="1">
                  <c:v>549</c:v>
                </c:pt>
                <c:pt idx="2">
                  <c:v>648</c:v>
                </c:pt>
                <c:pt idx="3">
                  <c:v>638</c:v>
                </c:pt>
                <c:pt idx="4">
                  <c:v>589</c:v>
                </c:pt>
                <c:pt idx="5">
                  <c:v>745</c:v>
                </c:pt>
                <c:pt idx="6">
                  <c:v>650</c:v>
                </c:pt>
                <c:pt idx="7">
                  <c:v>700</c:v>
                </c:pt>
                <c:pt idx="8">
                  <c:v>710</c:v>
                </c:pt>
                <c:pt idx="9">
                  <c:v>687</c:v>
                </c:pt>
                <c:pt idx="10">
                  <c:v>326</c:v>
                </c:pt>
                <c:pt idx="11">
                  <c:v>386</c:v>
                </c:pt>
                <c:pt idx="12">
                  <c:v>385</c:v>
                </c:pt>
                <c:pt idx="13">
                  <c:v>358</c:v>
                </c:pt>
                <c:pt idx="14">
                  <c:v>332</c:v>
                </c:pt>
                <c:pt idx="15">
                  <c:v>234</c:v>
                </c:pt>
                <c:pt idx="16">
                  <c:v>211</c:v>
                </c:pt>
                <c:pt idx="17">
                  <c:v>203</c:v>
                </c:pt>
                <c:pt idx="18">
                  <c:v>237</c:v>
                </c:pt>
                <c:pt idx="19">
                  <c:v>211</c:v>
                </c:pt>
                <c:pt idx="20">
                  <c:v>395</c:v>
                </c:pt>
                <c:pt idx="21">
                  <c:v>397</c:v>
                </c:pt>
                <c:pt idx="22">
                  <c:v>399</c:v>
                </c:pt>
                <c:pt idx="23">
                  <c:v>387</c:v>
                </c:pt>
                <c:pt idx="24">
                  <c:v>325</c:v>
                </c:pt>
                <c:pt idx="25">
                  <c:v>514</c:v>
                </c:pt>
                <c:pt idx="26">
                  <c:v>568</c:v>
                </c:pt>
                <c:pt idx="27">
                  <c:v>524</c:v>
                </c:pt>
                <c:pt idx="28">
                  <c:v>506</c:v>
                </c:pt>
                <c:pt idx="29">
                  <c:v>504</c:v>
                </c:pt>
                <c:pt idx="30">
                  <c:v>206</c:v>
                </c:pt>
                <c:pt idx="31">
                  <c:v>275</c:v>
                </c:pt>
                <c:pt idx="32">
                  <c:v>288</c:v>
                </c:pt>
                <c:pt idx="33">
                  <c:v>261</c:v>
                </c:pt>
                <c:pt idx="34">
                  <c:v>260</c:v>
                </c:pt>
                <c:pt idx="35">
                  <c:v>532</c:v>
                </c:pt>
                <c:pt idx="36">
                  <c:v>405</c:v>
                </c:pt>
                <c:pt idx="37">
                  <c:v>580</c:v>
                </c:pt>
                <c:pt idx="38">
                  <c:v>581</c:v>
                </c:pt>
                <c:pt idx="39">
                  <c:v>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2-48B6-993A-3D825D870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61048"/>
        <c:axId val="543056128"/>
      </c:scatterChart>
      <c:valAx>
        <c:axId val="54306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6128"/>
        <c:crosses val="autoZero"/>
        <c:crossBetween val="midCat"/>
      </c:valAx>
      <c:valAx>
        <c:axId val="5430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6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Graph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Correlation!$G$1</c:f>
              <c:strCache>
                <c:ptCount val="1"/>
                <c:pt idx="0">
                  <c:v>Revenue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Correlation!$G$2:$G$41</c:f>
              <c:numCache>
                <c:formatCode>General</c:formatCode>
                <c:ptCount val="40"/>
                <c:pt idx="0">
                  <c:v>673</c:v>
                </c:pt>
                <c:pt idx="1">
                  <c:v>549</c:v>
                </c:pt>
                <c:pt idx="2">
                  <c:v>648</c:v>
                </c:pt>
                <c:pt idx="3">
                  <c:v>638</c:v>
                </c:pt>
                <c:pt idx="4">
                  <c:v>589</c:v>
                </c:pt>
                <c:pt idx="5">
                  <c:v>745</c:v>
                </c:pt>
                <c:pt idx="6">
                  <c:v>650</c:v>
                </c:pt>
                <c:pt idx="7">
                  <c:v>700</c:v>
                </c:pt>
                <c:pt idx="8">
                  <c:v>710</c:v>
                </c:pt>
                <c:pt idx="9">
                  <c:v>687</c:v>
                </c:pt>
                <c:pt idx="10">
                  <c:v>326</c:v>
                </c:pt>
                <c:pt idx="11">
                  <c:v>386</c:v>
                </c:pt>
                <c:pt idx="12">
                  <c:v>385</c:v>
                </c:pt>
                <c:pt idx="13">
                  <c:v>358</c:v>
                </c:pt>
                <c:pt idx="14">
                  <c:v>332</c:v>
                </c:pt>
                <c:pt idx="15">
                  <c:v>234</c:v>
                </c:pt>
                <c:pt idx="16">
                  <c:v>211</c:v>
                </c:pt>
                <c:pt idx="17">
                  <c:v>203</c:v>
                </c:pt>
                <c:pt idx="18">
                  <c:v>237</c:v>
                </c:pt>
                <c:pt idx="19">
                  <c:v>211</c:v>
                </c:pt>
                <c:pt idx="20">
                  <c:v>395</c:v>
                </c:pt>
                <c:pt idx="21">
                  <c:v>397</c:v>
                </c:pt>
                <c:pt idx="22">
                  <c:v>399</c:v>
                </c:pt>
                <c:pt idx="23">
                  <c:v>387</c:v>
                </c:pt>
                <c:pt idx="24">
                  <c:v>325</c:v>
                </c:pt>
                <c:pt idx="25">
                  <c:v>514</c:v>
                </c:pt>
                <c:pt idx="26">
                  <c:v>568</c:v>
                </c:pt>
                <c:pt idx="27">
                  <c:v>524</c:v>
                </c:pt>
                <c:pt idx="28">
                  <c:v>506</c:v>
                </c:pt>
                <c:pt idx="29">
                  <c:v>504</c:v>
                </c:pt>
                <c:pt idx="30">
                  <c:v>206</c:v>
                </c:pt>
                <c:pt idx="31">
                  <c:v>275</c:v>
                </c:pt>
                <c:pt idx="32">
                  <c:v>288</c:v>
                </c:pt>
                <c:pt idx="33">
                  <c:v>261</c:v>
                </c:pt>
                <c:pt idx="34">
                  <c:v>260</c:v>
                </c:pt>
                <c:pt idx="35">
                  <c:v>532</c:v>
                </c:pt>
                <c:pt idx="36">
                  <c:v>405</c:v>
                </c:pt>
                <c:pt idx="37">
                  <c:v>580</c:v>
                </c:pt>
                <c:pt idx="38">
                  <c:v>581</c:v>
                </c:pt>
                <c:pt idx="39">
                  <c:v>488</c:v>
                </c:pt>
              </c:numCache>
            </c:numRef>
          </c:xVal>
          <c:yVal>
            <c:numRef>
              <c:f>Correlation!$F$2:$F$41</c:f>
              <c:numCache>
                <c:formatCode>General</c:formatCode>
                <c:ptCount val="40"/>
                <c:pt idx="0">
                  <c:v>68</c:v>
                </c:pt>
                <c:pt idx="1">
                  <c:v>41</c:v>
                </c:pt>
                <c:pt idx="2">
                  <c:v>71</c:v>
                </c:pt>
                <c:pt idx="3">
                  <c:v>71</c:v>
                </c:pt>
                <c:pt idx="4">
                  <c:v>41</c:v>
                </c:pt>
                <c:pt idx="5">
                  <c:v>79</c:v>
                </c:pt>
                <c:pt idx="6">
                  <c:v>66</c:v>
                </c:pt>
                <c:pt idx="7">
                  <c:v>59</c:v>
                </c:pt>
                <c:pt idx="8">
                  <c:v>59</c:v>
                </c:pt>
                <c:pt idx="9">
                  <c:v>65</c:v>
                </c:pt>
                <c:pt idx="10">
                  <c:v>24</c:v>
                </c:pt>
                <c:pt idx="11">
                  <c:v>23</c:v>
                </c:pt>
                <c:pt idx="12">
                  <c:v>26</c:v>
                </c:pt>
                <c:pt idx="13">
                  <c:v>31</c:v>
                </c:pt>
                <c:pt idx="14">
                  <c:v>40</c:v>
                </c:pt>
                <c:pt idx="15">
                  <c:v>70</c:v>
                </c:pt>
                <c:pt idx="16">
                  <c:v>58</c:v>
                </c:pt>
                <c:pt idx="17">
                  <c:v>65</c:v>
                </c:pt>
                <c:pt idx="18">
                  <c:v>66</c:v>
                </c:pt>
                <c:pt idx="19">
                  <c:v>51</c:v>
                </c:pt>
                <c:pt idx="20">
                  <c:v>43</c:v>
                </c:pt>
                <c:pt idx="21">
                  <c:v>25</c:v>
                </c:pt>
                <c:pt idx="22">
                  <c:v>28</c:v>
                </c:pt>
                <c:pt idx="23">
                  <c:v>23</c:v>
                </c:pt>
                <c:pt idx="24">
                  <c:v>40</c:v>
                </c:pt>
                <c:pt idx="25">
                  <c:v>28</c:v>
                </c:pt>
                <c:pt idx="26">
                  <c:v>30</c:v>
                </c:pt>
                <c:pt idx="27">
                  <c:v>35</c:v>
                </c:pt>
                <c:pt idx="28">
                  <c:v>38</c:v>
                </c:pt>
                <c:pt idx="29">
                  <c:v>44</c:v>
                </c:pt>
                <c:pt idx="30">
                  <c:v>50</c:v>
                </c:pt>
                <c:pt idx="31">
                  <c:v>62</c:v>
                </c:pt>
                <c:pt idx="32">
                  <c:v>64</c:v>
                </c:pt>
                <c:pt idx="33">
                  <c:v>65</c:v>
                </c:pt>
                <c:pt idx="34">
                  <c:v>58</c:v>
                </c:pt>
                <c:pt idx="35">
                  <c:v>33</c:v>
                </c:pt>
                <c:pt idx="36">
                  <c:v>34</c:v>
                </c:pt>
                <c:pt idx="37">
                  <c:v>31</c:v>
                </c:pt>
                <c:pt idx="38">
                  <c:v>29</c:v>
                </c:pt>
                <c:pt idx="3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7-445E-9CCF-BEC3960A5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61048"/>
        <c:axId val="543056128"/>
      </c:scatterChart>
      <c:valAx>
        <c:axId val="54306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6128"/>
        <c:crosses val="autoZero"/>
        <c:crossBetween val="midCat"/>
      </c:valAx>
      <c:valAx>
        <c:axId val="5430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6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image" Target="../media/image12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147056</xdr:colOff>
      <xdr:row>2</xdr:row>
      <xdr:rowOff>76200</xdr:rowOff>
    </xdr:from>
    <xdr:to>
      <xdr:col>1</xdr:col>
      <xdr:colOff>476249</xdr:colOff>
      <xdr:row>32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959188-411A-408B-B99A-53A767F78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056" y="457200"/>
          <a:ext cx="938793" cy="5695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600552</xdr:colOff>
      <xdr:row>2</xdr:row>
      <xdr:rowOff>38100</xdr:rowOff>
    </xdr:from>
    <xdr:to>
      <xdr:col>11</xdr:col>
      <xdr:colOff>133349</xdr:colOff>
      <xdr:row>21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8B257-CAF5-46C8-81FD-C6D81274C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9352" y="419100"/>
          <a:ext cx="4409597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152400</xdr:colOff>
      <xdr:row>1</xdr:row>
      <xdr:rowOff>180975</xdr:rowOff>
    </xdr:from>
    <xdr:to>
      <xdr:col>23</xdr:col>
      <xdr:colOff>295275</xdr:colOff>
      <xdr:row>9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EC9B93-B770-47AB-9263-D1F5E6C7D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371475"/>
          <a:ext cx="319087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</xdr:colOff>
      <xdr:row>2</xdr:row>
      <xdr:rowOff>28575</xdr:rowOff>
    </xdr:from>
    <xdr:to>
      <xdr:col>16</xdr:col>
      <xdr:colOff>323850</xdr:colOff>
      <xdr:row>20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2869E7-3865-488D-9A4A-5F0C34F47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409575"/>
          <a:ext cx="2695575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76200</xdr:rowOff>
    </xdr:from>
    <xdr:to>
      <xdr:col>12</xdr:col>
      <xdr:colOff>133350</xdr:colOff>
      <xdr:row>6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1FB8F9-44DE-45B5-959B-E2D8451FDF73}"/>
            </a:ext>
          </a:extLst>
        </xdr:cNvPr>
        <xdr:cNvSpPr txBox="1"/>
      </xdr:nvSpPr>
      <xdr:spPr>
        <a:xfrm>
          <a:off x="2705100" y="266700"/>
          <a:ext cx="4581525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simple dataset containing two categorical variables - 'Service type' and 'State', and two continuous numerical variables - 'Revenue' and 'Sentiment'.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Two services - NBN and Mobile</a:t>
          </a:r>
        </a:p>
        <a:p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Four states - VIC, NSW, QLD, WA</a:t>
          </a:r>
        </a:p>
        <a:p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Revenue is in dollars, and sentiment is a score between 0 and 100.</a:t>
          </a:r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352425</xdr:colOff>
      <xdr:row>48</xdr:row>
      <xdr:rowOff>114300</xdr:rowOff>
    </xdr:from>
    <xdr:to>
      <xdr:col>14</xdr:col>
      <xdr:colOff>314745</xdr:colOff>
      <xdr:row>52</xdr:row>
      <xdr:rowOff>85827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CF813F-C33B-4C05-B5EA-2DA90AD1B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2725" y="9258300"/>
          <a:ext cx="3010320" cy="7335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142875</xdr:rowOff>
    </xdr:from>
    <xdr:to>
      <xdr:col>8</xdr:col>
      <xdr:colOff>590550</xdr:colOff>
      <xdr:row>9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E25B68-8D8D-4740-B244-D11EE8A91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33375"/>
          <a:ext cx="319087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19050</xdr:rowOff>
    </xdr:from>
    <xdr:to>
      <xdr:col>8</xdr:col>
      <xdr:colOff>1076325</xdr:colOff>
      <xdr:row>22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5260D4-3845-4792-A4AA-3EA281A44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2495550"/>
          <a:ext cx="3695700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</xdr:colOff>
      <xdr:row>26</xdr:row>
      <xdr:rowOff>66675</xdr:rowOff>
    </xdr:from>
    <xdr:to>
      <xdr:col>8</xdr:col>
      <xdr:colOff>1143520</xdr:colOff>
      <xdr:row>43</xdr:row>
      <xdr:rowOff>133811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F2EB68-3D6E-4550-81F6-A3165355D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4175" y="5029200"/>
          <a:ext cx="3724795" cy="33056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7</xdr:row>
      <xdr:rowOff>4762</xdr:rowOff>
    </xdr:from>
    <xdr:to>
      <xdr:col>9</xdr:col>
      <xdr:colOff>95250</xdr:colOff>
      <xdr:row>21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71BC88-39E1-43F5-B94C-ADC98275C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9525</xdr:colOff>
      <xdr:row>26</xdr:row>
      <xdr:rowOff>123825</xdr:rowOff>
    </xdr:from>
    <xdr:to>
      <xdr:col>6</xdr:col>
      <xdr:colOff>742950</xdr:colOff>
      <xdr:row>33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454127-8A3A-4E79-AA5F-5F1BF966E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5076825"/>
          <a:ext cx="256222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76200</xdr:colOff>
      <xdr:row>26</xdr:row>
      <xdr:rowOff>47625</xdr:rowOff>
    </xdr:from>
    <xdr:to>
      <xdr:col>12</xdr:col>
      <xdr:colOff>234711</xdr:colOff>
      <xdr:row>36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F8C3F4-90A1-4B1B-BFF9-F4FBC44B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5000625"/>
          <a:ext cx="2168286" cy="1933575"/>
        </a:xfrm>
        <a:prstGeom prst="rect">
          <a:avLst/>
        </a:prstGeom>
      </xdr:spPr>
    </xdr:pic>
    <xdr:clientData/>
  </xdr:twoCellAnchor>
  <xdr:twoCellAnchor>
    <xdr:from>
      <xdr:col>5</xdr:col>
      <xdr:colOff>14287</xdr:colOff>
      <xdr:row>45</xdr:row>
      <xdr:rowOff>185737</xdr:rowOff>
    </xdr:from>
    <xdr:to>
      <xdr:col>9</xdr:col>
      <xdr:colOff>266700</xdr:colOff>
      <xdr:row>59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75BB6F-5A46-48E3-A222-F4BF27C03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304799</xdr:colOff>
      <xdr:row>20</xdr:row>
      <xdr:rowOff>28575</xdr:rowOff>
    </xdr:from>
    <xdr:to>
      <xdr:col>26</xdr:col>
      <xdr:colOff>142874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6558C-8C29-4F27-96D9-94A75E30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447675</xdr:colOff>
      <xdr:row>14</xdr:row>
      <xdr:rowOff>180975</xdr:rowOff>
    </xdr:from>
    <xdr:to>
      <xdr:col>11</xdr:col>
      <xdr:colOff>104284</xdr:colOff>
      <xdr:row>33</xdr:row>
      <xdr:rowOff>56709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FCE24F-C51E-4882-98DB-5B079B5C3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86075" y="2886075"/>
          <a:ext cx="3923809" cy="35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466725</xdr:colOff>
      <xdr:row>1</xdr:row>
      <xdr:rowOff>152400</xdr:rowOff>
    </xdr:from>
    <xdr:to>
      <xdr:col>10</xdr:col>
      <xdr:colOff>513887</xdr:colOff>
      <xdr:row>11</xdr:row>
      <xdr:rowOff>85492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1ACDD7-08BB-4663-BEB4-DD0CC0382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05125" y="342900"/>
          <a:ext cx="3704762" cy="18666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0</xdr:row>
      <xdr:rowOff>28575</xdr:rowOff>
    </xdr:from>
    <xdr:to>
      <xdr:col>20</xdr:col>
      <xdr:colOff>457200</xdr:colOff>
      <xdr:row>12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8897AD-97C6-4920-AD5C-061677478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8575"/>
          <a:ext cx="7762875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28575</xdr:colOff>
      <xdr:row>13</xdr:row>
      <xdr:rowOff>14287</xdr:rowOff>
    </xdr:from>
    <xdr:to>
      <xdr:col>21</xdr:col>
      <xdr:colOff>142875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A5846D-5F1C-4A87-9BF9-FBAEE1A6C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39</xdr:row>
      <xdr:rowOff>28575</xdr:rowOff>
    </xdr:from>
    <xdr:to>
      <xdr:col>14</xdr:col>
      <xdr:colOff>100013</xdr:colOff>
      <xdr:row>50</xdr:row>
      <xdr:rowOff>157163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B3217E-3595-4F6E-BDB2-4E3E4376F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26</xdr:row>
      <xdr:rowOff>38100</xdr:rowOff>
    </xdr:from>
    <xdr:to>
      <xdr:col>14</xdr:col>
      <xdr:colOff>109538</xdr:colOff>
      <xdr:row>37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857974-5603-42B5-A9ED-CBB2F3A66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28575</xdr:colOff>
      <xdr:row>26</xdr:row>
      <xdr:rowOff>19050</xdr:rowOff>
    </xdr:from>
    <xdr:to>
      <xdr:col>21</xdr:col>
      <xdr:colOff>109538</xdr:colOff>
      <xdr:row>37</xdr:row>
      <xdr:rowOff>147638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E14121-05C8-406D-B3ED-65E173DD2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28575</xdr:colOff>
      <xdr:row>39</xdr:row>
      <xdr:rowOff>38100</xdr:rowOff>
    </xdr:from>
    <xdr:to>
      <xdr:col>21</xdr:col>
      <xdr:colOff>266700</xdr:colOff>
      <xdr:row>50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D448B8-9205-4874-92BA-C58BAF77F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38100</xdr:colOff>
      <xdr:row>53</xdr:row>
      <xdr:rowOff>171450</xdr:rowOff>
    </xdr:from>
    <xdr:to>
      <xdr:col>14</xdr:col>
      <xdr:colOff>276225</xdr:colOff>
      <xdr:row>65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8DC031-12A7-4F1C-95F4-B365765B3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276225</xdr:colOff>
      <xdr:row>1</xdr:row>
      <xdr:rowOff>114300</xdr:rowOff>
    </xdr:from>
    <xdr:to>
      <xdr:col>29</xdr:col>
      <xdr:colOff>9525</xdr:colOff>
      <xdr:row>56</xdr:row>
      <xdr:rowOff>114299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D5187EA-4E54-4BA6-A38B-7955F247DA8F}"/>
            </a:ext>
          </a:extLst>
        </xdr:cNvPr>
        <xdr:cNvSpPr txBox="1"/>
      </xdr:nvSpPr>
      <xdr:spPr>
        <a:xfrm>
          <a:off x="12992100" y="304800"/>
          <a:ext cx="4610100" cy="104965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data </a:t>
          </a:r>
        </a:p>
        <a:p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have introduced three new numerical variables - UsageGB (Internet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 in GB)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LeadDays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(# of days from first contact to transaction completion), Age (customer age)</a:t>
          </a:r>
        </a:p>
        <a:p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of these are discrete or continuous?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Requirement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Reflect on what you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would like to explore: Just like with sentiment, how do these variables affect revenue? i.e. does customer age affect revenue?  etc.</a:t>
          </a:r>
          <a:endParaRPr lang="en-AU">
            <a:effectLst/>
          </a:endParaRPr>
        </a:p>
        <a:p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means we are interested in the correlation betwene these three variables with revenue.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en-AU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other words, Sentiment, UsageGB, LeadDays, Age and input variables that may have a relationship (or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correlation) with the output variable Revenue. </a:t>
          </a:r>
        </a:p>
        <a:p>
          <a:endParaRPr lang="en-AU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Let's create a correlation matrix to explore these relationships. </a:t>
          </a:r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'Correlation' from the Data Analysis Toolkit and input all numerical columns along with the configuration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shown in the image. </a:t>
          </a:r>
        </a:p>
        <a:p>
          <a:endParaRPr lang="en-AU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</a:t>
          </a:r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Correlation?</a:t>
          </a:r>
          <a:endParaRPr lang="en-AU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function produces pair-wise Pearson correlation coefficient, a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 between -1 and +1, </a:t>
          </a:r>
        </a:p>
        <a:p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+1 indicates a perfect positive correlation. As variable X increases, variable Y increases. As variable X decreases, variable Y decreases. </a:t>
          </a:r>
        </a:p>
        <a:p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 indicates a perfect negative correlation. As variable X increases, variable Z decreases. As variable X decreases, variable Z increases.</a:t>
          </a:r>
        </a:p>
        <a:p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closer to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 the weaker a +/- relationship and 0 indicates no correlation. </a:t>
          </a:r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100"/>
        </a:p>
        <a:p>
          <a:r>
            <a:rPr lang="en-AU" sz="1100"/>
            <a:t>The correlation matrix for our data is shown</a:t>
          </a:r>
          <a:r>
            <a:rPr lang="en-AU" sz="1100" baseline="0"/>
            <a:t> in cells I15:N20. We are interested in the last row 'Revenue' and its correlation with every other variable. How do we intepret this? </a:t>
          </a:r>
        </a:p>
        <a:p>
          <a:endParaRPr lang="en-AU" sz="1100" baseline="0"/>
        </a:p>
        <a:p>
          <a:r>
            <a:rPr lang="en-AU" sz="1100" b="1" baseline="0"/>
            <a:t>Intepreting the result</a:t>
          </a: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0.74 - Sentiment </a:t>
          </a:r>
          <a:r>
            <a:rPr lang="en-AU" sz="1100" baseline="0"/>
            <a:t>has a strong positive correlation with 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Revenue</a:t>
          </a:r>
          <a:r>
            <a:rPr lang="en-AU" sz="1100" baseline="0"/>
            <a:t> - when sentiment increases revenue increases.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0.83 - UsageGB has a stronger positive correlation with Revenue - for customers with high data usage revenue is also high.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-0.62 -  LeadDays has a fairly strong negative correlation with Revenue - if the transaction takes longer then the revenue generated will be less.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0.09 - Being close to 0, Age is not correlated to Revenue, customer age does not affect the revenue generated.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Visual validation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Now let's visualise each of these pair-wise correlations using scatter plots and add a trend line to the graph.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Notice how our intepretations are validated by the Graphs 1-3.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Non-linearity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But what about Graphs 4-6? Graph 4 tells us there is no relationship (which validates 0.09). But when the trend line is a quadratic there seems to be a relationship, and it gets better when the axis are swapped - X axis revenue and Y axis age (Graph 6).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does this mean? All Correlation and regression are useful only to determine a "linear correlation" but not a non-linear corelation, like quadratic or polynomial. This is one of the reasons we need machine learning.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>
            <a:effectLst/>
          </a:endParaRPr>
        </a:p>
        <a:p>
          <a:endParaRPr lang="en-AU" sz="1100" baseline="0"/>
        </a:p>
        <a:p>
          <a:endParaRPr lang="en-AU" sz="1100" baseline="0"/>
        </a:p>
        <a:p>
          <a:endParaRPr lang="en-AU" sz="1100" baseline="0"/>
        </a:p>
        <a:p>
          <a:endParaRPr lang="en-AU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swin De Silva" refreshedDate="44379.928510879632" createdVersion="6" refreshedVersion="6" minRefreshableVersion="3" recordCount="40" xr:uid="{D5E1E238-932F-44F5-AF85-517054DADD8C}">
  <cacheSource type="worksheet">
    <worksheetSource ref="A1:D41" sheet="Bivariate"/>
  </cacheSource>
  <cacheFields count="4">
    <cacheField name="Service" numFmtId="0">
      <sharedItems count="2">
        <s v="NBN"/>
        <s v="Mobile"/>
      </sharedItems>
    </cacheField>
    <cacheField name="State" numFmtId="0">
      <sharedItems count="4">
        <s v="VIC"/>
        <s v="NSW"/>
        <s v="QLD"/>
        <s v="WA"/>
      </sharedItems>
    </cacheField>
    <cacheField name="Revenue" numFmtId="164">
      <sharedItems containsSemiMixedTypes="0" containsString="0" containsNumber="1" containsInteger="1" minValue="203" maxValue="995"/>
    </cacheField>
    <cacheField name="Sentiment" numFmtId="0">
      <sharedItems containsSemiMixedTypes="0" containsString="0" containsNumber="1" containsInteger="1" minValue="5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673"/>
    <n v="94"/>
  </r>
  <r>
    <x v="0"/>
    <x v="0"/>
    <n v="549"/>
    <n v="84"/>
  </r>
  <r>
    <x v="0"/>
    <x v="0"/>
    <n v="648"/>
    <n v="71"/>
  </r>
  <r>
    <x v="0"/>
    <x v="0"/>
    <n v="638"/>
    <n v="99"/>
  </r>
  <r>
    <x v="0"/>
    <x v="0"/>
    <n v="589"/>
    <n v="100"/>
  </r>
  <r>
    <x v="0"/>
    <x v="1"/>
    <n v="780"/>
    <n v="94"/>
  </r>
  <r>
    <x v="0"/>
    <x v="1"/>
    <n v="650"/>
    <n v="95"/>
  </r>
  <r>
    <x v="0"/>
    <x v="1"/>
    <n v="995"/>
    <n v="92"/>
  </r>
  <r>
    <x v="0"/>
    <x v="1"/>
    <n v="855"/>
    <n v="91"/>
  </r>
  <r>
    <x v="0"/>
    <x v="1"/>
    <n v="687"/>
    <n v="94"/>
  </r>
  <r>
    <x v="0"/>
    <x v="2"/>
    <n v="326"/>
    <n v="55"/>
  </r>
  <r>
    <x v="0"/>
    <x v="2"/>
    <n v="386"/>
    <n v="68"/>
  </r>
  <r>
    <x v="0"/>
    <x v="2"/>
    <n v="385"/>
    <n v="61"/>
  </r>
  <r>
    <x v="0"/>
    <x v="2"/>
    <n v="358"/>
    <n v="64"/>
  </r>
  <r>
    <x v="0"/>
    <x v="2"/>
    <n v="332"/>
    <n v="69"/>
  </r>
  <r>
    <x v="0"/>
    <x v="3"/>
    <n v="234"/>
    <n v="65"/>
  </r>
  <r>
    <x v="0"/>
    <x v="3"/>
    <n v="211"/>
    <n v="60"/>
  </r>
  <r>
    <x v="0"/>
    <x v="3"/>
    <n v="203"/>
    <n v="61"/>
  </r>
  <r>
    <x v="0"/>
    <x v="3"/>
    <n v="237"/>
    <n v="62"/>
  </r>
  <r>
    <x v="0"/>
    <x v="3"/>
    <n v="211"/>
    <n v="63"/>
  </r>
  <r>
    <x v="1"/>
    <x v="0"/>
    <n v="395"/>
    <n v="88"/>
  </r>
  <r>
    <x v="1"/>
    <x v="0"/>
    <n v="397"/>
    <n v="85"/>
  </r>
  <r>
    <x v="1"/>
    <x v="0"/>
    <n v="399"/>
    <n v="93"/>
  </r>
  <r>
    <x v="1"/>
    <x v="0"/>
    <n v="387"/>
    <n v="99"/>
  </r>
  <r>
    <x v="1"/>
    <x v="0"/>
    <n v="325"/>
    <n v="91"/>
  </r>
  <r>
    <x v="1"/>
    <x v="1"/>
    <n v="514"/>
    <n v="100"/>
  </r>
  <r>
    <x v="1"/>
    <x v="1"/>
    <n v="568"/>
    <n v="94"/>
  </r>
  <r>
    <x v="1"/>
    <x v="1"/>
    <n v="524"/>
    <n v="94"/>
  </r>
  <r>
    <x v="1"/>
    <x v="1"/>
    <n v="506"/>
    <n v="83"/>
  </r>
  <r>
    <x v="1"/>
    <x v="1"/>
    <n v="504"/>
    <n v="96"/>
  </r>
  <r>
    <x v="1"/>
    <x v="2"/>
    <n v="206"/>
    <n v="62"/>
  </r>
  <r>
    <x v="1"/>
    <x v="2"/>
    <n v="275"/>
    <n v="63"/>
  </r>
  <r>
    <x v="1"/>
    <x v="2"/>
    <n v="288"/>
    <n v="69"/>
  </r>
  <r>
    <x v="1"/>
    <x v="2"/>
    <n v="261"/>
    <n v="61"/>
  </r>
  <r>
    <x v="1"/>
    <x v="2"/>
    <n v="260"/>
    <n v="51"/>
  </r>
  <r>
    <x v="1"/>
    <x v="3"/>
    <n v="532"/>
    <n v="80"/>
  </r>
  <r>
    <x v="1"/>
    <x v="3"/>
    <n v="405"/>
    <n v="76"/>
  </r>
  <r>
    <x v="1"/>
    <x v="3"/>
    <n v="580"/>
    <n v="82"/>
  </r>
  <r>
    <x v="1"/>
    <x v="3"/>
    <n v="581"/>
    <n v="80"/>
  </r>
  <r>
    <x v="1"/>
    <x v="3"/>
    <n v="488"/>
    <n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4BE18-F8C7-4861-B9B7-FB1682EDF8DA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F38:K42" firstHeaderRow="1" firstDataRow="2" firstDataCol="1"/>
  <pivotFields count="4">
    <pivotField axis="axisRow" showAll="0">
      <items count="3">
        <item x="1"/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numFmtId="164"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2" showDataAs="percentOfRow" baseField="0" baseItem="1" numFmtId="1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2B9C-53E7-4DBF-B05D-78E755682046}">
  <dimension ref="A1:S1"/>
  <sheetViews>
    <sheetView tabSelected="1" workbookViewId="0"/>
  </sheetViews>
  <sheetFormatPr defaultRowHeight="15" x14ac:dyDescent="0.25"/>
  <sheetData>
    <row r="1" spans="1:19" s="4" customFormat="1" x14ac:dyDescent="0.25">
      <c r="A1" s="4" t="s">
        <v>14</v>
      </c>
      <c r="E1" s="4" t="s">
        <v>15</v>
      </c>
      <c r="M1" s="4" t="s">
        <v>17</v>
      </c>
      <c r="S1" s="4" t="s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2707-8464-442C-8550-B0A3CBC53C6E}">
  <dimension ref="A1:D41"/>
  <sheetViews>
    <sheetView workbookViewId="0"/>
  </sheetViews>
  <sheetFormatPr defaultRowHeight="15" x14ac:dyDescent="0.25"/>
  <cols>
    <col min="2" max="2" width="5.5703125" bestFit="1" customWidth="1"/>
    <col min="4" max="4" width="10.28515625" bestFit="1" customWidth="1"/>
  </cols>
  <sheetData>
    <row r="1" spans="1:4" s="4" customFormat="1" x14ac:dyDescent="0.25">
      <c r="A1" s="4" t="s">
        <v>6</v>
      </c>
      <c r="B1" s="4" t="s">
        <v>1</v>
      </c>
      <c r="C1" s="4" t="s">
        <v>0</v>
      </c>
      <c r="D1" s="4" t="s">
        <v>13</v>
      </c>
    </row>
    <row r="2" spans="1:4" x14ac:dyDescent="0.25">
      <c r="A2" t="s">
        <v>7</v>
      </c>
      <c r="B2" t="s">
        <v>2</v>
      </c>
      <c r="C2" s="1">
        <v>673</v>
      </c>
      <c r="D2">
        <v>94</v>
      </c>
    </row>
    <row r="3" spans="1:4" x14ac:dyDescent="0.25">
      <c r="A3" t="s">
        <v>7</v>
      </c>
      <c r="B3" t="s">
        <v>2</v>
      </c>
      <c r="C3" s="1">
        <v>549</v>
      </c>
      <c r="D3">
        <v>84</v>
      </c>
    </row>
    <row r="4" spans="1:4" x14ac:dyDescent="0.25">
      <c r="A4" t="s">
        <v>7</v>
      </c>
      <c r="B4" t="s">
        <v>2</v>
      </c>
      <c r="C4" s="1">
        <v>648</v>
      </c>
      <c r="D4">
        <v>76</v>
      </c>
    </row>
    <row r="5" spans="1:4" x14ac:dyDescent="0.25">
      <c r="A5" t="s">
        <v>7</v>
      </c>
      <c r="B5" t="s">
        <v>2</v>
      </c>
      <c r="C5" s="1">
        <v>638</v>
      </c>
      <c r="D5">
        <v>99</v>
      </c>
    </row>
    <row r="6" spans="1:4" x14ac:dyDescent="0.25">
      <c r="A6" t="s">
        <v>7</v>
      </c>
      <c r="B6" t="s">
        <v>2</v>
      </c>
      <c r="C6" s="1">
        <v>589</v>
      </c>
      <c r="D6">
        <v>100</v>
      </c>
    </row>
    <row r="7" spans="1:4" x14ac:dyDescent="0.25">
      <c r="A7" t="s">
        <v>7</v>
      </c>
      <c r="B7" t="s">
        <v>3</v>
      </c>
      <c r="C7" s="1">
        <v>780</v>
      </c>
      <c r="D7">
        <v>80</v>
      </c>
    </row>
    <row r="8" spans="1:4" x14ac:dyDescent="0.25">
      <c r="A8" t="s">
        <v>7</v>
      </c>
      <c r="B8" t="s">
        <v>3</v>
      </c>
      <c r="C8" s="1">
        <v>650</v>
      </c>
      <c r="D8">
        <v>80</v>
      </c>
    </row>
    <row r="9" spans="1:4" x14ac:dyDescent="0.25">
      <c r="A9" t="s">
        <v>7</v>
      </c>
      <c r="B9" t="s">
        <v>3</v>
      </c>
      <c r="C9" s="1">
        <v>905</v>
      </c>
      <c r="D9">
        <v>80</v>
      </c>
    </row>
    <row r="10" spans="1:4" x14ac:dyDescent="0.25">
      <c r="A10" t="s">
        <v>7</v>
      </c>
      <c r="B10" t="s">
        <v>3</v>
      </c>
      <c r="C10" s="1">
        <v>855</v>
      </c>
      <c r="D10">
        <v>73</v>
      </c>
    </row>
    <row r="11" spans="1:4" x14ac:dyDescent="0.25">
      <c r="A11" t="s">
        <v>7</v>
      </c>
      <c r="B11" t="s">
        <v>3</v>
      </c>
      <c r="C11" s="1">
        <v>687</v>
      </c>
      <c r="D11">
        <v>73</v>
      </c>
    </row>
    <row r="12" spans="1:4" x14ac:dyDescent="0.25">
      <c r="A12" t="s">
        <v>7</v>
      </c>
      <c r="B12" t="s">
        <v>4</v>
      </c>
      <c r="C12" s="1">
        <v>326</v>
      </c>
      <c r="D12">
        <v>55</v>
      </c>
    </row>
    <row r="13" spans="1:4" x14ac:dyDescent="0.25">
      <c r="A13" t="s">
        <v>7</v>
      </c>
      <c r="B13" t="s">
        <v>4</v>
      </c>
      <c r="C13" s="1">
        <v>386</v>
      </c>
      <c r="D13">
        <v>68</v>
      </c>
    </row>
    <row r="14" spans="1:4" x14ac:dyDescent="0.25">
      <c r="A14" t="s">
        <v>7</v>
      </c>
      <c r="B14" t="s">
        <v>4</v>
      </c>
      <c r="C14" s="1">
        <v>385</v>
      </c>
      <c r="D14">
        <v>61</v>
      </c>
    </row>
    <row r="15" spans="1:4" x14ac:dyDescent="0.25">
      <c r="A15" t="s">
        <v>7</v>
      </c>
      <c r="B15" t="s">
        <v>4</v>
      </c>
      <c r="C15" s="1">
        <v>358</v>
      </c>
      <c r="D15">
        <v>64</v>
      </c>
    </row>
    <row r="16" spans="1:4" x14ac:dyDescent="0.25">
      <c r="A16" t="s">
        <v>7</v>
      </c>
      <c r="B16" t="s">
        <v>4</v>
      </c>
      <c r="C16" s="1">
        <v>332</v>
      </c>
      <c r="D16">
        <v>69</v>
      </c>
    </row>
    <row r="17" spans="1:4" x14ac:dyDescent="0.25">
      <c r="A17" t="s">
        <v>7</v>
      </c>
      <c r="B17" t="s">
        <v>5</v>
      </c>
      <c r="C17" s="1">
        <v>234</v>
      </c>
      <c r="D17">
        <v>65</v>
      </c>
    </row>
    <row r="18" spans="1:4" x14ac:dyDescent="0.25">
      <c r="A18" t="s">
        <v>7</v>
      </c>
      <c r="B18" t="s">
        <v>5</v>
      </c>
      <c r="C18" s="1">
        <v>211</v>
      </c>
      <c r="D18">
        <v>68</v>
      </c>
    </row>
    <row r="19" spans="1:4" x14ac:dyDescent="0.25">
      <c r="A19" t="s">
        <v>7</v>
      </c>
      <c r="B19" t="s">
        <v>5</v>
      </c>
      <c r="C19" s="1">
        <v>203</v>
      </c>
      <c r="D19">
        <v>67</v>
      </c>
    </row>
    <row r="20" spans="1:4" x14ac:dyDescent="0.25">
      <c r="A20" t="s">
        <v>7</v>
      </c>
      <c r="B20" t="s">
        <v>5</v>
      </c>
      <c r="C20" s="1">
        <v>237</v>
      </c>
      <c r="D20">
        <v>69</v>
      </c>
    </row>
    <row r="21" spans="1:4" x14ac:dyDescent="0.25">
      <c r="A21" t="s">
        <v>7</v>
      </c>
      <c r="B21" t="s">
        <v>5</v>
      </c>
      <c r="C21" s="1">
        <v>211</v>
      </c>
      <c r="D21">
        <v>69</v>
      </c>
    </row>
    <row r="22" spans="1:4" x14ac:dyDescent="0.25">
      <c r="A22" t="s">
        <v>8</v>
      </c>
      <c r="B22" t="s">
        <v>2</v>
      </c>
      <c r="C22" s="1">
        <v>395</v>
      </c>
      <c r="D22">
        <v>88</v>
      </c>
    </row>
    <row r="23" spans="1:4" x14ac:dyDescent="0.25">
      <c r="A23" t="s">
        <v>8</v>
      </c>
      <c r="B23" t="s">
        <v>2</v>
      </c>
      <c r="C23" s="1">
        <v>397</v>
      </c>
      <c r="D23">
        <v>85</v>
      </c>
    </row>
    <row r="24" spans="1:4" x14ac:dyDescent="0.25">
      <c r="A24" t="s">
        <v>8</v>
      </c>
      <c r="B24" t="s">
        <v>2</v>
      </c>
      <c r="C24" s="1">
        <v>399</v>
      </c>
      <c r="D24">
        <v>93</v>
      </c>
    </row>
    <row r="25" spans="1:4" x14ac:dyDescent="0.25">
      <c r="A25" t="s">
        <v>8</v>
      </c>
      <c r="B25" t="s">
        <v>2</v>
      </c>
      <c r="C25" s="1">
        <v>387</v>
      </c>
      <c r="D25">
        <v>99</v>
      </c>
    </row>
    <row r="26" spans="1:4" x14ac:dyDescent="0.25">
      <c r="A26" t="s">
        <v>8</v>
      </c>
      <c r="B26" t="s">
        <v>2</v>
      </c>
      <c r="C26" s="1">
        <v>325</v>
      </c>
      <c r="D26">
        <v>100</v>
      </c>
    </row>
    <row r="27" spans="1:4" x14ac:dyDescent="0.25">
      <c r="A27" t="s">
        <v>8</v>
      </c>
      <c r="B27" t="s">
        <v>3</v>
      </c>
      <c r="C27" s="1">
        <v>514</v>
      </c>
      <c r="D27">
        <v>91</v>
      </c>
    </row>
    <row r="28" spans="1:4" x14ac:dyDescent="0.25">
      <c r="A28" t="s">
        <v>8</v>
      </c>
      <c r="B28" t="s">
        <v>3</v>
      </c>
      <c r="C28" s="1">
        <v>568</v>
      </c>
      <c r="D28">
        <v>94</v>
      </c>
    </row>
    <row r="29" spans="1:4" x14ac:dyDescent="0.25">
      <c r="A29" t="s">
        <v>8</v>
      </c>
      <c r="B29" t="s">
        <v>3</v>
      </c>
      <c r="C29" s="1">
        <v>524</v>
      </c>
      <c r="D29">
        <v>94</v>
      </c>
    </row>
    <row r="30" spans="1:4" x14ac:dyDescent="0.25">
      <c r="A30" t="s">
        <v>8</v>
      </c>
      <c r="B30" t="s">
        <v>3</v>
      </c>
      <c r="C30" s="1">
        <v>506</v>
      </c>
      <c r="D30">
        <v>83</v>
      </c>
    </row>
    <row r="31" spans="1:4" x14ac:dyDescent="0.25">
      <c r="A31" t="s">
        <v>8</v>
      </c>
      <c r="B31" t="s">
        <v>3</v>
      </c>
      <c r="C31" s="1">
        <v>504</v>
      </c>
      <c r="D31">
        <v>96</v>
      </c>
    </row>
    <row r="32" spans="1:4" x14ac:dyDescent="0.25">
      <c r="A32" t="s">
        <v>8</v>
      </c>
      <c r="B32" t="s">
        <v>4</v>
      </c>
      <c r="C32" s="1">
        <v>206</v>
      </c>
      <c r="D32">
        <v>67</v>
      </c>
    </row>
    <row r="33" spans="1:4" x14ac:dyDescent="0.25">
      <c r="A33" t="s">
        <v>8</v>
      </c>
      <c r="B33" t="s">
        <v>4</v>
      </c>
      <c r="C33" s="1">
        <v>275</v>
      </c>
      <c r="D33">
        <v>65</v>
      </c>
    </row>
    <row r="34" spans="1:4" x14ac:dyDescent="0.25">
      <c r="A34" t="s">
        <v>8</v>
      </c>
      <c r="B34" t="s">
        <v>4</v>
      </c>
      <c r="C34" s="1">
        <v>288</v>
      </c>
      <c r="D34">
        <v>69</v>
      </c>
    </row>
    <row r="35" spans="1:4" x14ac:dyDescent="0.25">
      <c r="A35" t="s">
        <v>8</v>
      </c>
      <c r="B35" t="s">
        <v>4</v>
      </c>
      <c r="C35" s="1">
        <v>261</v>
      </c>
      <c r="D35">
        <v>61</v>
      </c>
    </row>
    <row r="36" spans="1:4" x14ac:dyDescent="0.25">
      <c r="A36" t="s">
        <v>8</v>
      </c>
      <c r="B36" t="s">
        <v>4</v>
      </c>
      <c r="C36" s="1">
        <v>260</v>
      </c>
      <c r="D36">
        <v>66</v>
      </c>
    </row>
    <row r="37" spans="1:4" x14ac:dyDescent="0.25">
      <c r="A37" t="s">
        <v>8</v>
      </c>
      <c r="B37" t="s">
        <v>5</v>
      </c>
      <c r="C37" s="1">
        <v>532</v>
      </c>
      <c r="D37">
        <v>80</v>
      </c>
    </row>
    <row r="38" spans="1:4" x14ac:dyDescent="0.25">
      <c r="A38" t="s">
        <v>8</v>
      </c>
      <c r="B38" t="s">
        <v>5</v>
      </c>
      <c r="C38" s="1">
        <v>405</v>
      </c>
      <c r="D38">
        <v>76</v>
      </c>
    </row>
    <row r="39" spans="1:4" x14ac:dyDescent="0.25">
      <c r="A39" t="s">
        <v>8</v>
      </c>
      <c r="B39" t="s">
        <v>5</v>
      </c>
      <c r="C39" s="1">
        <v>580</v>
      </c>
      <c r="D39">
        <v>82</v>
      </c>
    </row>
    <row r="40" spans="1:4" x14ac:dyDescent="0.25">
      <c r="A40" t="s">
        <v>8</v>
      </c>
      <c r="B40" t="s">
        <v>5</v>
      </c>
      <c r="C40" s="1">
        <v>581</v>
      </c>
      <c r="D40">
        <v>80</v>
      </c>
    </row>
    <row r="41" spans="1:4" x14ac:dyDescent="0.25">
      <c r="A41" t="s">
        <v>8</v>
      </c>
      <c r="B41" t="s">
        <v>5</v>
      </c>
      <c r="C41" s="1">
        <v>488</v>
      </c>
      <c r="D41">
        <v>76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C928-5103-466A-8C11-3249E788FF17}">
  <dimension ref="A1:I60"/>
  <sheetViews>
    <sheetView workbookViewId="0"/>
  </sheetViews>
  <sheetFormatPr defaultRowHeight="15" x14ac:dyDescent="0.25"/>
  <cols>
    <col min="2" max="2" width="5.5703125" bestFit="1" customWidth="1"/>
    <col min="4" max="4" width="10.28515625" bestFit="1" customWidth="1"/>
    <col min="8" max="8" width="21.42578125" customWidth="1"/>
    <col min="9" max="9" width="10.140625" bestFit="1" customWidth="1"/>
  </cols>
  <sheetData>
    <row r="1" spans="1:9" x14ac:dyDescent="0.25">
      <c r="A1" s="4" t="s">
        <v>6</v>
      </c>
      <c r="B1" s="4" t="s">
        <v>1</v>
      </c>
      <c r="C1" s="4" t="s">
        <v>0</v>
      </c>
      <c r="D1" s="4" t="s">
        <v>13</v>
      </c>
      <c r="E1" s="4" t="s">
        <v>62</v>
      </c>
      <c r="F1" s="4" t="s">
        <v>67</v>
      </c>
      <c r="H1" s="4" t="s">
        <v>32</v>
      </c>
    </row>
    <row r="2" spans="1:9" x14ac:dyDescent="0.25">
      <c r="A2" t="s">
        <v>7</v>
      </c>
      <c r="B2" t="s">
        <v>2</v>
      </c>
      <c r="C2" s="1">
        <v>673</v>
      </c>
      <c r="D2">
        <v>94</v>
      </c>
      <c r="E2" t="b">
        <f t="shared" ref="E2:E41" si="0">OR(C2&lt;$I$54,C2&gt;$I$55)</f>
        <v>0</v>
      </c>
      <c r="F2">
        <f>(C2-AVERAGE($C$2:$C$41))/_xlfn.STDEV.S($C$2:$C$41)</f>
        <v>1.1238603827440565</v>
      </c>
    </row>
    <row r="3" spans="1:9" x14ac:dyDescent="0.25">
      <c r="A3" t="s">
        <v>7</v>
      </c>
      <c r="B3" t="s">
        <v>2</v>
      </c>
      <c r="C3" s="1">
        <v>549</v>
      </c>
      <c r="D3">
        <v>84</v>
      </c>
      <c r="E3" t="b">
        <f t="shared" si="0"/>
        <v>0</v>
      </c>
      <c r="F3">
        <f t="shared" ref="F3:F41" si="1">(C3-AVERAGE($C$2:$C$41))/_xlfn.STDEV.S($C$2:$C$41)</f>
        <v>0.47401805371508471</v>
      </c>
      <c r="H3" t="s">
        <v>24</v>
      </c>
    </row>
    <row r="4" spans="1:9" x14ac:dyDescent="0.25">
      <c r="A4" t="s">
        <v>7</v>
      </c>
      <c r="B4" t="s">
        <v>2</v>
      </c>
      <c r="C4" s="1">
        <v>648</v>
      </c>
      <c r="D4">
        <v>71</v>
      </c>
      <c r="E4" t="b">
        <f t="shared" si="0"/>
        <v>0</v>
      </c>
      <c r="F4">
        <f t="shared" si="1"/>
        <v>0.9928437841495058</v>
      </c>
      <c r="H4" t="s">
        <v>19</v>
      </c>
      <c r="I4" s="1">
        <f>AVERAGE(C2:C41)</f>
        <v>458.55</v>
      </c>
    </row>
    <row r="5" spans="1:9" x14ac:dyDescent="0.25">
      <c r="A5" t="s">
        <v>7</v>
      </c>
      <c r="B5" t="s">
        <v>2</v>
      </c>
      <c r="C5" s="1">
        <v>638</v>
      </c>
      <c r="D5">
        <v>99</v>
      </c>
      <c r="E5" t="b">
        <f t="shared" si="0"/>
        <v>0</v>
      </c>
      <c r="F5">
        <f t="shared" si="1"/>
        <v>0.94043714471168549</v>
      </c>
      <c r="H5" t="s">
        <v>21</v>
      </c>
      <c r="I5">
        <f>AVERAGE(D2:D41)</f>
        <v>79</v>
      </c>
    </row>
    <row r="6" spans="1:9" x14ac:dyDescent="0.25">
      <c r="A6" t="s">
        <v>7</v>
      </c>
      <c r="B6" t="s">
        <v>2</v>
      </c>
      <c r="C6" s="1">
        <v>589</v>
      </c>
      <c r="D6">
        <v>100</v>
      </c>
      <c r="E6" t="b">
        <f t="shared" si="0"/>
        <v>0</v>
      </c>
      <c r="F6">
        <f t="shared" si="1"/>
        <v>0.68364461146636601</v>
      </c>
    </row>
    <row r="7" spans="1:9" x14ac:dyDescent="0.25">
      <c r="A7" t="s">
        <v>7</v>
      </c>
      <c r="B7" t="s">
        <v>3</v>
      </c>
      <c r="C7" s="1">
        <v>780</v>
      </c>
      <c r="D7">
        <v>94</v>
      </c>
      <c r="E7" t="b">
        <f t="shared" si="0"/>
        <v>0</v>
      </c>
      <c r="F7">
        <f t="shared" si="1"/>
        <v>1.684611424728734</v>
      </c>
      <c r="H7" t="s">
        <v>23</v>
      </c>
    </row>
    <row r="8" spans="1:9" x14ac:dyDescent="0.25">
      <c r="A8" t="s">
        <v>7</v>
      </c>
      <c r="B8" t="s">
        <v>3</v>
      </c>
      <c r="C8" s="1">
        <v>650</v>
      </c>
      <c r="D8">
        <v>95</v>
      </c>
      <c r="E8" t="b">
        <f t="shared" si="0"/>
        <v>0</v>
      </c>
      <c r="F8">
        <f t="shared" si="1"/>
        <v>1.0033251120370699</v>
      </c>
      <c r="H8" t="s">
        <v>20</v>
      </c>
      <c r="I8" s="1">
        <f>MEDIAN(C2:C41)</f>
        <v>402</v>
      </c>
    </row>
    <row r="9" spans="1:9" x14ac:dyDescent="0.25">
      <c r="A9" t="s">
        <v>7</v>
      </c>
      <c r="B9" t="s">
        <v>3</v>
      </c>
      <c r="C9" s="1">
        <v>995</v>
      </c>
      <c r="D9">
        <v>92</v>
      </c>
      <c r="E9" s="4" t="b">
        <f t="shared" si="0"/>
        <v>1</v>
      </c>
      <c r="F9">
        <f t="shared" si="1"/>
        <v>2.8113541726418712</v>
      </c>
      <c r="H9" t="s">
        <v>22</v>
      </c>
      <c r="I9">
        <f>MEDIAN(D2:D41)</f>
        <v>81</v>
      </c>
    </row>
    <row r="10" spans="1:9" x14ac:dyDescent="0.25">
      <c r="A10" t="s">
        <v>7</v>
      </c>
      <c r="B10" t="s">
        <v>3</v>
      </c>
      <c r="C10" s="1">
        <v>855</v>
      </c>
      <c r="D10">
        <v>91</v>
      </c>
      <c r="E10" t="b">
        <f t="shared" si="0"/>
        <v>0</v>
      </c>
      <c r="F10">
        <f t="shared" si="1"/>
        <v>2.0776612205123866</v>
      </c>
    </row>
    <row r="11" spans="1:9" x14ac:dyDescent="0.25">
      <c r="A11" t="s">
        <v>7</v>
      </c>
      <c r="B11" t="s">
        <v>3</v>
      </c>
      <c r="C11" s="1">
        <v>687</v>
      </c>
      <c r="D11">
        <v>94</v>
      </c>
      <c r="E11" t="b">
        <f t="shared" si="0"/>
        <v>0</v>
      </c>
      <c r="F11">
        <f t="shared" si="1"/>
        <v>1.1972296779570051</v>
      </c>
      <c r="H11" t="s">
        <v>33</v>
      </c>
    </row>
    <row r="12" spans="1:9" x14ac:dyDescent="0.25">
      <c r="A12" t="s">
        <v>7</v>
      </c>
      <c r="B12" t="s">
        <v>4</v>
      </c>
      <c r="C12" s="1">
        <v>326</v>
      </c>
      <c r="D12">
        <v>55</v>
      </c>
      <c r="E12" t="b">
        <f t="shared" si="0"/>
        <v>0</v>
      </c>
      <c r="F12">
        <f t="shared" si="1"/>
        <v>-0.69465000574830837</v>
      </c>
      <c r="H12" t="s">
        <v>34</v>
      </c>
      <c r="I12">
        <f>_xlfn.MODE.SNGL(C2:C41)</f>
        <v>211</v>
      </c>
    </row>
    <row r="13" spans="1:9" x14ac:dyDescent="0.25">
      <c r="A13" t="s">
        <v>7</v>
      </c>
      <c r="B13" t="s">
        <v>4</v>
      </c>
      <c r="C13" s="1">
        <v>386</v>
      </c>
      <c r="D13">
        <v>68</v>
      </c>
      <c r="E13" t="b">
        <f t="shared" si="0"/>
        <v>0</v>
      </c>
      <c r="F13">
        <f t="shared" si="1"/>
        <v>-0.38021016912138644</v>
      </c>
      <c r="H13" t="s">
        <v>35</v>
      </c>
      <c r="I13">
        <f>_xlfn.MODE.SNGL(D2:D41)</f>
        <v>94</v>
      </c>
    </row>
    <row r="14" spans="1:9" x14ac:dyDescent="0.25">
      <c r="A14" t="s">
        <v>7</v>
      </c>
      <c r="B14" t="s">
        <v>4</v>
      </c>
      <c r="C14" s="1">
        <v>385</v>
      </c>
      <c r="D14">
        <v>61</v>
      </c>
      <c r="E14" t="b">
        <f t="shared" si="0"/>
        <v>0</v>
      </c>
      <c r="F14">
        <f t="shared" si="1"/>
        <v>-0.38545083306516847</v>
      </c>
    </row>
    <row r="15" spans="1:9" x14ac:dyDescent="0.25">
      <c r="A15" t="s">
        <v>7</v>
      </c>
      <c r="B15" t="s">
        <v>4</v>
      </c>
      <c r="C15" s="1">
        <v>358</v>
      </c>
      <c r="D15">
        <v>64</v>
      </c>
      <c r="E15" t="b">
        <f t="shared" si="0"/>
        <v>0</v>
      </c>
      <c r="F15">
        <f t="shared" si="1"/>
        <v>-0.52694875954728337</v>
      </c>
      <c r="H15" t="s">
        <v>25</v>
      </c>
    </row>
    <row r="16" spans="1:9" x14ac:dyDescent="0.25">
      <c r="A16" t="s">
        <v>7</v>
      </c>
      <c r="B16" t="s">
        <v>4</v>
      </c>
      <c r="C16" s="1">
        <v>332</v>
      </c>
      <c r="D16">
        <v>69</v>
      </c>
      <c r="E16" t="b">
        <f t="shared" si="0"/>
        <v>0</v>
      </c>
      <c r="F16">
        <f t="shared" si="1"/>
        <v>-0.66320602208561619</v>
      </c>
      <c r="H16" t="s">
        <v>26</v>
      </c>
      <c r="I16">
        <f>TRIMMEAN(C2:C41, 0)</f>
        <v>458.55</v>
      </c>
    </row>
    <row r="17" spans="1:9" x14ac:dyDescent="0.25">
      <c r="A17" t="s">
        <v>7</v>
      </c>
      <c r="B17" t="s">
        <v>5</v>
      </c>
      <c r="C17" s="1">
        <v>234</v>
      </c>
      <c r="D17">
        <v>65</v>
      </c>
      <c r="E17" t="b">
        <f t="shared" si="0"/>
        <v>0</v>
      </c>
      <c r="F17">
        <f t="shared" si="1"/>
        <v>-1.1767910885762554</v>
      </c>
      <c r="H17" t="s">
        <v>29</v>
      </c>
      <c r="I17">
        <f>TRIMMEAN(C2:C41, 0.2)</f>
        <v>443.5625</v>
      </c>
    </row>
    <row r="18" spans="1:9" x14ac:dyDescent="0.25">
      <c r="A18" t="s">
        <v>7</v>
      </c>
      <c r="B18" t="s">
        <v>5</v>
      </c>
      <c r="C18" s="1">
        <v>211</v>
      </c>
      <c r="D18">
        <v>60</v>
      </c>
      <c r="E18" t="b">
        <f t="shared" si="0"/>
        <v>0</v>
      </c>
      <c r="F18">
        <f t="shared" si="1"/>
        <v>-1.297326359283242</v>
      </c>
      <c r="H18" t="s">
        <v>28</v>
      </c>
      <c r="I18">
        <f>TRIMMEAN(C2:C41, 0.1)</f>
        <v>446.75</v>
      </c>
    </row>
    <row r="19" spans="1:9" x14ac:dyDescent="0.25">
      <c r="A19" t="s">
        <v>7</v>
      </c>
      <c r="B19" t="s">
        <v>5</v>
      </c>
      <c r="C19" s="1">
        <v>203</v>
      </c>
      <c r="D19">
        <v>61</v>
      </c>
      <c r="E19" t="b">
        <f t="shared" si="0"/>
        <v>0</v>
      </c>
      <c r="F19">
        <f t="shared" si="1"/>
        <v>-1.3392516708334983</v>
      </c>
      <c r="H19" t="s">
        <v>27</v>
      </c>
      <c r="I19">
        <f>TRIMMEAN(C2:C41, 0.5)</f>
        <v>443</v>
      </c>
    </row>
    <row r="20" spans="1:9" x14ac:dyDescent="0.25">
      <c r="A20" t="s">
        <v>7</v>
      </c>
      <c r="B20" t="s">
        <v>5</v>
      </c>
      <c r="C20" s="1">
        <v>237</v>
      </c>
      <c r="D20">
        <v>62</v>
      </c>
      <c r="E20" t="b">
        <f t="shared" si="0"/>
        <v>0</v>
      </c>
      <c r="F20">
        <f t="shared" si="1"/>
        <v>-1.1610690967449091</v>
      </c>
      <c r="H20" t="s">
        <v>30</v>
      </c>
      <c r="I20">
        <f>TRIMMEAN(C2:C41, 0.99)</f>
        <v>402</v>
      </c>
    </row>
    <row r="21" spans="1:9" x14ac:dyDescent="0.25">
      <c r="A21" t="s">
        <v>7</v>
      </c>
      <c r="B21" t="s">
        <v>5</v>
      </c>
      <c r="C21" s="1">
        <v>211</v>
      </c>
      <c r="D21">
        <v>63</v>
      </c>
      <c r="E21" t="b">
        <f t="shared" si="0"/>
        <v>0</v>
      </c>
      <c r="F21">
        <f t="shared" si="1"/>
        <v>-1.297326359283242</v>
      </c>
    </row>
    <row r="22" spans="1:9" x14ac:dyDescent="0.25">
      <c r="A22" t="s">
        <v>8</v>
      </c>
      <c r="B22" t="s">
        <v>2</v>
      </c>
      <c r="C22" s="1">
        <v>395</v>
      </c>
      <c r="D22">
        <v>88</v>
      </c>
      <c r="E22" t="b">
        <f t="shared" si="0"/>
        <v>0</v>
      </c>
      <c r="F22">
        <f t="shared" si="1"/>
        <v>-0.33304419362734816</v>
      </c>
      <c r="H22" t="s">
        <v>50</v>
      </c>
    </row>
    <row r="23" spans="1:9" x14ac:dyDescent="0.25">
      <c r="A23" t="s">
        <v>8</v>
      </c>
      <c r="B23" t="s">
        <v>2</v>
      </c>
      <c r="C23" s="1">
        <v>397</v>
      </c>
      <c r="D23">
        <v>85</v>
      </c>
      <c r="E23" t="b">
        <f t="shared" si="0"/>
        <v>0</v>
      </c>
      <c r="F23">
        <f t="shared" si="1"/>
        <v>-0.3225628657397841</v>
      </c>
      <c r="H23" t="s">
        <v>51</v>
      </c>
      <c r="I23">
        <f>SUMPRODUCT(C2:C41, D2:D41)/40</f>
        <v>38181.800000000003</v>
      </c>
    </row>
    <row r="24" spans="1:9" x14ac:dyDescent="0.25">
      <c r="A24" t="s">
        <v>8</v>
      </c>
      <c r="B24" t="s">
        <v>2</v>
      </c>
      <c r="C24" s="1">
        <v>399</v>
      </c>
      <c r="D24">
        <v>93</v>
      </c>
      <c r="E24" t="b">
        <f t="shared" si="0"/>
        <v>0</v>
      </c>
      <c r="F24">
        <f t="shared" si="1"/>
        <v>-0.31208153785222004</v>
      </c>
    </row>
    <row r="25" spans="1:9" x14ac:dyDescent="0.25">
      <c r="A25" t="s">
        <v>8</v>
      </c>
      <c r="B25" t="s">
        <v>2</v>
      </c>
      <c r="C25" s="1">
        <v>387</v>
      </c>
      <c r="D25">
        <v>99</v>
      </c>
      <c r="E25" t="b">
        <f t="shared" si="0"/>
        <v>0</v>
      </c>
      <c r="F25">
        <f t="shared" si="1"/>
        <v>-0.37496950517760441</v>
      </c>
      <c r="H25" s="4" t="s">
        <v>31</v>
      </c>
    </row>
    <row r="26" spans="1:9" x14ac:dyDescent="0.25">
      <c r="A26" t="s">
        <v>8</v>
      </c>
      <c r="B26" t="s">
        <v>2</v>
      </c>
      <c r="C26" s="1">
        <v>325</v>
      </c>
      <c r="D26">
        <v>91</v>
      </c>
      <c r="E26" t="b">
        <f t="shared" si="0"/>
        <v>0</v>
      </c>
      <c r="F26">
        <f t="shared" si="1"/>
        <v>-0.69989066969209035</v>
      </c>
    </row>
    <row r="27" spans="1:9" x14ac:dyDescent="0.25">
      <c r="A27" t="s">
        <v>8</v>
      </c>
      <c r="B27" t="s">
        <v>3</v>
      </c>
      <c r="C27" s="1">
        <v>514</v>
      </c>
      <c r="D27">
        <v>100</v>
      </c>
      <c r="E27" t="b">
        <f t="shared" si="0"/>
        <v>0</v>
      </c>
      <c r="F27">
        <f t="shared" si="1"/>
        <v>0.29059481568271361</v>
      </c>
      <c r="H27" t="s">
        <v>42</v>
      </c>
    </row>
    <row r="28" spans="1:9" x14ac:dyDescent="0.25">
      <c r="A28" t="s">
        <v>8</v>
      </c>
      <c r="B28" t="s">
        <v>3</v>
      </c>
      <c r="C28" s="1">
        <v>568</v>
      </c>
      <c r="D28">
        <v>94</v>
      </c>
      <c r="E28" t="b">
        <f t="shared" si="0"/>
        <v>0</v>
      </c>
      <c r="F28">
        <f t="shared" si="1"/>
        <v>0.5735906686469433</v>
      </c>
      <c r="H28" t="s">
        <v>37</v>
      </c>
    </row>
    <row r="29" spans="1:9" x14ac:dyDescent="0.25">
      <c r="A29" t="s">
        <v>8</v>
      </c>
      <c r="B29" t="s">
        <v>3</v>
      </c>
      <c r="C29" s="1">
        <v>524</v>
      </c>
      <c r="D29">
        <v>94</v>
      </c>
      <c r="E29" t="b">
        <f t="shared" si="0"/>
        <v>0</v>
      </c>
      <c r="F29">
        <f t="shared" si="1"/>
        <v>0.34300145512053393</v>
      </c>
      <c r="H29" t="s">
        <v>36</v>
      </c>
      <c r="I29">
        <f>_xlfn.STDEV.S(C2:C41)</f>
        <v>190.81551702747223</v>
      </c>
    </row>
    <row r="30" spans="1:9" x14ac:dyDescent="0.25">
      <c r="A30" t="s">
        <v>8</v>
      </c>
      <c r="B30" t="s">
        <v>3</v>
      </c>
      <c r="C30" s="1">
        <v>506</v>
      </c>
      <c r="D30">
        <v>83</v>
      </c>
      <c r="E30" t="b">
        <f t="shared" si="0"/>
        <v>0</v>
      </c>
      <c r="F30">
        <f t="shared" si="1"/>
        <v>0.24866950413245734</v>
      </c>
      <c r="H30" t="s">
        <v>38</v>
      </c>
      <c r="I30">
        <f>_xlfn.STDEV.S(D2:D41)</f>
        <v>15.052046457678191</v>
      </c>
    </row>
    <row r="31" spans="1:9" x14ac:dyDescent="0.25">
      <c r="A31" t="s">
        <v>8</v>
      </c>
      <c r="B31" t="s">
        <v>3</v>
      </c>
      <c r="C31" s="1">
        <v>504</v>
      </c>
      <c r="D31">
        <v>96</v>
      </c>
      <c r="E31" t="b">
        <f t="shared" si="0"/>
        <v>0</v>
      </c>
      <c r="F31">
        <f t="shared" si="1"/>
        <v>0.23818817624489327</v>
      </c>
    </row>
    <row r="32" spans="1:9" x14ac:dyDescent="0.25">
      <c r="A32" t="s">
        <v>8</v>
      </c>
      <c r="B32" t="s">
        <v>4</v>
      </c>
      <c r="C32" s="1">
        <v>206</v>
      </c>
      <c r="D32">
        <v>62</v>
      </c>
      <c r="E32" t="b">
        <f t="shared" si="0"/>
        <v>0</v>
      </c>
      <c r="F32">
        <f t="shared" si="1"/>
        <v>-1.3235296790021522</v>
      </c>
      <c r="H32" t="s">
        <v>39</v>
      </c>
    </row>
    <row r="33" spans="1:9" x14ac:dyDescent="0.25">
      <c r="A33" t="s">
        <v>8</v>
      </c>
      <c r="B33" t="s">
        <v>4</v>
      </c>
      <c r="C33" s="1">
        <v>275</v>
      </c>
      <c r="D33">
        <v>63</v>
      </c>
      <c r="E33" t="b">
        <f t="shared" si="0"/>
        <v>0</v>
      </c>
      <c r="F33">
        <f t="shared" si="1"/>
        <v>-0.96192386688119191</v>
      </c>
      <c r="H33" t="s">
        <v>40</v>
      </c>
      <c r="I33">
        <f>_xlfn.VAR.S(C2:C41)</f>
        <v>36410.561538461545</v>
      </c>
    </row>
    <row r="34" spans="1:9" x14ac:dyDescent="0.25">
      <c r="A34" t="s">
        <v>8</v>
      </c>
      <c r="B34" t="s">
        <v>4</v>
      </c>
      <c r="C34" s="1">
        <v>288</v>
      </c>
      <c r="D34">
        <v>69</v>
      </c>
      <c r="E34" t="b">
        <f t="shared" si="0"/>
        <v>0</v>
      </c>
      <c r="F34">
        <f t="shared" si="1"/>
        <v>-0.89379523561202556</v>
      </c>
      <c r="H34" t="s">
        <v>41</v>
      </c>
      <c r="I34">
        <f>_xlfn.VAR.S(D2:D41)</f>
        <v>226.56410256410257</v>
      </c>
    </row>
    <row r="35" spans="1:9" x14ac:dyDescent="0.25">
      <c r="A35" t="s">
        <v>8</v>
      </c>
      <c r="B35" t="s">
        <v>4</v>
      </c>
      <c r="C35" s="1">
        <v>261</v>
      </c>
      <c r="D35">
        <v>61</v>
      </c>
      <c r="E35" t="b">
        <f t="shared" si="0"/>
        <v>0</v>
      </c>
      <c r="F35">
        <f t="shared" si="1"/>
        <v>-1.0352931620941404</v>
      </c>
    </row>
    <row r="36" spans="1:9" x14ac:dyDescent="0.25">
      <c r="A36" t="s">
        <v>8</v>
      </c>
      <c r="B36" t="s">
        <v>4</v>
      </c>
      <c r="C36" s="1">
        <v>260</v>
      </c>
      <c r="D36">
        <v>51</v>
      </c>
      <c r="E36" t="b">
        <f t="shared" si="0"/>
        <v>0</v>
      </c>
      <c r="F36">
        <f t="shared" si="1"/>
        <v>-1.0405338260379224</v>
      </c>
      <c r="H36" t="s">
        <v>43</v>
      </c>
    </row>
    <row r="37" spans="1:9" x14ac:dyDescent="0.25">
      <c r="A37" t="s">
        <v>8</v>
      </c>
      <c r="B37" t="s">
        <v>5</v>
      </c>
      <c r="C37" s="1">
        <v>532</v>
      </c>
      <c r="D37">
        <v>80</v>
      </c>
      <c r="E37" t="b">
        <f t="shared" si="0"/>
        <v>0</v>
      </c>
      <c r="F37">
        <f t="shared" si="1"/>
        <v>0.38492676667079018</v>
      </c>
      <c r="H37" t="s">
        <v>44</v>
      </c>
      <c r="I37">
        <f>AVEDEV(C2:C41)</f>
        <v>157.42750000000007</v>
      </c>
    </row>
    <row r="38" spans="1:9" x14ac:dyDescent="0.25">
      <c r="A38" t="s">
        <v>8</v>
      </c>
      <c r="B38" t="s">
        <v>5</v>
      </c>
      <c r="C38" s="1">
        <v>405</v>
      </c>
      <c r="D38">
        <v>76</v>
      </c>
      <c r="E38" t="b">
        <f t="shared" si="0"/>
        <v>0</v>
      </c>
      <c r="F38">
        <f t="shared" si="1"/>
        <v>-0.28063755418952785</v>
      </c>
      <c r="H38" t="s">
        <v>45</v>
      </c>
      <c r="I38">
        <f>AVEDEV(D2:D41)</f>
        <v>13.5</v>
      </c>
    </row>
    <row r="39" spans="1:9" x14ac:dyDescent="0.25">
      <c r="A39" t="s">
        <v>8</v>
      </c>
      <c r="B39" t="s">
        <v>5</v>
      </c>
      <c r="C39" s="1">
        <v>580</v>
      </c>
      <c r="D39">
        <v>82</v>
      </c>
      <c r="E39" t="b">
        <f t="shared" si="0"/>
        <v>0</v>
      </c>
      <c r="F39">
        <f t="shared" si="1"/>
        <v>0.63647863597232768</v>
      </c>
    </row>
    <row r="40" spans="1:9" x14ac:dyDescent="0.25">
      <c r="A40" t="s">
        <v>8</v>
      </c>
      <c r="B40" t="s">
        <v>5</v>
      </c>
      <c r="C40" s="1">
        <v>581</v>
      </c>
      <c r="D40">
        <v>80</v>
      </c>
      <c r="E40" t="b">
        <f t="shared" si="0"/>
        <v>0</v>
      </c>
      <c r="F40">
        <f t="shared" si="1"/>
        <v>0.64171929991610976</v>
      </c>
      <c r="H40" t="s">
        <v>46</v>
      </c>
    </row>
    <row r="41" spans="1:9" x14ac:dyDescent="0.25">
      <c r="A41" t="s">
        <v>8</v>
      </c>
      <c r="B41" t="s">
        <v>5</v>
      </c>
      <c r="C41" s="1">
        <v>488</v>
      </c>
      <c r="D41">
        <v>71</v>
      </c>
      <c r="E41" t="b">
        <f t="shared" si="0"/>
        <v>0</v>
      </c>
      <c r="F41">
        <f t="shared" si="1"/>
        <v>0.15433755314438077</v>
      </c>
      <c r="H41" t="s">
        <v>47</v>
      </c>
      <c r="I41">
        <f>I29/I4</f>
        <v>0.41612804934570324</v>
      </c>
    </row>
    <row r="42" spans="1:9" x14ac:dyDescent="0.25">
      <c r="H42" t="s">
        <v>48</v>
      </c>
      <c r="I42">
        <f>I30/I5</f>
        <v>0.1905322336414961</v>
      </c>
    </row>
    <row r="43" spans="1:9" x14ac:dyDescent="0.25">
      <c r="H43" t="s">
        <v>49</v>
      </c>
    </row>
    <row r="45" spans="1:9" x14ac:dyDescent="0.25">
      <c r="H45" s="4" t="s">
        <v>64</v>
      </c>
    </row>
    <row r="47" spans="1:9" x14ac:dyDescent="0.25">
      <c r="H47" t="s">
        <v>53</v>
      </c>
    </row>
    <row r="48" spans="1:9" x14ac:dyDescent="0.25">
      <c r="H48" t="s">
        <v>54</v>
      </c>
      <c r="I48">
        <f>_xlfn.QUARTILE.INC(C2:C41,0)</f>
        <v>203</v>
      </c>
    </row>
    <row r="49" spans="8:9" x14ac:dyDescent="0.25">
      <c r="H49" t="s">
        <v>55</v>
      </c>
      <c r="I49">
        <f>_xlfn.QUARTILE.INC(C2:C41,1)</f>
        <v>315.75</v>
      </c>
    </row>
    <row r="50" spans="8:9" x14ac:dyDescent="0.25">
      <c r="H50" t="s">
        <v>56</v>
      </c>
      <c r="I50">
        <f>_xlfn.QUARTILE.INC(C2:C41,2)</f>
        <v>402</v>
      </c>
    </row>
    <row r="51" spans="8:9" x14ac:dyDescent="0.25">
      <c r="H51" t="s">
        <v>57</v>
      </c>
      <c r="I51">
        <f>_xlfn.QUARTILE.INC(C2:C41,3)</f>
        <v>580.25</v>
      </c>
    </row>
    <row r="52" spans="8:9" x14ac:dyDescent="0.25">
      <c r="H52" t="s">
        <v>58</v>
      </c>
      <c r="I52">
        <f>_xlfn.QUARTILE.INC(C2:C41,4)</f>
        <v>995</v>
      </c>
    </row>
    <row r="53" spans="8:9" x14ac:dyDescent="0.25">
      <c r="H53" t="s">
        <v>59</v>
      </c>
      <c r="I53">
        <f>I51-I49</f>
        <v>264.5</v>
      </c>
    </row>
    <row r="54" spans="8:9" x14ac:dyDescent="0.25">
      <c r="H54" t="s">
        <v>60</v>
      </c>
      <c r="I54">
        <f>I49-(1.5*I53)</f>
        <v>-81</v>
      </c>
    </row>
    <row r="55" spans="8:9" x14ac:dyDescent="0.25">
      <c r="H55" t="s">
        <v>61</v>
      </c>
      <c r="I55">
        <f>I51+(1.5*I53)</f>
        <v>977</v>
      </c>
    </row>
    <row r="56" spans="8:9" x14ac:dyDescent="0.25">
      <c r="H56" t="s">
        <v>63</v>
      </c>
    </row>
    <row r="59" spans="8:9" x14ac:dyDescent="0.25">
      <c r="H59" t="s">
        <v>65</v>
      </c>
    </row>
    <row r="60" spans="8:9" x14ac:dyDescent="0.25">
      <c r="H60" t="s">
        <v>66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8008-4853-4A64-87FA-5770B85E5666}">
  <dimension ref="A1:N41"/>
  <sheetViews>
    <sheetView workbookViewId="0"/>
  </sheetViews>
  <sheetFormatPr defaultRowHeight="15" x14ac:dyDescent="0.25"/>
  <cols>
    <col min="2" max="2" width="5.5703125" bestFit="1" customWidth="1"/>
    <col min="4" max="4" width="10.28515625" bestFit="1" customWidth="1"/>
    <col min="7" max="7" width="18.140625" bestFit="1" customWidth="1"/>
    <col min="8" max="8" width="12" bestFit="1" customWidth="1"/>
    <col min="9" max="9" width="18.140625" bestFit="1" customWidth="1"/>
    <col min="10" max="10" width="12.7109375" bestFit="1" customWidth="1"/>
    <col min="11" max="11" width="18.140625" bestFit="1" customWidth="1"/>
    <col min="12" max="12" width="12" bestFit="1" customWidth="1"/>
    <col min="13" max="13" width="18.140625" bestFit="1" customWidth="1"/>
    <col min="14" max="14" width="12.7109375" bestFit="1" customWidth="1"/>
    <col min="16" max="16" width="18.140625" bestFit="1" customWidth="1"/>
    <col min="17" max="17" width="12" bestFit="1" customWidth="1"/>
    <col min="18" max="18" width="18.140625" bestFit="1" customWidth="1"/>
    <col min="19" max="19" width="12.7109375" bestFit="1" customWidth="1"/>
  </cols>
  <sheetData>
    <row r="1" spans="1:14" x14ac:dyDescent="0.25">
      <c r="A1" s="4" t="s">
        <v>6</v>
      </c>
      <c r="B1" s="4" t="s">
        <v>1</v>
      </c>
      <c r="C1" s="4" t="s">
        <v>0</v>
      </c>
      <c r="D1" s="4" t="s">
        <v>13</v>
      </c>
      <c r="F1" s="4" t="s">
        <v>79</v>
      </c>
      <c r="K1" s="4" t="s">
        <v>81</v>
      </c>
    </row>
    <row r="2" spans="1:14" ht="15.75" thickBot="1" x14ac:dyDescent="0.3">
      <c r="A2" t="s">
        <v>7</v>
      </c>
      <c r="B2" t="s">
        <v>2</v>
      </c>
      <c r="C2" s="1">
        <v>673</v>
      </c>
      <c r="D2">
        <v>94</v>
      </c>
    </row>
    <row r="3" spans="1:14" x14ac:dyDescent="0.25">
      <c r="A3" t="s">
        <v>7</v>
      </c>
      <c r="B3" t="s">
        <v>2</v>
      </c>
      <c r="C3" s="1">
        <v>549</v>
      </c>
      <c r="D3">
        <v>84</v>
      </c>
      <c r="K3" s="7" t="s">
        <v>0</v>
      </c>
      <c r="L3" s="7"/>
      <c r="M3" s="7" t="s">
        <v>13</v>
      </c>
      <c r="N3" s="7"/>
    </row>
    <row r="4" spans="1:14" x14ac:dyDescent="0.25">
      <c r="A4" t="s">
        <v>7</v>
      </c>
      <c r="B4" t="s">
        <v>2</v>
      </c>
      <c r="C4" s="1">
        <v>648</v>
      </c>
      <c r="D4">
        <v>71</v>
      </c>
      <c r="K4" s="5"/>
      <c r="L4" s="5"/>
      <c r="M4" s="5"/>
      <c r="N4" s="5"/>
    </row>
    <row r="5" spans="1:14" x14ac:dyDescent="0.25">
      <c r="A5" t="s">
        <v>7</v>
      </c>
      <c r="B5" t="s">
        <v>2</v>
      </c>
      <c r="C5" s="1">
        <v>638</v>
      </c>
      <c r="D5">
        <v>99</v>
      </c>
      <c r="K5" s="5" t="s">
        <v>18</v>
      </c>
      <c r="L5" s="5">
        <v>458.55</v>
      </c>
      <c r="M5" s="5" t="s">
        <v>18</v>
      </c>
      <c r="N5" s="5">
        <v>79</v>
      </c>
    </row>
    <row r="6" spans="1:14" x14ac:dyDescent="0.25">
      <c r="A6" t="s">
        <v>7</v>
      </c>
      <c r="B6" t="s">
        <v>2</v>
      </c>
      <c r="C6" s="1">
        <v>589</v>
      </c>
      <c r="D6">
        <v>100</v>
      </c>
      <c r="K6" s="5" t="s">
        <v>68</v>
      </c>
      <c r="L6" s="5">
        <v>30.170582335472719</v>
      </c>
      <c r="M6" s="5" t="s">
        <v>68</v>
      </c>
      <c r="N6" s="5">
        <v>2.3799375126466167</v>
      </c>
    </row>
    <row r="7" spans="1:14" x14ac:dyDescent="0.25">
      <c r="A7" t="s">
        <v>7</v>
      </c>
      <c r="B7" t="s">
        <v>3</v>
      </c>
      <c r="C7" s="1">
        <v>780</v>
      </c>
      <c r="D7">
        <v>94</v>
      </c>
      <c r="K7" s="5" t="s">
        <v>69</v>
      </c>
      <c r="L7" s="5">
        <v>402</v>
      </c>
      <c r="M7" s="5" t="s">
        <v>69</v>
      </c>
      <c r="N7" s="5">
        <v>81</v>
      </c>
    </row>
    <row r="8" spans="1:14" x14ac:dyDescent="0.25">
      <c r="A8" t="s">
        <v>7</v>
      </c>
      <c r="B8" t="s">
        <v>3</v>
      </c>
      <c r="C8" s="1">
        <v>650</v>
      </c>
      <c r="D8">
        <v>95</v>
      </c>
      <c r="K8" s="5" t="s">
        <v>70</v>
      </c>
      <c r="L8" s="5">
        <v>211</v>
      </c>
      <c r="M8" s="5" t="s">
        <v>70</v>
      </c>
      <c r="N8" s="5">
        <v>94</v>
      </c>
    </row>
    <row r="9" spans="1:14" x14ac:dyDescent="0.25">
      <c r="A9" t="s">
        <v>7</v>
      </c>
      <c r="B9" t="s">
        <v>3</v>
      </c>
      <c r="C9" s="1">
        <v>995</v>
      </c>
      <c r="D9">
        <v>92</v>
      </c>
      <c r="K9" s="5" t="s">
        <v>71</v>
      </c>
      <c r="L9" s="5">
        <v>190.81551702747223</v>
      </c>
      <c r="M9" s="5" t="s">
        <v>71</v>
      </c>
      <c r="N9" s="5">
        <v>15.052046457678191</v>
      </c>
    </row>
    <row r="10" spans="1:14" x14ac:dyDescent="0.25">
      <c r="A10" t="s">
        <v>7</v>
      </c>
      <c r="B10" t="s">
        <v>3</v>
      </c>
      <c r="C10" s="1">
        <v>855</v>
      </c>
      <c r="D10">
        <v>91</v>
      </c>
      <c r="K10" s="5" t="s">
        <v>72</v>
      </c>
      <c r="L10" s="5">
        <v>36410.561538461545</v>
      </c>
      <c r="M10" s="5" t="s">
        <v>72</v>
      </c>
      <c r="N10" s="5">
        <v>226.56410256410257</v>
      </c>
    </row>
    <row r="11" spans="1:14" x14ac:dyDescent="0.25">
      <c r="A11" t="s">
        <v>7</v>
      </c>
      <c r="B11" t="s">
        <v>3</v>
      </c>
      <c r="C11" s="1">
        <v>687</v>
      </c>
      <c r="D11">
        <v>94</v>
      </c>
      <c r="K11" s="5" t="s">
        <v>73</v>
      </c>
      <c r="L11" s="5">
        <v>0.24437042480326676</v>
      </c>
      <c r="M11" s="5" t="s">
        <v>73</v>
      </c>
      <c r="N11" s="5">
        <v>-1.468182658844567</v>
      </c>
    </row>
    <row r="12" spans="1:14" x14ac:dyDescent="0.25">
      <c r="A12" t="s">
        <v>7</v>
      </c>
      <c r="B12" t="s">
        <v>4</v>
      </c>
      <c r="C12" s="1">
        <v>326</v>
      </c>
      <c r="D12">
        <v>55</v>
      </c>
      <c r="F12" s="4" t="s">
        <v>80</v>
      </c>
      <c r="K12" s="5" t="s">
        <v>74</v>
      </c>
      <c r="L12" s="5">
        <v>0.6933904902519662</v>
      </c>
      <c r="M12" s="5" t="s">
        <v>74</v>
      </c>
      <c r="N12" s="5">
        <v>-0.14787508117569986</v>
      </c>
    </row>
    <row r="13" spans="1:14" x14ac:dyDescent="0.25">
      <c r="A13" t="s">
        <v>7</v>
      </c>
      <c r="B13" t="s">
        <v>4</v>
      </c>
      <c r="C13" s="1">
        <v>386</v>
      </c>
      <c r="D13">
        <v>68</v>
      </c>
      <c r="K13" s="5" t="s">
        <v>52</v>
      </c>
      <c r="L13" s="5">
        <v>792</v>
      </c>
      <c r="M13" s="5" t="s">
        <v>52</v>
      </c>
      <c r="N13" s="5">
        <v>49</v>
      </c>
    </row>
    <row r="14" spans="1:14" x14ac:dyDescent="0.25">
      <c r="A14" t="s">
        <v>7</v>
      </c>
      <c r="B14" t="s">
        <v>4</v>
      </c>
      <c r="C14" s="1">
        <v>385</v>
      </c>
      <c r="D14">
        <v>61</v>
      </c>
      <c r="K14" s="5" t="s">
        <v>75</v>
      </c>
      <c r="L14" s="5">
        <v>203</v>
      </c>
      <c r="M14" s="5" t="s">
        <v>75</v>
      </c>
      <c r="N14" s="5">
        <v>51</v>
      </c>
    </row>
    <row r="15" spans="1:14" x14ac:dyDescent="0.25">
      <c r="A15" t="s">
        <v>7</v>
      </c>
      <c r="B15" t="s">
        <v>4</v>
      </c>
      <c r="C15" s="1">
        <v>358</v>
      </c>
      <c r="D15">
        <v>64</v>
      </c>
      <c r="K15" s="5" t="s">
        <v>76</v>
      </c>
      <c r="L15" s="5">
        <v>995</v>
      </c>
      <c r="M15" s="5" t="s">
        <v>76</v>
      </c>
      <c r="N15" s="5">
        <v>100</v>
      </c>
    </row>
    <row r="16" spans="1:14" x14ac:dyDescent="0.25">
      <c r="A16" t="s">
        <v>7</v>
      </c>
      <c r="B16" t="s">
        <v>4</v>
      </c>
      <c r="C16" s="1">
        <v>332</v>
      </c>
      <c r="D16">
        <v>69</v>
      </c>
      <c r="K16" s="5" t="s">
        <v>77</v>
      </c>
      <c r="L16" s="5">
        <v>18342</v>
      </c>
      <c r="M16" s="5" t="s">
        <v>77</v>
      </c>
      <c r="N16" s="5">
        <v>3160</v>
      </c>
    </row>
    <row r="17" spans="1:14" ht="15.75" thickBot="1" x14ac:dyDescent="0.3">
      <c r="A17" t="s">
        <v>7</v>
      </c>
      <c r="B17" t="s">
        <v>5</v>
      </c>
      <c r="C17" s="1">
        <v>234</v>
      </c>
      <c r="D17">
        <v>65</v>
      </c>
      <c r="K17" s="6" t="s">
        <v>78</v>
      </c>
      <c r="L17" s="6">
        <v>40</v>
      </c>
      <c r="M17" s="6" t="s">
        <v>78</v>
      </c>
      <c r="N17" s="6">
        <v>40</v>
      </c>
    </row>
    <row r="18" spans="1:14" x14ac:dyDescent="0.25">
      <c r="A18" t="s">
        <v>7</v>
      </c>
      <c r="B18" t="s">
        <v>5</v>
      </c>
      <c r="C18" s="1">
        <v>211</v>
      </c>
      <c r="D18">
        <v>60</v>
      </c>
    </row>
    <row r="19" spans="1:14" x14ac:dyDescent="0.25">
      <c r="A19" t="s">
        <v>7</v>
      </c>
      <c r="B19" t="s">
        <v>5</v>
      </c>
      <c r="C19" s="1">
        <v>203</v>
      </c>
      <c r="D19">
        <v>61</v>
      </c>
    </row>
    <row r="20" spans="1:14" x14ac:dyDescent="0.25">
      <c r="A20" t="s">
        <v>7</v>
      </c>
      <c r="B20" t="s">
        <v>5</v>
      </c>
      <c r="C20" s="1">
        <v>237</v>
      </c>
      <c r="D20">
        <v>62</v>
      </c>
    </row>
    <row r="21" spans="1:14" x14ac:dyDescent="0.25">
      <c r="A21" t="s">
        <v>7</v>
      </c>
      <c r="B21" t="s">
        <v>5</v>
      </c>
      <c r="C21" s="1">
        <v>211</v>
      </c>
      <c r="D21">
        <v>63</v>
      </c>
    </row>
    <row r="22" spans="1:14" x14ac:dyDescent="0.25">
      <c r="A22" t="s">
        <v>8</v>
      </c>
      <c r="B22" t="s">
        <v>2</v>
      </c>
      <c r="C22" s="1">
        <v>395</v>
      </c>
      <c r="D22">
        <v>88</v>
      </c>
    </row>
    <row r="23" spans="1:14" x14ac:dyDescent="0.25">
      <c r="A23" t="s">
        <v>8</v>
      </c>
      <c r="B23" t="s">
        <v>2</v>
      </c>
      <c r="C23" s="1">
        <v>397</v>
      </c>
      <c r="D23">
        <v>85</v>
      </c>
    </row>
    <row r="24" spans="1:14" x14ac:dyDescent="0.25">
      <c r="A24" t="s">
        <v>8</v>
      </c>
      <c r="B24" t="s">
        <v>2</v>
      </c>
      <c r="C24" s="1">
        <v>399</v>
      </c>
      <c r="D24">
        <v>93</v>
      </c>
    </row>
    <row r="25" spans="1:14" x14ac:dyDescent="0.25">
      <c r="A25" t="s">
        <v>8</v>
      </c>
      <c r="B25" t="s">
        <v>2</v>
      </c>
      <c r="C25" s="1">
        <v>387</v>
      </c>
      <c r="D25">
        <v>99</v>
      </c>
      <c r="F25" s="4" t="s">
        <v>126</v>
      </c>
    </row>
    <row r="26" spans="1:14" x14ac:dyDescent="0.25">
      <c r="A26" t="s">
        <v>8</v>
      </c>
      <c r="B26" t="s">
        <v>2</v>
      </c>
      <c r="C26" s="1">
        <v>325</v>
      </c>
      <c r="D26">
        <v>91</v>
      </c>
    </row>
    <row r="27" spans="1:14" x14ac:dyDescent="0.25">
      <c r="A27" t="s">
        <v>8</v>
      </c>
      <c r="B27" t="s">
        <v>3</v>
      </c>
      <c r="C27" s="1">
        <v>514</v>
      </c>
      <c r="D27">
        <v>100</v>
      </c>
    </row>
    <row r="28" spans="1:14" x14ac:dyDescent="0.25">
      <c r="A28" t="s">
        <v>8</v>
      </c>
      <c r="B28" t="s">
        <v>3</v>
      </c>
      <c r="C28" s="1">
        <v>568</v>
      </c>
      <c r="D28">
        <v>94</v>
      </c>
    </row>
    <row r="29" spans="1:14" x14ac:dyDescent="0.25">
      <c r="A29" t="s">
        <v>8</v>
      </c>
      <c r="B29" t="s">
        <v>3</v>
      </c>
      <c r="C29" s="1">
        <v>524</v>
      </c>
      <c r="D29">
        <v>94</v>
      </c>
    </row>
    <row r="30" spans="1:14" x14ac:dyDescent="0.25">
      <c r="A30" t="s">
        <v>8</v>
      </c>
      <c r="B30" t="s">
        <v>3</v>
      </c>
      <c r="C30" s="1">
        <v>506</v>
      </c>
      <c r="D30">
        <v>83</v>
      </c>
    </row>
    <row r="31" spans="1:14" x14ac:dyDescent="0.25">
      <c r="A31" t="s">
        <v>8</v>
      </c>
      <c r="B31" t="s">
        <v>3</v>
      </c>
      <c r="C31" s="1">
        <v>504</v>
      </c>
      <c r="D31">
        <v>96</v>
      </c>
    </row>
    <row r="32" spans="1:14" x14ac:dyDescent="0.25">
      <c r="A32" t="s">
        <v>8</v>
      </c>
      <c r="B32" t="s">
        <v>4</v>
      </c>
      <c r="C32" s="1">
        <v>206</v>
      </c>
      <c r="D32">
        <v>62</v>
      </c>
    </row>
    <row r="33" spans="1:4" x14ac:dyDescent="0.25">
      <c r="A33" t="s">
        <v>8</v>
      </c>
      <c r="B33" t="s">
        <v>4</v>
      </c>
      <c r="C33" s="1">
        <v>275</v>
      </c>
      <c r="D33">
        <v>63</v>
      </c>
    </row>
    <row r="34" spans="1:4" x14ac:dyDescent="0.25">
      <c r="A34" t="s">
        <v>8</v>
      </c>
      <c r="B34" t="s">
        <v>4</v>
      </c>
      <c r="C34" s="1">
        <v>288</v>
      </c>
      <c r="D34">
        <v>69</v>
      </c>
    </row>
    <row r="35" spans="1:4" x14ac:dyDescent="0.25">
      <c r="A35" t="s">
        <v>8</v>
      </c>
      <c r="B35" t="s">
        <v>4</v>
      </c>
      <c r="C35" s="1">
        <v>261</v>
      </c>
      <c r="D35">
        <v>61</v>
      </c>
    </row>
    <row r="36" spans="1:4" x14ac:dyDescent="0.25">
      <c r="A36" t="s">
        <v>8</v>
      </c>
      <c r="B36" t="s">
        <v>4</v>
      </c>
      <c r="C36" s="1">
        <v>260</v>
      </c>
      <c r="D36">
        <v>51</v>
      </c>
    </row>
    <row r="37" spans="1:4" x14ac:dyDescent="0.25">
      <c r="A37" t="s">
        <v>8</v>
      </c>
      <c r="B37" t="s">
        <v>5</v>
      </c>
      <c r="C37" s="1">
        <v>532</v>
      </c>
      <c r="D37">
        <v>80</v>
      </c>
    </row>
    <row r="38" spans="1:4" x14ac:dyDescent="0.25">
      <c r="A38" t="s">
        <v>8</v>
      </c>
      <c r="B38" t="s">
        <v>5</v>
      </c>
      <c r="C38" s="1">
        <v>405</v>
      </c>
      <c r="D38">
        <v>76</v>
      </c>
    </row>
    <row r="39" spans="1:4" x14ac:dyDescent="0.25">
      <c r="A39" t="s">
        <v>8</v>
      </c>
      <c r="B39" t="s">
        <v>5</v>
      </c>
      <c r="C39" s="1">
        <v>580</v>
      </c>
      <c r="D39">
        <v>82</v>
      </c>
    </row>
    <row r="40" spans="1:4" x14ac:dyDescent="0.25">
      <c r="A40" t="s">
        <v>8</v>
      </c>
      <c r="B40" t="s">
        <v>5</v>
      </c>
      <c r="C40" s="1">
        <v>581</v>
      </c>
      <c r="D40">
        <v>80</v>
      </c>
    </row>
    <row r="41" spans="1:4" x14ac:dyDescent="0.25">
      <c r="A41" t="s">
        <v>8</v>
      </c>
      <c r="B41" t="s">
        <v>5</v>
      </c>
      <c r="C41" s="1">
        <v>488</v>
      </c>
      <c r="D41">
        <v>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5078A-A2BF-40B4-87D1-8DAB3B0A9A20}">
  <dimension ref="A1:K45"/>
  <sheetViews>
    <sheetView workbookViewId="0"/>
  </sheetViews>
  <sheetFormatPr defaultRowHeight="15" x14ac:dyDescent="0.25"/>
  <cols>
    <col min="2" max="2" width="5.5703125" bestFit="1" customWidth="1"/>
    <col min="4" max="4" width="10.28515625" bestFit="1" customWidth="1"/>
    <col min="6" max="6" width="27.42578125" customWidth="1"/>
    <col min="7" max="7" width="16.28515625" bestFit="1" customWidth="1"/>
    <col min="8" max="10" width="7.140625" bestFit="1" customWidth="1"/>
    <col min="11" max="11" width="11.28515625" bestFit="1" customWidth="1"/>
    <col min="12" max="12" width="4.5703125" bestFit="1" customWidth="1"/>
    <col min="13" max="13" width="4" bestFit="1" customWidth="1"/>
    <col min="14" max="14" width="4.28515625" bestFit="1" customWidth="1"/>
    <col min="15" max="15" width="20.5703125" bestFit="1" customWidth="1"/>
    <col min="16" max="16" width="22.140625" bestFit="1" customWidth="1"/>
  </cols>
  <sheetData>
    <row r="1" spans="1:8" x14ac:dyDescent="0.25">
      <c r="A1" s="4" t="s">
        <v>6</v>
      </c>
      <c r="B1" s="4" t="s">
        <v>1</v>
      </c>
      <c r="C1" s="4" t="s">
        <v>0</v>
      </c>
      <c r="D1" s="4" t="s">
        <v>13</v>
      </c>
      <c r="F1" s="4" t="s">
        <v>83</v>
      </c>
    </row>
    <row r="2" spans="1:8" x14ac:dyDescent="0.25">
      <c r="A2" t="s">
        <v>7</v>
      </c>
      <c r="B2" t="s">
        <v>2</v>
      </c>
      <c r="C2" s="1">
        <v>673</v>
      </c>
      <c r="D2">
        <v>94</v>
      </c>
    </row>
    <row r="3" spans="1:8" x14ac:dyDescent="0.25">
      <c r="A3" t="s">
        <v>7</v>
      </c>
      <c r="B3" t="s">
        <v>2</v>
      </c>
      <c r="C3" s="1">
        <v>549</v>
      </c>
      <c r="D3">
        <v>84</v>
      </c>
      <c r="F3" t="s">
        <v>82</v>
      </c>
    </row>
    <row r="4" spans="1:8" x14ac:dyDescent="0.25">
      <c r="A4" t="s">
        <v>7</v>
      </c>
      <c r="B4" t="s">
        <v>2</v>
      </c>
      <c r="C4" s="1">
        <v>648</v>
      </c>
      <c r="D4">
        <v>71</v>
      </c>
      <c r="F4" t="s">
        <v>84</v>
      </c>
      <c r="G4">
        <f>CORREL(C2:C41,D2:D41)</f>
        <v>0.69860662606670942</v>
      </c>
      <c r="H4" t="s">
        <v>85</v>
      </c>
    </row>
    <row r="5" spans="1:8" x14ac:dyDescent="0.25">
      <c r="A5" t="s">
        <v>7</v>
      </c>
      <c r="B5" t="s">
        <v>2</v>
      </c>
      <c r="C5" s="1">
        <v>638</v>
      </c>
      <c r="D5">
        <v>99</v>
      </c>
      <c r="F5" t="s">
        <v>87</v>
      </c>
      <c r="G5">
        <f>RSQ(C2:C41,D2:D41)</f>
        <v>0.48805121798431117</v>
      </c>
    </row>
    <row r="6" spans="1:8" x14ac:dyDescent="0.25">
      <c r="A6" t="s">
        <v>7</v>
      </c>
      <c r="B6" t="s">
        <v>2</v>
      </c>
      <c r="C6" s="1">
        <v>589</v>
      </c>
      <c r="D6">
        <v>100</v>
      </c>
      <c r="F6" t="s">
        <v>86</v>
      </c>
    </row>
    <row r="7" spans="1:8" x14ac:dyDescent="0.25">
      <c r="A7" t="s">
        <v>7</v>
      </c>
      <c r="B7" t="s">
        <v>3</v>
      </c>
      <c r="C7" s="1">
        <v>780</v>
      </c>
      <c r="D7">
        <v>94</v>
      </c>
    </row>
    <row r="8" spans="1:8" x14ac:dyDescent="0.25">
      <c r="A8" t="s">
        <v>7</v>
      </c>
      <c r="B8" t="s">
        <v>3</v>
      </c>
      <c r="C8" s="1">
        <v>650</v>
      </c>
      <c r="D8">
        <v>95</v>
      </c>
    </row>
    <row r="9" spans="1:8" x14ac:dyDescent="0.25">
      <c r="A9" t="s">
        <v>7</v>
      </c>
      <c r="B9" t="s">
        <v>3</v>
      </c>
      <c r="C9" s="1">
        <v>995</v>
      </c>
      <c r="D9">
        <v>92</v>
      </c>
    </row>
    <row r="10" spans="1:8" x14ac:dyDescent="0.25">
      <c r="A10" t="s">
        <v>7</v>
      </c>
      <c r="B10" t="s">
        <v>3</v>
      </c>
      <c r="C10" s="1">
        <v>855</v>
      </c>
      <c r="D10">
        <v>91</v>
      </c>
    </row>
    <row r="11" spans="1:8" x14ac:dyDescent="0.25">
      <c r="A11" t="s">
        <v>7</v>
      </c>
      <c r="B11" t="s">
        <v>3</v>
      </c>
      <c r="C11" s="1">
        <v>687</v>
      </c>
      <c r="D11">
        <v>94</v>
      </c>
    </row>
    <row r="12" spans="1:8" x14ac:dyDescent="0.25">
      <c r="A12" t="s">
        <v>7</v>
      </c>
      <c r="B12" t="s">
        <v>4</v>
      </c>
      <c r="C12" s="1">
        <v>326</v>
      </c>
      <c r="D12">
        <v>55</v>
      </c>
    </row>
    <row r="13" spans="1:8" x14ac:dyDescent="0.25">
      <c r="A13" t="s">
        <v>7</v>
      </c>
      <c r="B13" t="s">
        <v>4</v>
      </c>
      <c r="C13" s="1">
        <v>386</v>
      </c>
      <c r="D13">
        <v>68</v>
      </c>
    </row>
    <row r="14" spans="1:8" x14ac:dyDescent="0.25">
      <c r="A14" t="s">
        <v>7</v>
      </c>
      <c r="B14" t="s">
        <v>4</v>
      </c>
      <c r="C14" s="1">
        <v>385</v>
      </c>
      <c r="D14">
        <v>61</v>
      </c>
    </row>
    <row r="15" spans="1:8" x14ac:dyDescent="0.25">
      <c r="A15" t="s">
        <v>7</v>
      </c>
      <c r="B15" t="s">
        <v>4</v>
      </c>
      <c r="C15" s="1">
        <v>358</v>
      </c>
      <c r="D15">
        <v>64</v>
      </c>
    </row>
    <row r="16" spans="1:8" x14ac:dyDescent="0.25">
      <c r="A16" t="s">
        <v>7</v>
      </c>
      <c r="B16" t="s">
        <v>4</v>
      </c>
      <c r="C16" s="1">
        <v>332</v>
      </c>
      <c r="D16">
        <v>69</v>
      </c>
    </row>
    <row r="17" spans="1:9" x14ac:dyDescent="0.25">
      <c r="A17" t="s">
        <v>7</v>
      </c>
      <c r="B17" t="s">
        <v>5</v>
      </c>
      <c r="C17" s="1">
        <v>234</v>
      </c>
      <c r="D17">
        <v>65</v>
      </c>
    </row>
    <row r="18" spans="1:9" x14ac:dyDescent="0.25">
      <c r="A18" t="s">
        <v>7</v>
      </c>
      <c r="B18" t="s">
        <v>5</v>
      </c>
      <c r="C18" s="1">
        <v>211</v>
      </c>
      <c r="D18">
        <v>60</v>
      </c>
    </row>
    <row r="19" spans="1:9" x14ac:dyDescent="0.25">
      <c r="A19" t="s">
        <v>7</v>
      </c>
      <c r="B19" t="s">
        <v>5</v>
      </c>
      <c r="C19" s="1">
        <v>203</v>
      </c>
      <c r="D19">
        <v>61</v>
      </c>
    </row>
    <row r="20" spans="1:9" x14ac:dyDescent="0.25">
      <c r="A20" t="s">
        <v>7</v>
      </c>
      <c r="B20" t="s">
        <v>5</v>
      </c>
      <c r="C20" s="1">
        <v>237</v>
      </c>
      <c r="D20">
        <v>62</v>
      </c>
    </row>
    <row r="21" spans="1:9" x14ac:dyDescent="0.25">
      <c r="A21" t="s">
        <v>7</v>
      </c>
      <c r="B21" t="s">
        <v>5</v>
      </c>
      <c r="C21" s="1">
        <v>211</v>
      </c>
      <c r="D21">
        <v>63</v>
      </c>
    </row>
    <row r="22" spans="1:9" x14ac:dyDescent="0.25">
      <c r="A22" t="s">
        <v>8</v>
      </c>
      <c r="B22" t="s">
        <v>2</v>
      </c>
      <c r="C22" s="1">
        <v>395</v>
      </c>
      <c r="D22">
        <v>88</v>
      </c>
    </row>
    <row r="23" spans="1:9" x14ac:dyDescent="0.25">
      <c r="A23" t="s">
        <v>8</v>
      </c>
      <c r="B23" t="s">
        <v>2</v>
      </c>
      <c r="C23" s="1">
        <v>397</v>
      </c>
      <c r="D23">
        <v>85</v>
      </c>
    </row>
    <row r="24" spans="1:9" x14ac:dyDescent="0.25">
      <c r="A24" t="s">
        <v>8</v>
      </c>
      <c r="B24" t="s">
        <v>2</v>
      </c>
      <c r="C24" s="1">
        <v>399</v>
      </c>
      <c r="D24">
        <v>93</v>
      </c>
      <c r="F24" s="4" t="s">
        <v>127</v>
      </c>
    </row>
    <row r="25" spans="1:9" x14ac:dyDescent="0.25">
      <c r="A25" t="s">
        <v>8</v>
      </c>
      <c r="B25" t="s">
        <v>2</v>
      </c>
      <c r="C25" s="1">
        <v>387</v>
      </c>
      <c r="D25">
        <v>99</v>
      </c>
    </row>
    <row r="26" spans="1:9" x14ac:dyDescent="0.25">
      <c r="A26" t="s">
        <v>8</v>
      </c>
      <c r="B26" t="s">
        <v>2</v>
      </c>
      <c r="C26" s="1">
        <v>325</v>
      </c>
      <c r="D26">
        <v>91</v>
      </c>
      <c r="F26" t="s">
        <v>88</v>
      </c>
      <c r="I26" t="s">
        <v>89</v>
      </c>
    </row>
    <row r="27" spans="1:9" x14ac:dyDescent="0.25">
      <c r="A27" t="s">
        <v>8</v>
      </c>
      <c r="B27" t="s">
        <v>3</v>
      </c>
      <c r="C27" s="1">
        <v>514</v>
      </c>
      <c r="D27">
        <v>100</v>
      </c>
    </row>
    <row r="28" spans="1:9" x14ac:dyDescent="0.25">
      <c r="A28" t="s">
        <v>8</v>
      </c>
      <c r="B28" t="s">
        <v>3</v>
      </c>
      <c r="C28" s="1">
        <v>568</v>
      </c>
      <c r="D28">
        <v>94</v>
      </c>
    </row>
    <row r="29" spans="1:9" x14ac:dyDescent="0.25">
      <c r="A29" t="s">
        <v>8</v>
      </c>
      <c r="B29" t="s">
        <v>3</v>
      </c>
      <c r="C29" s="1">
        <v>524</v>
      </c>
      <c r="D29">
        <v>94</v>
      </c>
    </row>
    <row r="30" spans="1:9" x14ac:dyDescent="0.25">
      <c r="A30" t="s">
        <v>8</v>
      </c>
      <c r="B30" t="s">
        <v>3</v>
      </c>
      <c r="C30" s="1">
        <v>506</v>
      </c>
      <c r="D30">
        <v>83</v>
      </c>
    </row>
    <row r="31" spans="1:9" x14ac:dyDescent="0.25">
      <c r="A31" t="s">
        <v>8</v>
      </c>
      <c r="B31" t="s">
        <v>3</v>
      </c>
      <c r="C31" s="1">
        <v>504</v>
      </c>
      <c r="D31">
        <v>96</v>
      </c>
    </row>
    <row r="32" spans="1:9" x14ac:dyDescent="0.25">
      <c r="A32" t="s">
        <v>8</v>
      </c>
      <c r="B32" t="s">
        <v>4</v>
      </c>
      <c r="C32" s="1">
        <v>206</v>
      </c>
      <c r="D32">
        <v>62</v>
      </c>
    </row>
    <row r="33" spans="1:11" x14ac:dyDescent="0.25">
      <c r="A33" t="s">
        <v>8</v>
      </c>
      <c r="B33" t="s">
        <v>4</v>
      </c>
      <c r="C33" s="1">
        <v>275</v>
      </c>
      <c r="D33">
        <v>63</v>
      </c>
    </row>
    <row r="34" spans="1:11" x14ac:dyDescent="0.25">
      <c r="A34" t="s">
        <v>8</v>
      </c>
      <c r="B34" t="s">
        <v>4</v>
      </c>
      <c r="C34" s="1">
        <v>288</v>
      </c>
      <c r="D34">
        <v>69</v>
      </c>
    </row>
    <row r="35" spans="1:11" x14ac:dyDescent="0.25">
      <c r="A35" t="s">
        <v>8</v>
      </c>
      <c r="B35" t="s">
        <v>4</v>
      </c>
      <c r="C35" s="1">
        <v>261</v>
      </c>
      <c r="D35">
        <v>61</v>
      </c>
    </row>
    <row r="36" spans="1:11" x14ac:dyDescent="0.25">
      <c r="A36" t="s">
        <v>8</v>
      </c>
      <c r="B36" t="s">
        <v>4</v>
      </c>
      <c r="C36" s="1">
        <v>260</v>
      </c>
      <c r="D36">
        <v>51</v>
      </c>
      <c r="F36" t="s">
        <v>90</v>
      </c>
    </row>
    <row r="37" spans="1:11" x14ac:dyDescent="0.25">
      <c r="A37" t="s">
        <v>8</v>
      </c>
      <c r="B37" t="s">
        <v>5</v>
      </c>
      <c r="C37" s="1">
        <v>532</v>
      </c>
      <c r="D37">
        <v>80</v>
      </c>
    </row>
    <row r="38" spans="1:11" x14ac:dyDescent="0.25">
      <c r="A38" t="s">
        <v>8</v>
      </c>
      <c r="B38" t="s">
        <v>5</v>
      </c>
      <c r="C38" s="1">
        <v>405</v>
      </c>
      <c r="D38">
        <v>76</v>
      </c>
      <c r="F38" s="2" t="s">
        <v>9</v>
      </c>
      <c r="G38" s="2" t="s">
        <v>12</v>
      </c>
    </row>
    <row r="39" spans="1:11" x14ac:dyDescent="0.25">
      <c r="A39" t="s">
        <v>8</v>
      </c>
      <c r="B39" t="s">
        <v>5</v>
      </c>
      <c r="C39" s="1">
        <v>580</v>
      </c>
      <c r="D39">
        <v>82</v>
      </c>
      <c r="F39" s="2" t="s">
        <v>10</v>
      </c>
      <c r="G39" t="s">
        <v>3</v>
      </c>
      <c r="H39" t="s">
        <v>4</v>
      </c>
      <c r="I39" t="s">
        <v>2</v>
      </c>
      <c r="J39" t="s">
        <v>5</v>
      </c>
      <c r="K39" t="s">
        <v>11</v>
      </c>
    </row>
    <row r="40" spans="1:11" x14ac:dyDescent="0.25">
      <c r="A40" t="s">
        <v>8</v>
      </c>
      <c r="B40" t="s">
        <v>5</v>
      </c>
      <c r="C40" s="1">
        <v>581</v>
      </c>
      <c r="D40">
        <v>80</v>
      </c>
      <c r="F40" s="3" t="s">
        <v>8</v>
      </c>
      <c r="G40" s="8">
        <v>0.3116140559857058</v>
      </c>
      <c r="H40" s="8">
        <v>0.15366289458010721</v>
      </c>
      <c r="I40" s="8">
        <v>0.22668254913639072</v>
      </c>
      <c r="J40" s="8">
        <v>0.30804050029779628</v>
      </c>
      <c r="K40" s="8">
        <v>1</v>
      </c>
    </row>
    <row r="41" spans="1:11" x14ac:dyDescent="0.25">
      <c r="A41" t="s">
        <v>8</v>
      </c>
      <c r="B41" t="s">
        <v>5</v>
      </c>
      <c r="C41" s="1">
        <v>488</v>
      </c>
      <c r="D41">
        <v>71</v>
      </c>
      <c r="F41" s="3" t="s">
        <v>7</v>
      </c>
      <c r="G41" s="8">
        <v>0.39881371267718912</v>
      </c>
      <c r="H41" s="8">
        <v>0.17965215642907409</v>
      </c>
      <c r="I41" s="8">
        <v>0.31135015582587716</v>
      </c>
      <c r="J41" s="8">
        <v>0.11018397506785965</v>
      </c>
      <c r="K41" s="8">
        <v>1</v>
      </c>
    </row>
    <row r="42" spans="1:11" x14ac:dyDescent="0.25">
      <c r="F42" s="3" t="s">
        <v>11</v>
      </c>
      <c r="G42" s="8">
        <v>0.35890306400610622</v>
      </c>
      <c r="H42" s="8">
        <v>0.16775706029876786</v>
      </c>
      <c r="I42" s="8">
        <v>0.27259840802529711</v>
      </c>
      <c r="J42" s="8">
        <v>0.20074146766982881</v>
      </c>
      <c r="K42" s="8">
        <v>1</v>
      </c>
    </row>
    <row r="45" spans="1:11" x14ac:dyDescent="0.25">
      <c r="F45" s="3" t="s">
        <v>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352D-A8F6-47A8-9776-9F626B0D9776}">
  <dimension ref="A1:U64"/>
  <sheetViews>
    <sheetView workbookViewId="0"/>
  </sheetViews>
  <sheetFormatPr defaultRowHeight="15" x14ac:dyDescent="0.25"/>
  <sheetData>
    <row r="1" spans="1:21" x14ac:dyDescent="0.25">
      <c r="A1" s="4" t="s">
        <v>6</v>
      </c>
      <c r="B1" s="4" t="s">
        <v>1</v>
      </c>
      <c r="C1" s="4" t="s">
        <v>0</v>
      </c>
      <c r="D1" s="4" t="s">
        <v>13</v>
      </c>
      <c r="E1" s="4"/>
      <c r="F1" s="4" t="s">
        <v>119</v>
      </c>
      <c r="G1" s="4"/>
      <c r="H1" s="4"/>
      <c r="I1" s="4"/>
      <c r="J1" s="4"/>
      <c r="M1" t="s">
        <v>92</v>
      </c>
    </row>
    <row r="2" spans="1:21" ht="15.75" thickBot="1" x14ac:dyDescent="0.3">
      <c r="A2" t="s">
        <v>7</v>
      </c>
      <c r="B2" t="s">
        <v>2</v>
      </c>
      <c r="C2" s="1">
        <v>673</v>
      </c>
      <c r="D2">
        <v>94</v>
      </c>
    </row>
    <row r="3" spans="1:21" x14ac:dyDescent="0.25">
      <c r="A3" t="s">
        <v>7</v>
      </c>
      <c r="B3" t="s">
        <v>2</v>
      </c>
      <c r="C3" s="1">
        <v>549</v>
      </c>
      <c r="D3">
        <v>84</v>
      </c>
      <c r="M3" s="9" t="s">
        <v>93</v>
      </c>
      <c r="N3" s="9"/>
    </row>
    <row r="4" spans="1:21" x14ac:dyDescent="0.25">
      <c r="A4" t="s">
        <v>7</v>
      </c>
      <c r="B4" t="s">
        <v>2</v>
      </c>
      <c r="C4" s="1">
        <v>648</v>
      </c>
      <c r="D4">
        <v>71</v>
      </c>
      <c r="M4" s="10" t="s">
        <v>94</v>
      </c>
      <c r="N4" s="10">
        <v>0.69860662606670954</v>
      </c>
    </row>
    <row r="5" spans="1:21" x14ac:dyDescent="0.25">
      <c r="A5" t="s">
        <v>7</v>
      </c>
      <c r="B5" t="s">
        <v>2</v>
      </c>
      <c r="C5" s="1">
        <v>638</v>
      </c>
      <c r="D5">
        <v>99</v>
      </c>
      <c r="M5" s="10" t="s">
        <v>95</v>
      </c>
      <c r="N5" s="10">
        <v>0.48805121798431128</v>
      </c>
    </row>
    <row r="6" spans="1:21" x14ac:dyDescent="0.25">
      <c r="A6" t="s">
        <v>7</v>
      </c>
      <c r="B6" t="s">
        <v>2</v>
      </c>
      <c r="C6" s="1">
        <v>589</v>
      </c>
      <c r="D6">
        <v>100</v>
      </c>
      <c r="M6" s="10" t="s">
        <v>96</v>
      </c>
      <c r="N6" s="10">
        <v>0.47457888161547734</v>
      </c>
    </row>
    <row r="7" spans="1:21" x14ac:dyDescent="0.25">
      <c r="A7" t="s">
        <v>7</v>
      </c>
      <c r="B7" t="s">
        <v>3</v>
      </c>
      <c r="C7" s="1">
        <v>780</v>
      </c>
      <c r="D7">
        <v>94</v>
      </c>
      <c r="M7" s="10" t="s">
        <v>68</v>
      </c>
      <c r="N7" s="10">
        <v>10.91061703823466</v>
      </c>
    </row>
    <row r="8" spans="1:21" ht="15.75" thickBot="1" x14ac:dyDescent="0.3">
      <c r="A8" t="s">
        <v>7</v>
      </c>
      <c r="B8" t="s">
        <v>3</v>
      </c>
      <c r="C8" s="1">
        <v>650</v>
      </c>
      <c r="D8">
        <v>95</v>
      </c>
      <c r="M8" s="11" t="s">
        <v>97</v>
      </c>
      <c r="N8" s="11">
        <v>40</v>
      </c>
    </row>
    <row r="9" spans="1:21" x14ac:dyDescent="0.25">
      <c r="A9" t="s">
        <v>7</v>
      </c>
      <c r="B9" t="s">
        <v>3</v>
      </c>
      <c r="C9" s="1">
        <v>995</v>
      </c>
      <c r="D9">
        <v>92</v>
      </c>
    </row>
    <row r="10" spans="1:21" ht="15.75" thickBot="1" x14ac:dyDescent="0.3">
      <c r="A10" t="s">
        <v>7</v>
      </c>
      <c r="B10" t="s">
        <v>3</v>
      </c>
      <c r="C10" s="1">
        <v>855</v>
      </c>
      <c r="D10">
        <v>91</v>
      </c>
      <c r="M10" t="s">
        <v>98</v>
      </c>
    </row>
    <row r="11" spans="1:21" x14ac:dyDescent="0.25">
      <c r="A11" t="s">
        <v>7</v>
      </c>
      <c r="B11" t="s">
        <v>3</v>
      </c>
      <c r="C11" s="1">
        <v>687</v>
      </c>
      <c r="D11">
        <v>94</v>
      </c>
      <c r="M11" s="7"/>
      <c r="N11" s="7" t="s">
        <v>103</v>
      </c>
      <c r="O11" s="7" t="s">
        <v>104</v>
      </c>
      <c r="P11" s="7" t="s">
        <v>105</v>
      </c>
      <c r="Q11" s="7" t="s">
        <v>106</v>
      </c>
      <c r="R11" s="7" t="s">
        <v>107</v>
      </c>
    </row>
    <row r="12" spans="1:21" x14ac:dyDescent="0.25">
      <c r="A12" t="s">
        <v>7</v>
      </c>
      <c r="B12" t="s">
        <v>4</v>
      </c>
      <c r="C12" s="1">
        <v>326</v>
      </c>
      <c r="D12">
        <v>55</v>
      </c>
      <c r="M12" s="5" t="s">
        <v>99</v>
      </c>
      <c r="N12" s="5">
        <v>1</v>
      </c>
      <c r="O12" s="5">
        <v>4312.4205621093743</v>
      </c>
      <c r="P12" s="5">
        <v>4312.4205621093743</v>
      </c>
      <c r="Q12" s="5">
        <v>36.226175224762002</v>
      </c>
      <c r="R12" s="5">
        <v>5.364220363603247E-7</v>
      </c>
    </row>
    <row r="13" spans="1:21" x14ac:dyDescent="0.25">
      <c r="A13" t="s">
        <v>7</v>
      </c>
      <c r="B13" t="s">
        <v>4</v>
      </c>
      <c r="C13" s="1">
        <v>386</v>
      </c>
      <c r="D13">
        <v>68</v>
      </c>
      <c r="M13" s="5" t="s">
        <v>100</v>
      </c>
      <c r="N13" s="5">
        <v>38</v>
      </c>
      <c r="O13" s="5">
        <v>4523.5794378906257</v>
      </c>
      <c r="P13" s="5">
        <v>119.04156415501647</v>
      </c>
      <c r="Q13" s="5"/>
      <c r="R13" s="5"/>
    </row>
    <row r="14" spans="1:21" ht="15.75" thickBot="1" x14ac:dyDescent="0.3">
      <c r="A14" t="s">
        <v>7</v>
      </c>
      <c r="B14" t="s">
        <v>4</v>
      </c>
      <c r="C14" s="1">
        <v>385</v>
      </c>
      <c r="D14">
        <v>61</v>
      </c>
      <c r="F14" s="4" t="s">
        <v>120</v>
      </c>
      <c r="M14" s="6" t="s">
        <v>101</v>
      </c>
      <c r="N14" s="6">
        <v>39</v>
      </c>
      <c r="O14" s="6">
        <v>8836</v>
      </c>
      <c r="P14" s="6"/>
      <c r="Q14" s="6"/>
      <c r="R14" s="6"/>
    </row>
    <row r="15" spans="1:21" ht="15.75" thickBot="1" x14ac:dyDescent="0.3">
      <c r="A15" t="s">
        <v>7</v>
      </c>
      <c r="B15" t="s">
        <v>4</v>
      </c>
      <c r="C15" s="1">
        <v>358</v>
      </c>
      <c r="D15">
        <v>64</v>
      </c>
    </row>
    <row r="16" spans="1:21" x14ac:dyDescent="0.25">
      <c r="A16" t="s">
        <v>7</v>
      </c>
      <c r="B16" t="s">
        <v>4</v>
      </c>
      <c r="C16" s="1">
        <v>332</v>
      </c>
      <c r="D16">
        <v>69</v>
      </c>
      <c r="M16" s="7"/>
      <c r="N16" s="7" t="s">
        <v>108</v>
      </c>
      <c r="O16" s="7" t="s">
        <v>68</v>
      </c>
      <c r="P16" s="7" t="s">
        <v>109</v>
      </c>
      <c r="Q16" s="7" t="s">
        <v>110</v>
      </c>
      <c r="R16" s="7" t="s">
        <v>111</v>
      </c>
      <c r="S16" s="7" t="s">
        <v>112</v>
      </c>
      <c r="T16" s="7" t="s">
        <v>113</v>
      </c>
      <c r="U16" s="7" t="s">
        <v>114</v>
      </c>
    </row>
    <row r="17" spans="1:21" x14ac:dyDescent="0.25">
      <c r="A17" t="s">
        <v>7</v>
      </c>
      <c r="B17" t="s">
        <v>5</v>
      </c>
      <c r="C17" s="1">
        <v>234</v>
      </c>
      <c r="D17">
        <v>65</v>
      </c>
      <c r="M17" s="5" t="s">
        <v>102</v>
      </c>
      <c r="N17" s="5">
        <v>53.730231697354071</v>
      </c>
      <c r="O17" s="5">
        <v>4.5390643680464793</v>
      </c>
      <c r="P17" s="5">
        <v>11.837292300941408</v>
      </c>
      <c r="Q17" s="5">
        <v>2.574404251941287E-14</v>
      </c>
      <c r="R17" s="5">
        <v>44.541376281060003</v>
      </c>
      <c r="S17" s="5">
        <v>62.919087113648139</v>
      </c>
      <c r="T17" s="5">
        <v>44.541376281060003</v>
      </c>
      <c r="U17" s="5">
        <v>62.919087113648139</v>
      </c>
    </row>
    <row r="18" spans="1:21" ht="15.75" thickBot="1" x14ac:dyDescent="0.3">
      <c r="A18" t="s">
        <v>7</v>
      </c>
      <c r="B18" t="s">
        <v>5</v>
      </c>
      <c r="C18" s="1">
        <v>211</v>
      </c>
      <c r="D18">
        <v>60</v>
      </c>
      <c r="M18" s="6" t="s">
        <v>0</v>
      </c>
      <c r="N18" s="6">
        <v>5.5107988883755149E-2</v>
      </c>
      <c r="O18" s="6">
        <v>9.1559480613691915E-3</v>
      </c>
      <c r="P18" s="6">
        <v>6.0188184243057226</v>
      </c>
      <c r="Q18" s="6">
        <v>5.3642203636032184E-7</v>
      </c>
      <c r="R18" s="6">
        <v>3.657274106323824E-2</v>
      </c>
      <c r="S18" s="6">
        <v>7.3643236704272058E-2</v>
      </c>
      <c r="T18" s="6">
        <v>3.657274106323824E-2</v>
      </c>
      <c r="U18" s="6">
        <v>7.3643236704272058E-2</v>
      </c>
    </row>
    <row r="19" spans="1:21" x14ac:dyDescent="0.25">
      <c r="A19" t="s">
        <v>7</v>
      </c>
      <c r="B19" t="s">
        <v>5</v>
      </c>
      <c r="C19" s="1">
        <v>203</v>
      </c>
      <c r="D19">
        <v>61</v>
      </c>
    </row>
    <row r="20" spans="1:21" x14ac:dyDescent="0.25">
      <c r="A20" t="s">
        <v>7</v>
      </c>
      <c r="B20" t="s">
        <v>5</v>
      </c>
      <c r="C20" s="1">
        <v>237</v>
      </c>
      <c r="D20">
        <v>62</v>
      </c>
    </row>
    <row r="21" spans="1:21" x14ac:dyDescent="0.25">
      <c r="A21" t="s">
        <v>7</v>
      </c>
      <c r="B21" t="s">
        <v>5</v>
      </c>
      <c r="C21" s="1">
        <v>211</v>
      </c>
      <c r="D21">
        <v>63</v>
      </c>
    </row>
    <row r="22" spans="1:21" x14ac:dyDescent="0.25">
      <c r="A22" t="s">
        <v>8</v>
      </c>
      <c r="B22" t="s">
        <v>2</v>
      </c>
      <c r="C22" s="1">
        <v>395</v>
      </c>
      <c r="D22">
        <v>88</v>
      </c>
      <c r="M22" t="s">
        <v>115</v>
      </c>
    </row>
    <row r="23" spans="1:21" ht="15.75" thickBot="1" x14ac:dyDescent="0.3">
      <c r="A23" t="s">
        <v>8</v>
      </c>
      <c r="B23" t="s">
        <v>2</v>
      </c>
      <c r="C23" s="1">
        <v>397</v>
      </c>
      <c r="D23">
        <v>85</v>
      </c>
    </row>
    <row r="24" spans="1:21" x14ac:dyDescent="0.25">
      <c r="A24" t="s">
        <v>8</v>
      </c>
      <c r="B24" t="s">
        <v>2</v>
      </c>
      <c r="C24" s="1">
        <v>399</v>
      </c>
      <c r="D24">
        <v>93</v>
      </c>
      <c r="M24" s="7" t="s">
        <v>116</v>
      </c>
      <c r="N24" s="7" t="s">
        <v>117</v>
      </c>
      <c r="O24" s="7" t="s">
        <v>118</v>
      </c>
    </row>
    <row r="25" spans="1:21" x14ac:dyDescent="0.25">
      <c r="A25" t="s">
        <v>8</v>
      </c>
      <c r="B25" t="s">
        <v>2</v>
      </c>
      <c r="C25" s="1">
        <v>387</v>
      </c>
      <c r="D25">
        <v>99</v>
      </c>
      <c r="M25" s="5">
        <v>1</v>
      </c>
      <c r="N25" s="5">
        <v>90.817908216121282</v>
      </c>
      <c r="O25" s="5">
        <v>3.1820917838787182</v>
      </c>
    </row>
    <row r="26" spans="1:21" x14ac:dyDescent="0.25">
      <c r="A26" t="s">
        <v>8</v>
      </c>
      <c r="B26" t="s">
        <v>2</v>
      </c>
      <c r="C26" s="1">
        <v>325</v>
      </c>
      <c r="D26">
        <v>91</v>
      </c>
      <c r="M26" s="5">
        <v>2</v>
      </c>
      <c r="N26" s="5">
        <v>83.984517594535646</v>
      </c>
      <c r="O26" s="5">
        <v>1.5482405464354088E-2</v>
      </c>
    </row>
    <row r="27" spans="1:21" x14ac:dyDescent="0.25">
      <c r="A27" t="s">
        <v>8</v>
      </c>
      <c r="B27" t="s">
        <v>3</v>
      </c>
      <c r="C27" s="1">
        <v>514</v>
      </c>
      <c r="D27">
        <v>100</v>
      </c>
      <c r="M27" s="5">
        <v>3</v>
      </c>
      <c r="N27" s="5">
        <v>89.440208494027416</v>
      </c>
      <c r="O27" s="5">
        <v>-18.440208494027416</v>
      </c>
    </row>
    <row r="28" spans="1:21" x14ac:dyDescent="0.25">
      <c r="A28" t="s">
        <v>8</v>
      </c>
      <c r="B28" t="s">
        <v>3</v>
      </c>
      <c r="C28" s="1">
        <v>568</v>
      </c>
      <c r="D28">
        <v>94</v>
      </c>
      <c r="M28" s="5">
        <v>4</v>
      </c>
      <c r="N28" s="5">
        <v>88.889128605189853</v>
      </c>
      <c r="O28" s="5">
        <v>10.110871394810147</v>
      </c>
    </row>
    <row r="29" spans="1:21" x14ac:dyDescent="0.25">
      <c r="A29" t="s">
        <v>8</v>
      </c>
      <c r="B29" t="s">
        <v>3</v>
      </c>
      <c r="C29" s="1">
        <v>524</v>
      </c>
      <c r="D29">
        <v>94</v>
      </c>
      <c r="M29" s="5">
        <v>5</v>
      </c>
      <c r="N29" s="5">
        <v>86.188837149885856</v>
      </c>
      <c r="O29" s="5">
        <v>13.811162850114144</v>
      </c>
    </row>
    <row r="30" spans="1:21" x14ac:dyDescent="0.25">
      <c r="A30" t="s">
        <v>8</v>
      </c>
      <c r="B30" t="s">
        <v>3</v>
      </c>
      <c r="C30" s="1">
        <v>506</v>
      </c>
      <c r="D30">
        <v>83</v>
      </c>
      <c r="M30" s="5">
        <v>6</v>
      </c>
      <c r="N30" s="5">
        <v>96.714463026683092</v>
      </c>
      <c r="O30" s="5">
        <v>-2.7144630266830916</v>
      </c>
    </row>
    <row r="31" spans="1:21" x14ac:dyDescent="0.25">
      <c r="A31" t="s">
        <v>8</v>
      </c>
      <c r="B31" t="s">
        <v>3</v>
      </c>
      <c r="C31" s="1">
        <v>504</v>
      </c>
      <c r="D31">
        <v>96</v>
      </c>
      <c r="M31" s="5">
        <v>7</v>
      </c>
      <c r="N31" s="5">
        <v>89.550424471794912</v>
      </c>
      <c r="O31" s="5">
        <v>5.4495755282050879</v>
      </c>
    </row>
    <row r="32" spans="1:21" x14ac:dyDescent="0.25">
      <c r="A32" t="s">
        <v>8</v>
      </c>
      <c r="B32" t="s">
        <v>4</v>
      </c>
      <c r="C32" s="1">
        <v>206</v>
      </c>
      <c r="D32">
        <v>62</v>
      </c>
      <c r="M32" s="5">
        <v>8</v>
      </c>
      <c r="N32" s="5">
        <v>108.56268063669044</v>
      </c>
      <c r="O32" s="5">
        <v>-16.562680636690445</v>
      </c>
    </row>
    <row r="33" spans="1:15" x14ac:dyDescent="0.25">
      <c r="A33" t="s">
        <v>8</v>
      </c>
      <c r="B33" t="s">
        <v>4</v>
      </c>
      <c r="C33" s="1">
        <v>275</v>
      </c>
      <c r="D33">
        <v>63</v>
      </c>
      <c r="M33" s="5">
        <v>9</v>
      </c>
      <c r="N33" s="5">
        <v>100.84756219296472</v>
      </c>
      <c r="O33" s="5">
        <v>-9.8475621929647161</v>
      </c>
    </row>
    <row r="34" spans="1:15" x14ac:dyDescent="0.25">
      <c r="A34" t="s">
        <v>8</v>
      </c>
      <c r="B34" t="s">
        <v>4</v>
      </c>
      <c r="C34" s="1">
        <v>288</v>
      </c>
      <c r="D34">
        <v>69</v>
      </c>
      <c r="M34" s="5">
        <v>10</v>
      </c>
      <c r="N34" s="5">
        <v>91.589420060493865</v>
      </c>
      <c r="O34" s="5">
        <v>2.4105799395061354</v>
      </c>
    </row>
    <row r="35" spans="1:15" x14ac:dyDescent="0.25">
      <c r="A35" t="s">
        <v>8</v>
      </c>
      <c r="B35" t="s">
        <v>4</v>
      </c>
      <c r="C35" s="1">
        <v>261</v>
      </c>
      <c r="D35">
        <v>61</v>
      </c>
      <c r="M35" s="5">
        <v>11</v>
      </c>
      <c r="N35" s="5">
        <v>71.695436073458254</v>
      </c>
      <c r="O35" s="5">
        <v>-16.695436073458254</v>
      </c>
    </row>
    <row r="36" spans="1:15" x14ac:dyDescent="0.25">
      <c r="A36" t="s">
        <v>8</v>
      </c>
      <c r="B36" t="s">
        <v>4</v>
      </c>
      <c r="C36" s="1">
        <v>260</v>
      </c>
      <c r="D36">
        <v>51</v>
      </c>
      <c r="M36" s="5">
        <v>12</v>
      </c>
      <c r="N36" s="5">
        <v>75.001915406483562</v>
      </c>
      <c r="O36" s="5">
        <v>-7.0019154064835618</v>
      </c>
    </row>
    <row r="37" spans="1:15" x14ac:dyDescent="0.25">
      <c r="A37" t="s">
        <v>8</v>
      </c>
      <c r="B37" t="s">
        <v>5</v>
      </c>
      <c r="C37" s="1">
        <v>532</v>
      </c>
      <c r="D37">
        <v>80</v>
      </c>
      <c r="M37" s="5">
        <v>13</v>
      </c>
      <c r="N37" s="5">
        <v>74.9468074175998</v>
      </c>
      <c r="O37" s="5">
        <v>-13.9468074175998</v>
      </c>
    </row>
    <row r="38" spans="1:15" x14ac:dyDescent="0.25">
      <c r="A38" t="s">
        <v>8</v>
      </c>
      <c r="B38" t="s">
        <v>5</v>
      </c>
      <c r="C38" s="1">
        <v>405</v>
      </c>
      <c r="D38">
        <v>76</v>
      </c>
      <c r="M38" s="5">
        <v>14</v>
      </c>
      <c r="N38" s="5">
        <v>73.45889171773841</v>
      </c>
      <c r="O38" s="5">
        <v>-9.4588917177384104</v>
      </c>
    </row>
    <row r="39" spans="1:15" x14ac:dyDescent="0.25">
      <c r="A39" t="s">
        <v>8</v>
      </c>
      <c r="B39" t="s">
        <v>5</v>
      </c>
      <c r="C39" s="1">
        <v>580</v>
      </c>
      <c r="D39">
        <v>82</v>
      </c>
      <c r="M39" s="5">
        <v>15</v>
      </c>
      <c r="N39" s="5">
        <v>72.026084006760783</v>
      </c>
      <c r="O39" s="5">
        <v>-3.026084006760783</v>
      </c>
    </row>
    <row r="40" spans="1:15" x14ac:dyDescent="0.25">
      <c r="A40" t="s">
        <v>8</v>
      </c>
      <c r="B40" t="s">
        <v>5</v>
      </c>
      <c r="C40" s="1">
        <v>581</v>
      </c>
      <c r="D40">
        <v>80</v>
      </c>
      <c r="M40" s="5">
        <v>16</v>
      </c>
      <c r="N40" s="5">
        <v>66.625501096152774</v>
      </c>
      <c r="O40" s="5">
        <v>-1.6255010961527745</v>
      </c>
    </row>
    <row r="41" spans="1:15" x14ac:dyDescent="0.25">
      <c r="A41" t="s">
        <v>8</v>
      </c>
      <c r="B41" t="s">
        <v>5</v>
      </c>
      <c r="C41" s="1">
        <v>488</v>
      </c>
      <c r="D41">
        <v>71</v>
      </c>
      <c r="M41" s="5">
        <v>17</v>
      </c>
      <c r="N41" s="5">
        <v>65.358017351826405</v>
      </c>
      <c r="O41" s="5">
        <v>-5.3580173518264047</v>
      </c>
    </row>
    <row r="42" spans="1:15" x14ac:dyDescent="0.25">
      <c r="M42" s="5">
        <v>18</v>
      </c>
      <c r="N42" s="5">
        <v>64.917153440756366</v>
      </c>
      <c r="O42" s="5">
        <v>-3.9171534407563655</v>
      </c>
    </row>
    <row r="43" spans="1:15" x14ac:dyDescent="0.25">
      <c r="M43" s="5">
        <v>19</v>
      </c>
      <c r="N43" s="5">
        <v>66.790825062804046</v>
      </c>
      <c r="O43" s="5">
        <v>-4.7908250628040463</v>
      </c>
    </row>
    <row r="44" spans="1:15" x14ac:dyDescent="0.25">
      <c r="M44" s="5">
        <v>20</v>
      </c>
      <c r="N44" s="5">
        <v>65.358017351826405</v>
      </c>
      <c r="O44" s="5">
        <v>-2.3580173518264047</v>
      </c>
    </row>
    <row r="45" spans="1:15" x14ac:dyDescent="0.25">
      <c r="M45" s="5">
        <v>21</v>
      </c>
      <c r="N45" s="5">
        <v>75.497887306437349</v>
      </c>
      <c r="O45" s="5">
        <v>12.502112693562651</v>
      </c>
    </row>
    <row r="46" spans="1:15" x14ac:dyDescent="0.25">
      <c r="M46" s="5">
        <v>22</v>
      </c>
      <c r="N46" s="5">
        <v>75.608103284204873</v>
      </c>
      <c r="O46" s="5">
        <v>9.3918967157951272</v>
      </c>
    </row>
    <row r="47" spans="1:15" x14ac:dyDescent="0.25">
      <c r="M47" s="5">
        <v>23</v>
      </c>
      <c r="N47" s="5">
        <v>75.718319261972368</v>
      </c>
      <c r="O47" s="5">
        <v>17.281680738027632</v>
      </c>
    </row>
    <row r="48" spans="1:15" x14ac:dyDescent="0.25">
      <c r="M48" s="5">
        <v>24</v>
      </c>
      <c r="N48" s="5">
        <v>75.05702339536731</v>
      </c>
      <c r="O48" s="5">
        <v>23.94297660463269</v>
      </c>
    </row>
    <row r="49" spans="13:15" x14ac:dyDescent="0.25">
      <c r="M49" s="5">
        <v>25</v>
      </c>
      <c r="N49" s="5">
        <v>71.640328084574492</v>
      </c>
      <c r="O49" s="5">
        <v>19.359671915425508</v>
      </c>
    </row>
    <row r="50" spans="13:15" x14ac:dyDescent="0.25">
      <c r="M50" s="5">
        <v>26</v>
      </c>
      <c r="N50" s="5">
        <v>82.055737983604217</v>
      </c>
      <c r="O50" s="5">
        <v>17.944262016395783</v>
      </c>
    </row>
    <row r="51" spans="13:15" x14ac:dyDescent="0.25">
      <c r="M51" s="5">
        <v>27</v>
      </c>
      <c r="N51" s="5">
        <v>85.031569383326996</v>
      </c>
      <c r="O51" s="5">
        <v>8.9684306166730039</v>
      </c>
    </row>
    <row r="52" spans="13:15" x14ac:dyDescent="0.25">
      <c r="M52" s="5">
        <v>28</v>
      </c>
      <c r="N52" s="5">
        <v>82.606817872441766</v>
      </c>
      <c r="O52" s="5">
        <v>11.393182127558234</v>
      </c>
    </row>
    <row r="53" spans="13:15" x14ac:dyDescent="0.25">
      <c r="M53" s="5">
        <v>29</v>
      </c>
      <c r="N53" s="5">
        <v>81.614874072534178</v>
      </c>
      <c r="O53" s="5">
        <v>1.3851259274658219</v>
      </c>
    </row>
    <row r="54" spans="13:15" x14ac:dyDescent="0.25">
      <c r="M54" s="5">
        <v>30</v>
      </c>
      <c r="N54" s="5">
        <v>81.504658094766668</v>
      </c>
      <c r="O54" s="5">
        <v>14.495341905233332</v>
      </c>
    </row>
    <row r="55" spans="13:15" x14ac:dyDescent="0.25">
      <c r="M55" s="5">
        <v>31</v>
      </c>
      <c r="N55" s="5">
        <v>65.082477407407637</v>
      </c>
      <c r="O55" s="5">
        <v>-3.0824774074076373</v>
      </c>
    </row>
    <row r="56" spans="13:15" x14ac:dyDescent="0.25">
      <c r="M56" s="5">
        <v>32</v>
      </c>
      <c r="N56" s="5">
        <v>68.884928640386732</v>
      </c>
      <c r="O56" s="5">
        <v>-5.8849286403867325</v>
      </c>
    </row>
    <row r="57" spans="13:15" x14ac:dyDescent="0.25">
      <c r="M57" s="5">
        <v>33</v>
      </c>
      <c r="N57" s="5">
        <v>69.601332495875553</v>
      </c>
      <c r="O57" s="5">
        <v>-0.60133249587555326</v>
      </c>
    </row>
    <row r="58" spans="13:15" x14ac:dyDescent="0.25">
      <c r="M58" s="5">
        <v>34</v>
      </c>
      <c r="N58" s="5">
        <v>68.113416796014164</v>
      </c>
      <c r="O58" s="5">
        <v>-7.1134167960141639</v>
      </c>
    </row>
    <row r="59" spans="13:15" x14ac:dyDescent="0.25">
      <c r="M59" s="5">
        <v>35</v>
      </c>
      <c r="N59" s="5">
        <v>68.058308807130416</v>
      </c>
      <c r="O59" s="5">
        <v>-17.058308807130416</v>
      </c>
    </row>
    <row r="60" spans="13:15" x14ac:dyDescent="0.25">
      <c r="M60" s="5">
        <v>36</v>
      </c>
      <c r="N60" s="5">
        <v>83.047681783511806</v>
      </c>
      <c r="O60" s="5">
        <v>-3.0476817835118055</v>
      </c>
    </row>
    <row r="61" spans="13:15" x14ac:dyDescent="0.25">
      <c r="M61" s="5">
        <v>37</v>
      </c>
      <c r="N61" s="5">
        <v>76.048967195274912</v>
      </c>
      <c r="O61" s="5">
        <v>-4.8967195274912001E-2</v>
      </c>
    </row>
    <row r="62" spans="13:15" x14ac:dyDescent="0.25">
      <c r="M62" s="5">
        <v>38</v>
      </c>
      <c r="N62" s="5">
        <v>85.692865249932055</v>
      </c>
      <c r="O62" s="5">
        <v>-3.6928652499320549</v>
      </c>
    </row>
    <row r="63" spans="13:15" x14ac:dyDescent="0.25">
      <c r="M63" s="5">
        <v>39</v>
      </c>
      <c r="N63" s="5">
        <v>85.747973238815803</v>
      </c>
      <c r="O63" s="5">
        <v>-5.7479732388158027</v>
      </c>
    </row>
    <row r="64" spans="13:15" ht="15.75" thickBot="1" x14ac:dyDescent="0.3">
      <c r="M64" s="6">
        <v>40</v>
      </c>
      <c r="N64" s="6">
        <v>80.622930272626576</v>
      </c>
      <c r="O64" s="6">
        <v>-9.6229302726265757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A2240-1366-43EF-A414-1D4CD2FE54F3}">
  <dimension ref="A1:Q41"/>
  <sheetViews>
    <sheetView topLeftCell="A28" workbookViewId="0"/>
  </sheetViews>
  <sheetFormatPr defaultRowHeight="15" x14ac:dyDescent="0.25"/>
  <cols>
    <col min="5" max="5" width="9.28515625" bestFit="1" customWidth="1"/>
    <col min="6" max="6" width="7.7109375" customWidth="1"/>
  </cols>
  <sheetData>
    <row r="1" spans="1:17" s="4" customFormat="1" x14ac:dyDescent="0.25">
      <c r="A1" s="4" t="s">
        <v>6</v>
      </c>
      <c r="B1" s="4" t="s">
        <v>1</v>
      </c>
      <c r="C1" s="4" t="s">
        <v>13</v>
      </c>
      <c r="D1" s="4" t="s">
        <v>122</v>
      </c>
      <c r="E1" s="4" t="s">
        <v>123</v>
      </c>
      <c r="F1" s="4" t="s">
        <v>121</v>
      </c>
      <c r="G1" s="4" t="s">
        <v>0</v>
      </c>
      <c r="H1"/>
      <c r="I1"/>
      <c r="J1"/>
      <c r="K1"/>
      <c r="L1"/>
      <c r="M1"/>
      <c r="N1"/>
      <c r="O1"/>
      <c r="P1"/>
      <c r="Q1"/>
    </row>
    <row r="2" spans="1:17" x14ac:dyDescent="0.25">
      <c r="A2" t="s">
        <v>7</v>
      </c>
      <c r="B2" t="s">
        <v>2</v>
      </c>
      <c r="C2">
        <v>94</v>
      </c>
      <c r="D2">
        <v>105</v>
      </c>
      <c r="E2">
        <v>14</v>
      </c>
      <c r="F2">
        <v>68</v>
      </c>
      <c r="G2">
        <v>673</v>
      </c>
    </row>
    <row r="3" spans="1:17" x14ac:dyDescent="0.25">
      <c r="A3" t="s">
        <v>7</v>
      </c>
      <c r="B3" t="s">
        <v>2</v>
      </c>
      <c r="C3">
        <v>84</v>
      </c>
      <c r="D3">
        <v>91</v>
      </c>
      <c r="E3">
        <v>21</v>
      </c>
      <c r="F3">
        <v>41</v>
      </c>
      <c r="G3">
        <v>549</v>
      </c>
    </row>
    <row r="4" spans="1:17" x14ac:dyDescent="0.25">
      <c r="A4" t="s">
        <v>7</v>
      </c>
      <c r="B4" t="s">
        <v>2</v>
      </c>
      <c r="C4">
        <v>71</v>
      </c>
      <c r="D4">
        <v>98</v>
      </c>
      <c r="E4">
        <v>9</v>
      </c>
      <c r="F4">
        <v>71</v>
      </c>
      <c r="G4">
        <v>648</v>
      </c>
    </row>
    <row r="5" spans="1:17" x14ac:dyDescent="0.25">
      <c r="A5" t="s">
        <v>7</v>
      </c>
      <c r="B5" t="s">
        <v>2</v>
      </c>
      <c r="C5">
        <v>99</v>
      </c>
      <c r="D5">
        <v>103</v>
      </c>
      <c r="E5">
        <v>9</v>
      </c>
      <c r="F5">
        <v>71</v>
      </c>
      <c r="G5">
        <v>638</v>
      </c>
    </row>
    <row r="6" spans="1:17" x14ac:dyDescent="0.25">
      <c r="A6" t="s">
        <v>7</v>
      </c>
      <c r="B6" t="s">
        <v>2</v>
      </c>
      <c r="C6">
        <v>100</v>
      </c>
      <c r="D6">
        <v>111</v>
      </c>
      <c r="E6">
        <v>29</v>
      </c>
      <c r="F6">
        <v>41</v>
      </c>
      <c r="G6">
        <v>589</v>
      </c>
    </row>
    <row r="7" spans="1:17" x14ac:dyDescent="0.25">
      <c r="A7" t="s">
        <v>7</v>
      </c>
      <c r="B7" t="s">
        <v>3</v>
      </c>
      <c r="C7">
        <v>94</v>
      </c>
      <c r="D7">
        <v>104</v>
      </c>
      <c r="E7">
        <v>6</v>
      </c>
      <c r="F7">
        <v>79</v>
      </c>
      <c r="G7">
        <v>745</v>
      </c>
    </row>
    <row r="8" spans="1:17" x14ac:dyDescent="0.25">
      <c r="A8" t="s">
        <v>7</v>
      </c>
      <c r="B8" t="s">
        <v>3</v>
      </c>
      <c r="C8">
        <v>95</v>
      </c>
      <c r="D8">
        <v>94</v>
      </c>
      <c r="E8">
        <v>6</v>
      </c>
      <c r="F8">
        <v>66</v>
      </c>
      <c r="G8">
        <v>650</v>
      </c>
    </row>
    <row r="9" spans="1:17" x14ac:dyDescent="0.25">
      <c r="A9" t="s">
        <v>7</v>
      </c>
      <c r="B9" t="s">
        <v>3</v>
      </c>
      <c r="C9">
        <v>92</v>
      </c>
      <c r="D9">
        <v>106</v>
      </c>
      <c r="E9">
        <v>8</v>
      </c>
      <c r="F9">
        <v>59</v>
      </c>
      <c r="G9">
        <v>700</v>
      </c>
    </row>
    <row r="10" spans="1:17" x14ac:dyDescent="0.25">
      <c r="A10" t="s">
        <v>7</v>
      </c>
      <c r="B10" t="s">
        <v>3</v>
      </c>
      <c r="C10">
        <v>91</v>
      </c>
      <c r="D10">
        <v>103</v>
      </c>
      <c r="E10">
        <v>12</v>
      </c>
      <c r="F10">
        <v>59</v>
      </c>
      <c r="G10">
        <v>710</v>
      </c>
    </row>
    <row r="11" spans="1:17" x14ac:dyDescent="0.25">
      <c r="A11" t="s">
        <v>7</v>
      </c>
      <c r="B11" t="s">
        <v>3</v>
      </c>
      <c r="C11">
        <v>94</v>
      </c>
      <c r="D11">
        <v>92</v>
      </c>
      <c r="E11">
        <v>14</v>
      </c>
      <c r="F11">
        <v>65</v>
      </c>
      <c r="G11">
        <v>687</v>
      </c>
    </row>
    <row r="12" spans="1:17" x14ac:dyDescent="0.25">
      <c r="A12" t="s">
        <v>7</v>
      </c>
      <c r="B12" t="s">
        <v>4</v>
      </c>
      <c r="C12">
        <v>55</v>
      </c>
      <c r="D12">
        <v>23</v>
      </c>
      <c r="E12">
        <v>35</v>
      </c>
      <c r="F12">
        <v>24</v>
      </c>
      <c r="G12">
        <v>326</v>
      </c>
    </row>
    <row r="13" spans="1:17" x14ac:dyDescent="0.25">
      <c r="A13" t="s">
        <v>7</v>
      </c>
      <c r="B13" t="s">
        <v>4</v>
      </c>
      <c r="C13">
        <v>68</v>
      </c>
      <c r="D13">
        <v>42</v>
      </c>
      <c r="E13">
        <v>19</v>
      </c>
      <c r="F13">
        <v>23</v>
      </c>
      <c r="G13">
        <v>386</v>
      </c>
    </row>
    <row r="14" spans="1:17" ht="15.75" thickBot="1" x14ac:dyDescent="0.3">
      <c r="A14" t="s">
        <v>7</v>
      </c>
      <c r="B14" t="s">
        <v>4</v>
      </c>
      <c r="C14">
        <v>61</v>
      </c>
      <c r="D14">
        <v>49</v>
      </c>
      <c r="E14">
        <v>29</v>
      </c>
      <c r="F14">
        <v>26</v>
      </c>
      <c r="G14">
        <v>385</v>
      </c>
    </row>
    <row r="15" spans="1:17" x14ac:dyDescent="0.25">
      <c r="A15" t="s">
        <v>7</v>
      </c>
      <c r="B15" t="s">
        <v>4</v>
      </c>
      <c r="C15">
        <v>64</v>
      </c>
      <c r="D15">
        <v>14</v>
      </c>
      <c r="E15">
        <v>34</v>
      </c>
      <c r="F15">
        <v>31</v>
      </c>
      <c r="G15">
        <v>358</v>
      </c>
      <c r="I15" s="7"/>
      <c r="J15" s="7" t="s">
        <v>13</v>
      </c>
      <c r="K15" s="7" t="s">
        <v>122</v>
      </c>
      <c r="L15" s="7" t="s">
        <v>123</v>
      </c>
      <c r="M15" s="7" t="s">
        <v>121</v>
      </c>
      <c r="N15" s="7" t="s">
        <v>0</v>
      </c>
    </row>
    <row r="16" spans="1:17" x14ac:dyDescent="0.25">
      <c r="A16" t="s">
        <v>7</v>
      </c>
      <c r="B16" t="s">
        <v>4</v>
      </c>
      <c r="C16">
        <v>69</v>
      </c>
      <c r="D16">
        <v>48</v>
      </c>
      <c r="E16">
        <v>23</v>
      </c>
      <c r="F16">
        <v>40</v>
      </c>
      <c r="G16">
        <v>332</v>
      </c>
      <c r="I16" s="5" t="s">
        <v>13</v>
      </c>
      <c r="J16" s="5">
        <v>1</v>
      </c>
      <c r="K16" s="5"/>
      <c r="L16" s="5"/>
      <c r="M16" s="5"/>
      <c r="N16" s="5"/>
    </row>
    <row r="17" spans="1:14" x14ac:dyDescent="0.25">
      <c r="A17" t="s">
        <v>7</v>
      </c>
      <c r="B17" t="s">
        <v>5</v>
      </c>
      <c r="C17">
        <v>65</v>
      </c>
      <c r="D17">
        <v>42</v>
      </c>
      <c r="E17">
        <v>26</v>
      </c>
      <c r="F17">
        <v>70</v>
      </c>
      <c r="G17">
        <v>234</v>
      </c>
      <c r="I17" s="5" t="s">
        <v>122</v>
      </c>
      <c r="J17" s="5">
        <v>0.63739476659001992</v>
      </c>
      <c r="K17" s="5">
        <v>1</v>
      </c>
      <c r="L17" s="5"/>
      <c r="M17" s="5"/>
      <c r="N17" s="5"/>
    </row>
    <row r="18" spans="1:14" x14ac:dyDescent="0.25">
      <c r="A18" t="s">
        <v>7</v>
      </c>
      <c r="B18" t="s">
        <v>5</v>
      </c>
      <c r="C18">
        <v>60</v>
      </c>
      <c r="D18">
        <v>31</v>
      </c>
      <c r="E18">
        <v>35</v>
      </c>
      <c r="F18">
        <v>58</v>
      </c>
      <c r="G18">
        <v>211</v>
      </c>
      <c r="I18" s="5" t="s">
        <v>123</v>
      </c>
      <c r="J18" s="5">
        <v>-0.33701946538103816</v>
      </c>
      <c r="K18" s="5">
        <v>-0.45357447013615143</v>
      </c>
      <c r="L18" s="5">
        <v>1</v>
      </c>
      <c r="M18" s="5"/>
      <c r="N18" s="5"/>
    </row>
    <row r="19" spans="1:14" x14ac:dyDescent="0.25">
      <c r="A19" t="s">
        <v>7</v>
      </c>
      <c r="B19" t="s">
        <v>5</v>
      </c>
      <c r="C19">
        <v>61</v>
      </c>
      <c r="D19">
        <v>27</v>
      </c>
      <c r="E19">
        <v>26</v>
      </c>
      <c r="F19">
        <v>65</v>
      </c>
      <c r="G19">
        <v>203</v>
      </c>
      <c r="I19" s="5" t="s">
        <v>121</v>
      </c>
      <c r="J19" s="5">
        <v>-8.9516201611590615E-2</v>
      </c>
      <c r="K19" s="5">
        <v>2.3244113419706863E-2</v>
      </c>
      <c r="L19" s="5">
        <v>-0.51954792451704812</v>
      </c>
      <c r="M19" s="5">
        <v>1</v>
      </c>
      <c r="N19" s="5"/>
    </row>
    <row r="20" spans="1:14" ht="15.75" thickBot="1" x14ac:dyDescent="0.3">
      <c r="A20" t="s">
        <v>7</v>
      </c>
      <c r="B20" t="s">
        <v>5</v>
      </c>
      <c r="C20">
        <v>62</v>
      </c>
      <c r="D20">
        <v>40</v>
      </c>
      <c r="E20">
        <v>23</v>
      </c>
      <c r="F20">
        <v>66</v>
      </c>
      <c r="G20">
        <v>237</v>
      </c>
      <c r="I20" s="6" t="s">
        <v>0</v>
      </c>
      <c r="J20" s="13">
        <v>0.74217769691774604</v>
      </c>
      <c r="K20" s="12">
        <v>0.83586811826675811</v>
      </c>
      <c r="L20" s="14">
        <v>-0.62640503480544518</v>
      </c>
      <c r="M20" s="15">
        <v>9.1182211264417848E-2</v>
      </c>
      <c r="N20" s="6">
        <v>1</v>
      </c>
    </row>
    <row r="21" spans="1:14" x14ac:dyDescent="0.25">
      <c r="A21" t="s">
        <v>7</v>
      </c>
      <c r="B21" t="s">
        <v>5</v>
      </c>
      <c r="C21">
        <v>63</v>
      </c>
      <c r="D21">
        <v>32</v>
      </c>
      <c r="E21">
        <v>20</v>
      </c>
      <c r="F21">
        <v>51</v>
      </c>
      <c r="G21">
        <v>211</v>
      </c>
    </row>
    <row r="22" spans="1:14" x14ac:dyDescent="0.25">
      <c r="A22" t="s">
        <v>8</v>
      </c>
      <c r="B22" t="s">
        <v>2</v>
      </c>
      <c r="C22">
        <v>88</v>
      </c>
      <c r="D22">
        <v>55</v>
      </c>
      <c r="E22">
        <v>34</v>
      </c>
      <c r="F22">
        <v>43</v>
      </c>
      <c r="G22">
        <v>395</v>
      </c>
      <c r="I22" t="s">
        <v>125</v>
      </c>
    </row>
    <row r="23" spans="1:14" x14ac:dyDescent="0.25">
      <c r="A23" t="s">
        <v>8</v>
      </c>
      <c r="B23" t="s">
        <v>2</v>
      </c>
      <c r="C23">
        <v>85</v>
      </c>
      <c r="D23">
        <v>54</v>
      </c>
      <c r="E23">
        <v>24</v>
      </c>
      <c r="F23">
        <v>25</v>
      </c>
      <c r="G23">
        <v>397</v>
      </c>
      <c r="J23" t="s">
        <v>13</v>
      </c>
      <c r="K23" t="s">
        <v>122</v>
      </c>
      <c r="L23" t="s">
        <v>123</v>
      </c>
      <c r="M23" t="s">
        <v>121</v>
      </c>
    </row>
    <row r="24" spans="1:14" x14ac:dyDescent="0.25">
      <c r="A24" t="s">
        <v>8</v>
      </c>
      <c r="B24" t="s">
        <v>2</v>
      </c>
      <c r="C24">
        <v>93</v>
      </c>
      <c r="D24">
        <v>8</v>
      </c>
      <c r="E24">
        <v>25</v>
      </c>
      <c r="F24">
        <v>28</v>
      </c>
      <c r="G24">
        <v>399</v>
      </c>
      <c r="I24" t="s">
        <v>0</v>
      </c>
      <c r="J24" s="16">
        <f>CORREL(C2:C41,G2:G41)</f>
        <v>0.74217769691774604</v>
      </c>
      <c r="K24" s="17">
        <f>CORREL(D2:D41,G2:G41)</f>
        <v>0.83586811826675811</v>
      </c>
      <c r="L24" s="18">
        <f>CORREL(E2:E41,G2:G41)</f>
        <v>-0.62640503480544518</v>
      </c>
      <c r="M24" s="19">
        <f>CORREL(F2:F41,G2:G41)</f>
        <v>9.1182211264417848E-2</v>
      </c>
    </row>
    <row r="25" spans="1:14" x14ac:dyDescent="0.25">
      <c r="A25" t="s">
        <v>8</v>
      </c>
      <c r="B25" t="s">
        <v>2</v>
      </c>
      <c r="C25">
        <v>99</v>
      </c>
      <c r="D25">
        <v>30</v>
      </c>
      <c r="E25">
        <v>30</v>
      </c>
      <c r="F25">
        <v>23</v>
      </c>
      <c r="G25">
        <v>387</v>
      </c>
    </row>
    <row r="26" spans="1:14" x14ac:dyDescent="0.25">
      <c r="A26" t="s">
        <v>8</v>
      </c>
      <c r="B26" t="s">
        <v>2</v>
      </c>
      <c r="C26">
        <v>91</v>
      </c>
      <c r="D26">
        <v>55</v>
      </c>
      <c r="E26">
        <v>32</v>
      </c>
      <c r="F26">
        <v>40</v>
      </c>
      <c r="G26">
        <v>325</v>
      </c>
    </row>
    <row r="27" spans="1:14" x14ac:dyDescent="0.25">
      <c r="A27" t="s">
        <v>8</v>
      </c>
      <c r="B27" t="s">
        <v>3</v>
      </c>
      <c r="C27">
        <v>100</v>
      </c>
      <c r="D27">
        <v>113</v>
      </c>
      <c r="E27">
        <v>21</v>
      </c>
      <c r="F27">
        <v>28</v>
      </c>
      <c r="G27">
        <v>514</v>
      </c>
    </row>
    <row r="28" spans="1:14" x14ac:dyDescent="0.25">
      <c r="A28" t="s">
        <v>8</v>
      </c>
      <c r="B28" t="s">
        <v>3</v>
      </c>
      <c r="C28">
        <v>94</v>
      </c>
      <c r="D28">
        <v>91</v>
      </c>
      <c r="E28">
        <v>33</v>
      </c>
      <c r="F28">
        <v>30</v>
      </c>
      <c r="G28">
        <v>568</v>
      </c>
    </row>
    <row r="29" spans="1:14" x14ac:dyDescent="0.25">
      <c r="A29" t="s">
        <v>8</v>
      </c>
      <c r="B29" t="s">
        <v>3</v>
      </c>
      <c r="C29">
        <v>94</v>
      </c>
      <c r="D29">
        <v>102</v>
      </c>
      <c r="E29">
        <v>26</v>
      </c>
      <c r="F29">
        <v>35</v>
      </c>
      <c r="G29">
        <v>524</v>
      </c>
    </row>
    <row r="30" spans="1:14" x14ac:dyDescent="0.25">
      <c r="A30" t="s">
        <v>8</v>
      </c>
      <c r="B30" t="s">
        <v>3</v>
      </c>
      <c r="C30">
        <v>83</v>
      </c>
      <c r="D30">
        <v>109</v>
      </c>
      <c r="E30">
        <v>25</v>
      </c>
      <c r="F30">
        <v>38</v>
      </c>
      <c r="G30">
        <v>506</v>
      </c>
    </row>
    <row r="31" spans="1:14" x14ac:dyDescent="0.25">
      <c r="A31" t="s">
        <v>8</v>
      </c>
      <c r="B31" t="s">
        <v>3</v>
      </c>
      <c r="C31">
        <v>96</v>
      </c>
      <c r="D31">
        <v>92</v>
      </c>
      <c r="E31">
        <v>35</v>
      </c>
      <c r="F31">
        <v>44</v>
      </c>
      <c r="G31">
        <v>504</v>
      </c>
    </row>
    <row r="32" spans="1:14" x14ac:dyDescent="0.25">
      <c r="A32" t="s">
        <v>8</v>
      </c>
      <c r="B32" t="s">
        <v>4</v>
      </c>
      <c r="C32">
        <v>62</v>
      </c>
      <c r="D32">
        <v>9</v>
      </c>
      <c r="E32">
        <v>32</v>
      </c>
      <c r="F32">
        <v>50</v>
      </c>
      <c r="G32">
        <v>206</v>
      </c>
    </row>
    <row r="33" spans="1:13" x14ac:dyDescent="0.25">
      <c r="A33" t="s">
        <v>8</v>
      </c>
      <c r="B33" t="s">
        <v>4</v>
      </c>
      <c r="C33">
        <v>63</v>
      </c>
      <c r="D33">
        <v>53</v>
      </c>
      <c r="E33">
        <v>31</v>
      </c>
      <c r="F33">
        <v>62</v>
      </c>
      <c r="G33">
        <v>275</v>
      </c>
    </row>
    <row r="34" spans="1:13" x14ac:dyDescent="0.25">
      <c r="A34" t="s">
        <v>8</v>
      </c>
      <c r="B34" t="s">
        <v>4</v>
      </c>
      <c r="C34">
        <v>69</v>
      </c>
      <c r="D34">
        <v>12</v>
      </c>
      <c r="E34">
        <v>23</v>
      </c>
      <c r="F34">
        <v>64</v>
      </c>
      <c r="G34">
        <v>288</v>
      </c>
    </row>
    <row r="35" spans="1:13" x14ac:dyDescent="0.25">
      <c r="A35" t="s">
        <v>8</v>
      </c>
      <c r="B35" t="s">
        <v>4</v>
      </c>
      <c r="C35">
        <v>61</v>
      </c>
      <c r="D35">
        <v>7</v>
      </c>
      <c r="E35">
        <v>31</v>
      </c>
      <c r="F35">
        <v>65</v>
      </c>
      <c r="G35">
        <v>261</v>
      </c>
    </row>
    <row r="36" spans="1:13" x14ac:dyDescent="0.25">
      <c r="A36" t="s">
        <v>8</v>
      </c>
      <c r="B36" t="s">
        <v>4</v>
      </c>
      <c r="C36">
        <v>51</v>
      </c>
      <c r="D36">
        <v>37</v>
      </c>
      <c r="E36">
        <v>25</v>
      </c>
      <c r="F36">
        <v>58</v>
      </c>
      <c r="G36">
        <v>260</v>
      </c>
    </row>
    <row r="37" spans="1:13" x14ac:dyDescent="0.25">
      <c r="A37" t="s">
        <v>8</v>
      </c>
      <c r="B37" t="s">
        <v>5</v>
      </c>
      <c r="C37">
        <v>80</v>
      </c>
      <c r="D37">
        <v>110</v>
      </c>
      <c r="E37">
        <v>24</v>
      </c>
      <c r="F37">
        <v>33</v>
      </c>
      <c r="G37">
        <v>532</v>
      </c>
    </row>
    <row r="38" spans="1:13" x14ac:dyDescent="0.25">
      <c r="A38" t="s">
        <v>8</v>
      </c>
      <c r="B38" t="s">
        <v>5</v>
      </c>
      <c r="C38">
        <v>76</v>
      </c>
      <c r="D38">
        <v>108</v>
      </c>
      <c r="E38">
        <v>30</v>
      </c>
      <c r="F38">
        <v>34</v>
      </c>
      <c r="G38">
        <v>405</v>
      </c>
    </row>
    <row r="39" spans="1:13" x14ac:dyDescent="0.25">
      <c r="A39" t="s">
        <v>8</v>
      </c>
      <c r="B39" t="s">
        <v>5</v>
      </c>
      <c r="C39">
        <v>82</v>
      </c>
      <c r="D39">
        <v>97</v>
      </c>
      <c r="E39">
        <v>22</v>
      </c>
      <c r="F39">
        <v>31</v>
      </c>
      <c r="G39">
        <v>580</v>
      </c>
    </row>
    <row r="40" spans="1:13" x14ac:dyDescent="0.25">
      <c r="A40" t="s">
        <v>8</v>
      </c>
      <c r="B40" t="s">
        <v>5</v>
      </c>
      <c r="C40">
        <v>80</v>
      </c>
      <c r="D40">
        <v>100</v>
      </c>
      <c r="E40">
        <v>34</v>
      </c>
      <c r="F40">
        <v>29</v>
      </c>
      <c r="G40">
        <v>581</v>
      </c>
    </row>
    <row r="41" spans="1:13" x14ac:dyDescent="0.25">
      <c r="A41" t="s">
        <v>8</v>
      </c>
      <c r="B41" t="s">
        <v>5</v>
      </c>
      <c r="C41">
        <v>71</v>
      </c>
      <c r="D41">
        <v>104</v>
      </c>
      <c r="E41">
        <v>21</v>
      </c>
      <c r="F41">
        <v>35</v>
      </c>
      <c r="G41">
        <v>488</v>
      </c>
      <c r="M41" t="s">
        <v>124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Configuration</vt:lpstr>
      <vt:lpstr>Dataset</vt:lpstr>
      <vt:lpstr>Univariate</vt:lpstr>
      <vt:lpstr>Univariate 2</vt:lpstr>
      <vt:lpstr>Bivariate</vt:lpstr>
      <vt:lpstr>Bivariate 2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Daswin De Silva</dc:creator>
  <cp:lastModifiedBy>Daswin De Silva</cp:lastModifiedBy>
  <dcterms:created xsi:type="dcterms:W3CDTF">2015-06-05T18:17:20Z</dcterms:created>
  <dcterms:modified xsi:type="dcterms:W3CDTF">2021-07-05T21:42:02Z</dcterms:modified>
</cp:coreProperties>
</file>