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txcy-my.sharepoint.com/personal/opusvix_vtxcy_onmicrosoft_com/Documents/Cursos_Novos_vtxcy/Santander Open Academy/2025-05-ExcelComIA/"/>
    </mc:Choice>
  </mc:AlternateContent>
  <xr:revisionPtr revIDLastSave="52" documentId="13_ncr:1_{926FCA76-629B-4D83-94EF-1A2760DA021F}" xr6:coauthVersionLast="47" xr6:coauthVersionMax="47" xr10:uidLastSave="{5FA3A6DC-9A56-42C8-81DB-166173264040}"/>
  <bookViews>
    <workbookView xWindow="8055" yWindow="0" windowWidth="19560" windowHeight="16200" tabRatio="345" xr2:uid="{D63472A4-8300-4934-9C87-0EC792DCF89D}"/>
  </bookViews>
  <sheets>
    <sheet name="APP" sheetId="1" r:id="rId1"/>
    <sheet name="Planilha2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C38" i="1"/>
  <c r="C39" i="1"/>
  <c r="C35" i="1"/>
  <c r="C34" i="1"/>
  <c r="C36" i="1"/>
  <c r="C37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1" i="1"/>
  <c r="D20" i="1"/>
  <c r="D21" i="1" s="1"/>
  <c r="C27" i="1"/>
  <c r="D27" i="1" s="1"/>
  <c r="C26" i="1"/>
  <c r="D26" i="1" s="1"/>
  <c r="C25" i="1"/>
  <c r="D25" i="1" s="1"/>
  <c r="C28" i="1"/>
  <c r="D28" i="1" s="1"/>
  <c r="C24" i="1"/>
  <c r="D24" i="1" s="1"/>
  <c r="D38" i="1" l="1"/>
  <c r="D37" i="1"/>
  <c r="D34" i="1"/>
  <c r="D35" i="1"/>
  <c r="D36" i="1"/>
  <c r="D39" i="1"/>
  <c r="D40" i="1" l="1"/>
</calcChain>
</file>

<file path=xl/sharedStrings.xml><?xml version="1.0" encoding="utf-8"?>
<sst xmlns="http://schemas.openxmlformats.org/spreadsheetml/2006/main" count="71" uniqueCount="34">
  <si>
    <t>Quanto investir por mês ?</t>
  </si>
  <si>
    <t>Quanto em 2 Anos ?</t>
  </si>
  <si>
    <t>Quanto em 5 Anos ?</t>
  </si>
  <si>
    <t>Quanto em 10 Anos ?</t>
  </si>
  <si>
    <t>Quanto em 20 Anos ?</t>
  </si>
  <si>
    <t>Quanto em 30 Anos ?</t>
  </si>
  <si>
    <t xml:space="preserve"> Cenários</t>
  </si>
  <si>
    <t>Rendimento Carteira</t>
  </si>
  <si>
    <t>Salário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</si>
  <si>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</si>
  <si>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</si>
  <si>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</si>
  <si>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</si>
  <si>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</si>
  <si>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</si>
  <si>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</si>
  <si>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</si>
  <si>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</si>
  <si>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</si>
  <si>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</si>
  <si>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</si>
  <si>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</si>
  <si>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</si>
  <si>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</si>
  <si>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</si>
  <si>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</si>
  <si>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Sugestão de Investimento (30%)</t>
  </si>
  <si>
    <t>Parâmetros</t>
  </si>
  <si>
    <t>Investimento Mensal</t>
  </si>
  <si>
    <t>Dividendos</t>
  </si>
  <si>
    <t>Por quantos anos ?</t>
  </si>
  <si>
    <t>Taxa de rendimento mensal ?</t>
  </si>
  <si>
    <t>Patrimônio acumulado ?</t>
  </si>
  <si>
    <t>Dividendos mensais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</si>
</sst>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rgb="FF9C57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4" fontId="10" fillId="4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4" fontId="10" fillId="4" borderId="9" xfId="0" applyNumberFormat="1" applyFont="1" applyFill="1" applyBorder="1" applyAlignment="1">
      <alignment horizontal="center"/>
    </xf>
    <xf numFmtId="164" fontId="10" fillId="4" borderId="10" xfId="0" applyNumberFormat="1" applyFont="1" applyFill="1" applyBorder="1" applyAlignment="1">
      <alignment horizontal="center"/>
    </xf>
    <xf numFmtId="0" fontId="9" fillId="4" borderId="11" xfId="0" applyFont="1" applyFill="1" applyBorder="1" applyAlignment="1">
      <alignment horizontal="left" indent="3"/>
    </xf>
    <xf numFmtId="164" fontId="10" fillId="4" borderId="12" xfId="0" applyNumberFormat="1" applyFont="1" applyFill="1" applyBorder="1" applyAlignment="1">
      <alignment horizontal="center"/>
    </xf>
    <xf numFmtId="164" fontId="10" fillId="4" borderId="13" xfId="0" applyNumberFormat="1" applyFont="1" applyFill="1" applyBorder="1" applyAlignment="1">
      <alignment horizontal="center"/>
    </xf>
    <xf numFmtId="164" fontId="11" fillId="0" borderId="16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11" fillId="0" borderId="19" xfId="0" applyNumberFormat="1" applyFont="1" applyBorder="1" applyAlignment="1">
      <alignment horizontal="center"/>
    </xf>
    <xf numFmtId="8" fontId="11" fillId="4" borderId="19" xfId="0" applyNumberFormat="1" applyFont="1" applyFill="1" applyBorder="1" applyAlignment="1">
      <alignment horizontal="center"/>
    </xf>
    <xf numFmtId="8" fontId="11" fillId="4" borderId="22" xfId="0" applyNumberFormat="1" applyFont="1" applyFill="1" applyBorder="1" applyAlignment="1">
      <alignment horizontal="center"/>
    </xf>
    <xf numFmtId="164" fontId="10" fillId="0" borderId="16" xfId="1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164" fontId="10" fillId="6" borderId="22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164" fontId="3" fillId="6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164" fontId="3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2" fillId="2" borderId="0" xfId="2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9" fillId="6" borderId="14" xfId="0" applyFont="1" applyFill="1" applyBorder="1" applyAlignment="1">
      <alignment horizontal="left" indent="3"/>
    </xf>
    <xf numFmtId="0" fontId="9" fillId="6" borderId="15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8" xfId="0" applyFont="1" applyFill="1" applyBorder="1" applyAlignment="1">
      <alignment horizontal="left" indent="3"/>
    </xf>
    <xf numFmtId="0" fontId="9" fillId="6" borderId="20" xfId="0" applyFont="1" applyFill="1" applyBorder="1" applyAlignment="1">
      <alignment horizontal="left" indent="3"/>
    </xf>
    <xf numFmtId="0" fontId="9" fillId="6" borderId="21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2" fillId="4" borderId="18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left" indent="3"/>
    </xf>
    <xf numFmtId="0" fontId="12" fillId="4" borderId="21" xfId="0" applyFont="1" applyFill="1" applyBorder="1" applyAlignment="1">
      <alignment horizontal="left" indent="3"/>
    </xf>
    <xf numFmtId="0" fontId="7" fillId="3" borderId="2" xfId="0" applyFont="1" applyFill="1" applyBorder="1" applyAlignment="1">
      <alignment horizontal="center" vertical="center"/>
    </xf>
    <xf numFmtId="0" fontId="13" fillId="2" borderId="0" xfId="3" applyFont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7503998517912"/>
          <c:y val="5.7862100986555032E-2"/>
          <c:w val="0.73811080865850176"/>
          <c:h val="0.7528058148719266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APP!$C$33</c:f>
              <c:strCache>
                <c:ptCount val="1"/>
                <c:pt idx="0">
                  <c:v>Percentual Sugerido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APP!$B$34:$B$39</c:f>
              <c:strCache>
                <c:ptCount val="6"/>
                <c:pt idx="0">
                  <c:v>FOFs</c:v>
                </c:pt>
                <c:pt idx="1">
                  <c:v>HÍBRIDOS</c:v>
                </c:pt>
                <c:pt idx="2">
                  <c:v>DESENVOLVIMENTO</c:v>
                </c:pt>
                <c:pt idx="3">
                  <c:v>HOTELARIAS</c:v>
                </c:pt>
                <c:pt idx="4">
                  <c:v>PAPEL</c:v>
                </c:pt>
                <c:pt idx="5">
                  <c:v>TIJOLO</c:v>
                </c:pt>
              </c:strCache>
            </c:strRef>
          </c:cat>
          <c:val>
            <c:numRef>
              <c:f>APP!$C$34:$C$39</c:f>
              <c:numCache>
                <c:formatCode>0%</c:formatCode>
                <c:ptCount val="6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</c:v>
                </c:pt>
                <c:pt idx="4">
                  <c:v>0.32</c:v>
                </c:pt>
                <c:pt idx="5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8-4B68-A857-F38A48B005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7345328"/>
        <c:axId val="627345688"/>
      </c:barChart>
      <c:catAx>
        <c:axId val="62734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7345688"/>
        <c:crosses val="autoZero"/>
        <c:auto val="1"/>
        <c:lblAlgn val="ctr"/>
        <c:lblOffset val="100"/>
        <c:noMultiLvlLbl val="0"/>
      </c:catAx>
      <c:valAx>
        <c:axId val="62734568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734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199066</xdr:colOff>
      <xdr:row>0</xdr:row>
      <xdr:rowOff>183696</xdr:rowOff>
    </xdr:from>
    <xdr:to>
      <xdr:col>5</xdr:col>
      <xdr:colOff>39273</xdr:colOff>
      <xdr:row>9</xdr:row>
      <xdr:rowOff>25401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99066" y="182563"/>
          <a:ext cx="6008059" cy="1485901"/>
        </a:xfrm>
        <a:prstGeom prst="rect">
          <a:avLst/>
        </a:prstGeom>
      </xdr:spPr>
    </xdr:pic>
    <xdr:clientData/>
  </xdr:twoCellAnchor>
  <xdr:twoCellAnchor>
    <xdr:from>
      <xdr:col>0</xdr:col>
      <xdr:colOff>291069</xdr:colOff>
      <xdr:row>40</xdr:row>
      <xdr:rowOff>106630</xdr:rowOff>
    </xdr:from>
    <xdr:to>
      <xdr:col>3</xdr:col>
      <xdr:colOff>866198</xdr:colOff>
      <xdr:row>53</xdr:row>
      <xdr:rowOff>44491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10:H40"/>
  <sheetViews>
    <sheetView showGridLines="0" tabSelected="1" topLeftCell="A14" zoomScale="110" zoomScaleNormal="110" workbookViewId="0">
      <selection activeCell="B1" sqref="B1"/>
    </sheetView>
  </sheetViews>
  <sheetFormatPr defaultColWidth="0" defaultRowHeight="15" x14ac:dyDescent="0.25"/>
  <cols>
    <col min="1" max="1" width="5.42578125" customWidth="1"/>
    <col min="2" max="2" width="46.85546875" customWidth="1"/>
    <col min="3" max="3" width="17.42578125" bestFit="1" customWidth="1"/>
    <col min="4" max="4" width="15" customWidth="1"/>
    <col min="5" max="8" width="3.5703125" customWidth="1"/>
    <col min="9" max="16384" width="8.7109375" hidden="1"/>
  </cols>
  <sheetData>
    <row r="10" spans="2:4" ht="15.75" thickBot="1" x14ac:dyDescent="0.3"/>
    <row r="11" spans="2:4" ht="26.25" x14ac:dyDescent="0.3">
      <c r="B11" s="5" t="s">
        <v>27</v>
      </c>
      <c r="C11" s="6"/>
      <c r="D11" s="7"/>
    </row>
    <row r="12" spans="2:4" ht="17.25" x14ac:dyDescent="0.3">
      <c r="B12" s="43" t="s">
        <v>8</v>
      </c>
      <c r="C12" s="44"/>
      <c r="D12" s="23">
        <v>2000</v>
      </c>
    </row>
    <row r="13" spans="2:4" ht="17.25" x14ac:dyDescent="0.3">
      <c r="B13" s="45" t="s">
        <v>7</v>
      </c>
      <c r="C13" s="46"/>
      <c r="D13" s="24">
        <v>6.0000000000000001E-3</v>
      </c>
    </row>
    <row r="14" spans="2:4" ht="18" thickBot="1" x14ac:dyDescent="0.35">
      <c r="B14" s="47" t="s">
        <v>26</v>
      </c>
      <c r="C14" s="48"/>
      <c r="D14" s="25">
        <f>D12*30%</f>
        <v>600</v>
      </c>
    </row>
    <row r="15" spans="2:4" ht="15.75" thickBot="1" x14ac:dyDescent="0.3"/>
    <row r="16" spans="2:4" ht="28.5" customHeight="1" x14ac:dyDescent="0.25">
      <c r="B16" s="51" t="s">
        <v>28</v>
      </c>
      <c r="C16" s="52"/>
      <c r="D16" s="55"/>
    </row>
    <row r="17" spans="1:6" ht="17.25" x14ac:dyDescent="0.3">
      <c r="B17" s="43" t="s">
        <v>0</v>
      </c>
      <c r="C17" s="44"/>
      <c r="D17" s="18">
        <v>200</v>
      </c>
    </row>
    <row r="18" spans="1:6" ht="17.25" x14ac:dyDescent="0.3">
      <c r="B18" s="45" t="s">
        <v>30</v>
      </c>
      <c r="C18" s="46"/>
      <c r="D18" s="19">
        <v>5</v>
      </c>
    </row>
    <row r="19" spans="1:6" ht="17.25" x14ac:dyDescent="0.3">
      <c r="B19" s="45" t="s">
        <v>31</v>
      </c>
      <c r="C19" s="46"/>
      <c r="D19" s="20">
        <v>1.0789999999999999E-2</v>
      </c>
    </row>
    <row r="20" spans="1:6" ht="17.25" x14ac:dyDescent="0.3">
      <c r="B20" s="49" t="s">
        <v>32</v>
      </c>
      <c r="C20" s="50"/>
      <c r="D20" s="21">
        <f>FV(taxa_mensal,qtd_anos*12,aporte*-1)</f>
        <v>16755.382799697527</v>
      </c>
    </row>
    <row r="21" spans="1:6" ht="18" thickBot="1" x14ac:dyDescent="0.35">
      <c r="B21" s="53" t="s">
        <v>33</v>
      </c>
      <c r="C21" s="54"/>
      <c r="D21" s="22">
        <f>patrimonio*rendimento_carteira</f>
        <v>100.53229679818516</v>
      </c>
      <c r="F21" s="3"/>
    </row>
    <row r="22" spans="1:6" ht="15.75" thickBot="1" x14ac:dyDescent="0.3"/>
    <row r="23" spans="1:6" ht="30.75" x14ac:dyDescent="0.25">
      <c r="B23" s="51" t="s">
        <v>6</v>
      </c>
      <c r="C23" s="52"/>
      <c r="D23" s="8" t="s">
        <v>29</v>
      </c>
    </row>
    <row r="24" spans="1:6" ht="17.25" x14ac:dyDescent="0.3">
      <c r="A24" s="1">
        <v>2</v>
      </c>
      <c r="B24" s="9" t="s">
        <v>1</v>
      </c>
      <c r="C24" s="10">
        <f>FV($D$19,$A24*12,$D$17*-1)</f>
        <v>5445.5254595290435</v>
      </c>
      <c r="D24" s="11">
        <f>C24*rendimento_carteira</f>
        <v>32.673152757174265</v>
      </c>
    </row>
    <row r="25" spans="1:6" ht="17.25" x14ac:dyDescent="0.3">
      <c r="A25" s="1">
        <v>5</v>
      </c>
      <c r="B25" s="12" t="s">
        <v>2</v>
      </c>
      <c r="C25" s="13">
        <f>FV($D$19,$A25*12,$D$17*-1)</f>
        <v>16755.382799697527</v>
      </c>
      <c r="D25" s="14">
        <f>C25*rendimento_carteira</f>
        <v>100.53229679818516</v>
      </c>
    </row>
    <row r="26" spans="1:6" ht="17.25" x14ac:dyDescent="0.3">
      <c r="A26" s="1">
        <v>10</v>
      </c>
      <c r="B26" s="12" t="s">
        <v>3</v>
      </c>
      <c r="C26" s="13">
        <f>FV($D$19,$A26*12,$D$17*-1)</f>
        <v>48656.842506034438</v>
      </c>
      <c r="D26" s="14">
        <f>C26*rendimento_carteira</f>
        <v>291.94105503620665</v>
      </c>
    </row>
    <row r="27" spans="1:6" ht="17.25" x14ac:dyDescent="0.3">
      <c r="A27" s="1">
        <v>20</v>
      </c>
      <c r="B27" s="12" t="s">
        <v>4</v>
      </c>
      <c r="C27" s="13">
        <f>FV($D$19,$A27*12,$D$17*-1)</f>
        <v>225039.68001941612</v>
      </c>
      <c r="D27" s="14">
        <f>C27*rendimento_carteira</f>
        <v>1350.2380801164968</v>
      </c>
    </row>
    <row r="28" spans="1:6" ht="18" thickBot="1" x14ac:dyDescent="0.35">
      <c r="A28" s="1">
        <v>30</v>
      </c>
      <c r="B28" s="15" t="s">
        <v>5</v>
      </c>
      <c r="C28" s="16">
        <f>FV($D$19,$A28*12,$D$17*-1)</f>
        <v>864433.93100094295</v>
      </c>
      <c r="D28" s="17">
        <f>C28*rendimento_carteira</f>
        <v>5186.6035860056581</v>
      </c>
    </row>
    <row r="30" spans="1:6" x14ac:dyDescent="0.25">
      <c r="B30" s="56" t="s">
        <v>13</v>
      </c>
      <c r="C30" s="27" t="s">
        <v>10</v>
      </c>
      <c r="D30" s="26"/>
    </row>
    <row r="31" spans="1:6" x14ac:dyDescent="0.25">
      <c r="B31" s="28" t="s">
        <v>12</v>
      </c>
      <c r="C31" s="29">
        <f>aporte</f>
        <v>200</v>
      </c>
      <c r="D31" s="28"/>
    </row>
    <row r="33" spans="2:4" x14ac:dyDescent="0.25">
      <c r="B33" s="30" t="s">
        <v>14</v>
      </c>
      <c r="C33" s="30" t="s">
        <v>15</v>
      </c>
      <c r="D33" s="30" t="s">
        <v>16</v>
      </c>
    </row>
    <row r="34" spans="2:4" x14ac:dyDescent="0.25">
      <c r="B34" s="2" t="s">
        <v>20</v>
      </c>
      <c r="C34" s="4">
        <f>VLOOKUP($C$30&amp;"-"&amp;B34,Planilha2!$A:$D,4,FALSE)</f>
        <v>0.05</v>
      </c>
      <c r="D34" s="33">
        <f t="shared" ref="D34:D39" si="0">C34*$C$31</f>
        <v>10</v>
      </c>
    </row>
    <row r="35" spans="2:4" x14ac:dyDescent="0.25">
      <c r="B35" s="2" t="s">
        <v>19</v>
      </c>
      <c r="C35" s="4">
        <f>VLOOKUP($C$30&amp;"-"&amp;B35,Planilha2!$A:$D,4,FALSE)</f>
        <v>0.08</v>
      </c>
      <c r="D35" s="33">
        <f t="shared" si="0"/>
        <v>16</v>
      </c>
    </row>
    <row r="36" spans="2:4" x14ac:dyDescent="0.25">
      <c r="B36" s="2" t="s">
        <v>21</v>
      </c>
      <c r="C36" s="4">
        <f>VLOOKUP($C$30&amp;"-"&amp;B36,Planilha2!$A:$D,4,FALSE)</f>
        <v>0.1</v>
      </c>
      <c r="D36" s="33">
        <f t="shared" si="0"/>
        <v>20</v>
      </c>
    </row>
    <row r="37" spans="2:4" x14ac:dyDescent="0.25">
      <c r="B37" s="2" t="s">
        <v>22</v>
      </c>
      <c r="C37" s="4">
        <f>VLOOKUP($C$30&amp;"-"&amp;B37,Planilha2!$A:$D,4,FALSE)</f>
        <v>0.1</v>
      </c>
      <c r="D37" s="33">
        <f t="shared" si="0"/>
        <v>20</v>
      </c>
    </row>
    <row r="38" spans="2:4" x14ac:dyDescent="0.25">
      <c r="B38" s="2" t="s">
        <v>17</v>
      </c>
      <c r="C38" s="4">
        <f>VLOOKUP($C$30&amp;"-"&amp;B38,Planilha2!$A:$D,4,FALSE)</f>
        <v>0.32</v>
      </c>
      <c r="D38" s="33">
        <f t="shared" si="0"/>
        <v>64</v>
      </c>
    </row>
    <row r="39" spans="2:4" x14ac:dyDescent="0.25">
      <c r="B39" s="2" t="s">
        <v>18</v>
      </c>
      <c r="C39" s="4">
        <f>VLOOKUP($C$30&amp;"-"&amp;B39,Planilha2!$A:$D,4,FALSE)</f>
        <v>0.35</v>
      </c>
      <c r="D39" s="33">
        <f t="shared" si="0"/>
        <v>70</v>
      </c>
    </row>
    <row r="40" spans="2:4" x14ac:dyDescent="0.25">
      <c r="B40" s="31"/>
      <c r="C40" s="31"/>
      <c r="D40" s="32">
        <f>SUM(D34:D39)</f>
        <v>200</v>
      </c>
    </row>
  </sheetData>
  <sortState xmlns:xlrd2="http://schemas.microsoft.com/office/spreadsheetml/2017/richdata2" ref="B34:D40">
    <sortCondition ref="C34:C40"/>
  </sortState>
  <mergeCells count="10"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0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2:H21"/>
  <sheetViews>
    <sheetView showGridLines="0" zoomScale="115" zoomScaleNormal="115" workbookViewId="0">
      <selection activeCell="C7" sqref="C7"/>
    </sheetView>
  </sheetViews>
  <sheetFormatPr defaultRowHeight="15" x14ac:dyDescent="0.25"/>
  <cols>
    <col min="1" max="1" width="29.140625" bestFit="1" customWidth="1"/>
    <col min="2" max="2" width="11.5703125" bestFit="1" customWidth="1"/>
    <col min="3" max="3" width="17.7109375" bestFit="1" customWidth="1"/>
    <col min="7" max="7" width="15.42578125" bestFit="1" customWidth="1"/>
  </cols>
  <sheetData>
    <row r="2" spans="1:8" x14ac:dyDescent="0.25">
      <c r="A2" s="41" t="s">
        <v>24</v>
      </c>
      <c r="B2" s="41" t="s">
        <v>13</v>
      </c>
      <c r="C2" s="42" t="s">
        <v>14</v>
      </c>
      <c r="D2" s="42" t="s">
        <v>23</v>
      </c>
    </row>
    <row r="3" spans="1:8" x14ac:dyDescent="0.25">
      <c r="A3" t="str">
        <f>B3&amp;"-"&amp;C3</f>
        <v>Conservador-PAPEL</v>
      </c>
      <c r="B3" t="s">
        <v>9</v>
      </c>
      <c r="C3" s="2" t="s">
        <v>17</v>
      </c>
      <c r="D3" s="4">
        <v>0.3</v>
      </c>
      <c r="H3" t="s">
        <v>23</v>
      </c>
    </row>
    <row r="4" spans="1:8" x14ac:dyDescent="0.25">
      <c r="A4" t="str">
        <f t="shared" ref="A4:A20" si="0">B4&amp;"-"&amp;C4</f>
        <v>Conservador-TIJOLO</v>
      </c>
      <c r="B4" t="s">
        <v>9</v>
      </c>
      <c r="C4" s="2" t="s">
        <v>18</v>
      </c>
      <c r="D4" s="4">
        <v>0.5</v>
      </c>
      <c r="G4" s="26" t="s">
        <v>25</v>
      </c>
      <c r="H4" s="40">
        <f>VLOOKUP(G4,$A:$D,4,FALSE)</f>
        <v>0.35</v>
      </c>
    </row>
    <row r="5" spans="1:8" x14ac:dyDescent="0.25">
      <c r="A5" t="str">
        <f t="shared" si="0"/>
        <v>Conservador-HÍBRIDOS</v>
      </c>
      <c r="B5" t="s">
        <v>9</v>
      </c>
      <c r="C5" s="2" t="s">
        <v>19</v>
      </c>
      <c r="D5" s="4">
        <v>0.1</v>
      </c>
    </row>
    <row r="6" spans="1:8" x14ac:dyDescent="0.25">
      <c r="A6" t="str">
        <f t="shared" si="0"/>
        <v>Conservador-FOFs</v>
      </c>
      <c r="B6" t="s">
        <v>9</v>
      </c>
      <c r="C6" s="2" t="s">
        <v>20</v>
      </c>
      <c r="D6" s="4">
        <v>0.1</v>
      </c>
    </row>
    <row r="7" spans="1:8" x14ac:dyDescent="0.25">
      <c r="A7" t="str">
        <f t="shared" si="0"/>
        <v>Conservador-DESENVOLVIMENTO</v>
      </c>
      <c r="B7" t="s">
        <v>9</v>
      </c>
      <c r="C7" s="2" t="s">
        <v>21</v>
      </c>
      <c r="D7" s="4">
        <v>0</v>
      </c>
    </row>
    <row r="8" spans="1:8" ht="15.75" thickBot="1" x14ac:dyDescent="0.3">
      <c r="A8" s="34" t="str">
        <f t="shared" si="0"/>
        <v>Conservador-HOTELARIAS</v>
      </c>
      <c r="B8" s="34" t="s">
        <v>9</v>
      </c>
      <c r="C8" s="35" t="s">
        <v>22</v>
      </c>
      <c r="D8" s="36">
        <v>0</v>
      </c>
    </row>
    <row r="9" spans="1:8" x14ac:dyDescent="0.25">
      <c r="A9" t="str">
        <f t="shared" si="0"/>
        <v>Moderado-PAPEL</v>
      </c>
      <c r="B9" t="s">
        <v>10</v>
      </c>
      <c r="C9" s="2" t="s">
        <v>17</v>
      </c>
      <c r="D9" s="4">
        <v>0.32</v>
      </c>
    </row>
    <row r="10" spans="1:8" x14ac:dyDescent="0.25">
      <c r="A10" s="37" t="str">
        <f t="shared" si="0"/>
        <v>Moderado-TIJOLO</v>
      </c>
      <c r="B10" s="37" t="s">
        <v>10</v>
      </c>
      <c r="C10" s="38" t="s">
        <v>18</v>
      </c>
      <c r="D10" s="39">
        <v>0.35</v>
      </c>
    </row>
    <row r="11" spans="1:8" x14ac:dyDescent="0.25">
      <c r="A11" t="str">
        <f t="shared" si="0"/>
        <v>Moderado-HÍBRIDOS</v>
      </c>
      <c r="B11" t="s">
        <v>10</v>
      </c>
      <c r="C11" s="2" t="s">
        <v>19</v>
      </c>
      <c r="D11" s="4">
        <v>0.08</v>
      </c>
    </row>
    <row r="12" spans="1:8" x14ac:dyDescent="0.25">
      <c r="A12" t="str">
        <f t="shared" si="0"/>
        <v>Moderado-FOFs</v>
      </c>
      <c r="B12" t="s">
        <v>10</v>
      </c>
      <c r="C12" s="2" t="s">
        <v>20</v>
      </c>
      <c r="D12" s="4">
        <v>0.05</v>
      </c>
    </row>
    <row r="13" spans="1:8" x14ac:dyDescent="0.25">
      <c r="A13" t="str">
        <f t="shared" si="0"/>
        <v>Moderado-DESENVOLVIMENTO</v>
      </c>
      <c r="B13" t="s">
        <v>10</v>
      </c>
      <c r="C13" s="2" t="s">
        <v>21</v>
      </c>
      <c r="D13" s="4">
        <v>0.1</v>
      </c>
    </row>
    <row r="14" spans="1:8" ht="15.75" thickBot="1" x14ac:dyDescent="0.3">
      <c r="A14" s="34" t="str">
        <f t="shared" si="0"/>
        <v>Moderado-HOTELARIAS</v>
      </c>
      <c r="B14" s="34" t="s">
        <v>10</v>
      </c>
      <c r="C14" s="35" t="s">
        <v>22</v>
      </c>
      <c r="D14" s="36">
        <v>0.1</v>
      </c>
    </row>
    <row r="15" spans="1:8" x14ac:dyDescent="0.25">
      <c r="A15" t="str">
        <f t="shared" si="0"/>
        <v>Agressivo-PAPEL</v>
      </c>
      <c r="B15" t="s">
        <v>11</v>
      </c>
      <c r="C15" s="2" t="s">
        <v>17</v>
      </c>
      <c r="D15" s="4">
        <v>0.5</v>
      </c>
    </row>
    <row r="16" spans="1:8" x14ac:dyDescent="0.25">
      <c r="A16" t="str">
        <f t="shared" si="0"/>
        <v>Agressivo-TIJOLO</v>
      </c>
      <c r="B16" t="s">
        <v>11</v>
      </c>
      <c r="C16" s="2" t="s">
        <v>18</v>
      </c>
      <c r="D16" s="4">
        <v>0.1</v>
      </c>
    </row>
    <row r="17" spans="1:4" x14ac:dyDescent="0.25">
      <c r="A17" t="str">
        <f t="shared" si="0"/>
        <v>Agressivo-HÍBRIDOS</v>
      </c>
      <c r="B17" t="s">
        <v>11</v>
      </c>
      <c r="C17" s="2" t="s">
        <v>19</v>
      </c>
      <c r="D17" s="4">
        <v>0.05</v>
      </c>
    </row>
    <row r="18" spans="1:4" x14ac:dyDescent="0.25">
      <c r="A18" t="str">
        <f t="shared" si="0"/>
        <v>Agressivo-FOFs</v>
      </c>
      <c r="B18" t="s">
        <v>11</v>
      </c>
      <c r="C18" s="2" t="s">
        <v>20</v>
      </c>
      <c r="D18" s="4">
        <v>0.05</v>
      </c>
    </row>
    <row r="19" spans="1:4" x14ac:dyDescent="0.25">
      <c r="A19" t="str">
        <f t="shared" si="0"/>
        <v>Agressivo-DESENVOLVIMENTO</v>
      </c>
      <c r="B19" t="s">
        <v>11</v>
      </c>
      <c r="C19" s="2" t="s">
        <v>21</v>
      </c>
      <c r="D19" s="4">
        <v>0.2</v>
      </c>
    </row>
    <row r="20" spans="1:4" x14ac:dyDescent="0.25">
      <c r="A20" t="str">
        <f t="shared" si="0"/>
        <v>Agressivo-HOTELARIAS</v>
      </c>
      <c r="B20" t="s">
        <v>11</v>
      </c>
      <c r="C20" s="2" t="s">
        <v>22</v>
      </c>
      <c r="D20" s="4">
        <v>0.1</v>
      </c>
    </row>
    <row r="21" spans="1:4" x14ac:dyDescent="0.25">
      <c r="D2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Maurício Barros</cp:lastModifiedBy>
  <dcterms:created xsi:type="dcterms:W3CDTF">2025-04-16T18:38:03Z</dcterms:created>
  <dcterms:modified xsi:type="dcterms:W3CDTF">2025-06-01T12:00:29Z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