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ryans\Desktop\TeamHW5\"/>
    </mc:Choice>
  </mc:AlternateContent>
  <xr:revisionPtr revIDLastSave="0" documentId="13_ncr:1_{56683D1B-794C-4120-B846-392EE88248F8}" xr6:coauthVersionLast="47" xr6:coauthVersionMax="47" xr10:uidLastSave="{00000000-0000-0000-0000-000000000000}"/>
  <bookViews>
    <workbookView xWindow="-108" yWindow="-108" windowWidth="23256" windowHeight="12576" tabRatio="711" xr2:uid="{00000000-000D-0000-FFFF-FFFF00000000}"/>
  </bookViews>
  <sheets>
    <sheet name="ExSum" sheetId="17" r:id="rId1"/>
    <sheet name="Memo" sheetId="16" r:id="rId2"/>
    <sheet name="Capital Requirements" sheetId="6" r:id="rId3"/>
    <sheet name="CamSim Software" sheetId="2" r:id="rId4"/>
    <sheet name="SorceSim Software" sheetId="13" r:id="rId5"/>
    <sheet name="CyberSim Software" sheetId="12" r:id="rId6"/>
    <sheet name="Starting New" sheetId="15" r:id="rId7"/>
  </sheets>
  <definedNames>
    <definedName name="_xlnm.Print_Area" localSheetId="3">'CamSim Software'!$A$1:$M$23</definedName>
    <definedName name="_xlnm.Print_Area" localSheetId="5">'CyberSim Software'!$A$1:$M$21</definedName>
    <definedName name="_xlnm.Print_Area" localSheetId="0">ExSum!$A$1:$O$63</definedName>
    <definedName name="_xlnm.Print_Area" localSheetId="1">Memo!$A$1:$M$43</definedName>
    <definedName name="_xlnm.Print_Area" localSheetId="4">'SorceSim Software'!$A$1:$M$21</definedName>
    <definedName name="_xlnm.Print_Area" localSheetId="6">'Starting New'!$A$1:$M$21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15" l="1"/>
  <c r="G12" i="15" s="1"/>
  <c r="G13" i="15" s="1"/>
  <c r="H11" i="15"/>
  <c r="I11" i="15"/>
  <c r="J11" i="15"/>
  <c r="K11" i="15"/>
  <c r="L11" i="15"/>
  <c r="M11" i="15"/>
  <c r="M12" i="15" s="1"/>
  <c r="J12" i="15"/>
  <c r="J13" i="15" s="1"/>
  <c r="K12" i="15"/>
  <c r="K13" i="15"/>
  <c r="G14" i="15"/>
  <c r="G15" i="15" s="1"/>
  <c r="H14" i="15"/>
  <c r="I14" i="15"/>
  <c r="J14" i="15"/>
  <c r="K14" i="15"/>
  <c r="K15" i="15" s="1"/>
  <c r="L14" i="15"/>
  <c r="M14" i="15"/>
  <c r="F14" i="15"/>
  <c r="F11" i="15"/>
  <c r="G11" i="12"/>
  <c r="G12" i="12" s="1"/>
  <c r="G13" i="12" s="1"/>
  <c r="H11" i="12"/>
  <c r="I11" i="12"/>
  <c r="I12" i="12" s="1"/>
  <c r="I13" i="12" s="1"/>
  <c r="J11" i="12"/>
  <c r="K11" i="12"/>
  <c r="K12" i="12" s="1"/>
  <c r="K13" i="12" s="1"/>
  <c r="L11" i="12"/>
  <c r="M11" i="12"/>
  <c r="H12" i="12"/>
  <c r="H13" i="12" s="1"/>
  <c r="J12" i="12"/>
  <c r="J13" i="12" s="1"/>
  <c r="G14" i="12"/>
  <c r="H14" i="12"/>
  <c r="I14" i="12"/>
  <c r="J14" i="12"/>
  <c r="K14" i="12"/>
  <c r="L14" i="12"/>
  <c r="M14" i="12"/>
  <c r="F14" i="12"/>
  <c r="F11" i="12"/>
  <c r="G11" i="13"/>
  <c r="H11" i="13"/>
  <c r="H12" i="13" s="1"/>
  <c r="I11" i="13"/>
  <c r="J11" i="13"/>
  <c r="J12" i="13" s="1"/>
  <c r="J13" i="13" s="1"/>
  <c r="K11" i="13"/>
  <c r="L11" i="13"/>
  <c r="M11" i="13"/>
  <c r="I12" i="13"/>
  <c r="I13" i="13" s="1"/>
  <c r="M12" i="13"/>
  <c r="M13" i="13" s="1"/>
  <c r="G14" i="13"/>
  <c r="H14" i="13"/>
  <c r="I14" i="13"/>
  <c r="J14" i="13"/>
  <c r="K14" i="13"/>
  <c r="L14" i="13"/>
  <c r="M14" i="13"/>
  <c r="F14" i="13"/>
  <c r="F11" i="13"/>
  <c r="G11" i="2"/>
  <c r="H11" i="2"/>
  <c r="H12" i="2" s="1"/>
  <c r="I11" i="2"/>
  <c r="J11" i="2"/>
  <c r="K11" i="2"/>
  <c r="L11" i="2"/>
  <c r="M11" i="2"/>
  <c r="G12" i="2"/>
  <c r="G13" i="2" s="1"/>
  <c r="I12" i="2"/>
  <c r="I13" i="2" s="1"/>
  <c r="J12" i="2"/>
  <c r="J13" i="2"/>
  <c r="G14" i="2"/>
  <c r="H14" i="2"/>
  <c r="I14" i="2"/>
  <c r="J14" i="2"/>
  <c r="K14" i="2"/>
  <c r="L14" i="2"/>
  <c r="M14" i="2"/>
  <c r="F14" i="2"/>
  <c r="J15" i="2" l="1"/>
  <c r="F12" i="13"/>
  <c r="F13" i="13" s="1"/>
  <c r="F15" i="13"/>
  <c r="F12" i="12"/>
  <c r="F13" i="12" s="1"/>
  <c r="F15" i="12"/>
  <c r="K15" i="12"/>
  <c r="I15" i="12"/>
  <c r="F12" i="15"/>
  <c r="F13" i="15" s="1"/>
  <c r="F15" i="15"/>
  <c r="J15" i="15"/>
  <c r="I12" i="15"/>
  <c r="I13" i="15" s="1"/>
  <c r="I15" i="15" s="1"/>
  <c r="H12" i="15"/>
  <c r="H13" i="15" s="1"/>
  <c r="H15" i="15" s="1"/>
  <c r="M13" i="15"/>
  <c r="M15" i="15" s="1"/>
  <c r="L12" i="15"/>
  <c r="L13" i="15" s="1"/>
  <c r="L15" i="15" s="1"/>
  <c r="J15" i="12"/>
  <c r="H15" i="12"/>
  <c r="G15" i="12"/>
  <c r="M12" i="12"/>
  <c r="M13" i="12" s="1"/>
  <c r="M15" i="12" s="1"/>
  <c r="L12" i="12"/>
  <c r="L13" i="12" s="1"/>
  <c r="L15" i="12" s="1"/>
  <c r="J15" i="13"/>
  <c r="I15" i="13"/>
  <c r="M15" i="13"/>
  <c r="H13" i="13"/>
  <c r="H15" i="13" s="1"/>
  <c r="G12" i="13"/>
  <c r="G13" i="13" s="1"/>
  <c r="G15" i="13" s="1"/>
  <c r="L12" i="13"/>
  <c r="L13" i="13" s="1"/>
  <c r="L15" i="13" s="1"/>
  <c r="K12" i="13"/>
  <c r="K13" i="13" s="1"/>
  <c r="K15" i="13" s="1"/>
  <c r="G15" i="2"/>
  <c r="I15" i="2"/>
  <c r="L12" i="2"/>
  <c r="L13" i="2" s="1"/>
  <c r="L15" i="2" s="1"/>
  <c r="K12" i="2"/>
  <c r="K13" i="2" s="1"/>
  <c r="K15" i="2" s="1"/>
  <c r="H13" i="2"/>
  <c r="H15" i="2" s="1"/>
  <c r="M12" i="2"/>
  <c r="M13" i="2" s="1"/>
  <c r="M15" i="2" s="1"/>
  <c r="B9" i="6"/>
  <c r="E6" i="2" s="1"/>
  <c r="E15" i="2" s="1"/>
  <c r="C9" i="6"/>
  <c r="E6" i="13" s="1"/>
  <c r="E15" i="13" s="1"/>
  <c r="D21" i="13" s="1"/>
  <c r="D9" i="6"/>
  <c r="E6" i="12" s="1"/>
  <c r="E15" i="12" s="1"/>
  <c r="D21" i="12" s="1"/>
  <c r="E9" i="6"/>
  <c r="E6" i="15" s="1"/>
  <c r="E15" i="15" s="1"/>
  <c r="D21" i="15" s="1"/>
  <c r="B21" i="6"/>
  <c r="F9" i="2" s="1"/>
  <c r="F11" i="2" s="1"/>
  <c r="C21" i="6"/>
  <c r="D21" i="6"/>
  <c r="E21" i="6"/>
  <c r="F12" i="2" l="1"/>
  <c r="F13" i="2" s="1"/>
  <c r="F15" i="2" s="1"/>
  <c r="D20" i="2" s="1"/>
  <c r="D21" i="2"/>
  <c r="D20" i="15"/>
  <c r="D20" i="12"/>
  <c r="D2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Nugent</author>
  </authors>
  <commentList>
    <comment ref="K3" authorId="0" shapeId="0" xr:uid="{3A3FC9B0-A376-4D7B-8781-A249CC93CF79}">
      <text>
        <r>
          <rPr>
            <b/>
            <sz val="9"/>
            <color indexed="81"/>
            <rFont val="Tahoma"/>
            <family val="2"/>
          </rPr>
          <t>Michael Nugent:</t>
        </r>
        <r>
          <rPr>
            <sz val="9"/>
            <color indexed="81"/>
            <rFont val="Tahoma"/>
            <family val="2"/>
          </rPr>
          <t xml:space="preserve">
Add the "risk factor rate premium" to the "discount rate" when calculating NPV  for each Company.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Nugent</author>
  </authors>
  <commentList>
    <comment ref="A41" authorId="0" shapeId="0" xr:uid="{00000000-0006-0000-0100-000001000000}">
      <text>
        <r>
          <rPr>
            <b/>
            <sz val="9"/>
            <color indexed="81"/>
            <rFont val="Tahoma"/>
            <family val="2"/>
          </rPr>
          <t>Michael Nugent:</t>
        </r>
        <r>
          <rPr>
            <sz val="9"/>
            <color indexed="81"/>
            <rFont val="Tahoma"/>
            <family val="2"/>
          </rPr>
          <t xml:space="preserve">
Add the "risk factor rate premium" to the "discount rate" when calculating NPV  for each Company.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Nugent</author>
  </authors>
  <commentList>
    <comment ref="E6" authorId="0" shapeId="0" xr:uid="{00000000-0006-0000-0200-000001000000}">
      <text>
        <r>
          <rPr>
            <b/>
            <sz val="9"/>
            <color indexed="81"/>
            <rFont val="Tahoma"/>
            <family val="2"/>
          </rPr>
          <t>Michael Nugent:</t>
        </r>
        <r>
          <rPr>
            <sz val="9"/>
            <color indexed="81"/>
            <rFont val="Tahoma"/>
            <family val="2"/>
          </rPr>
          <t xml:space="preserve">
This should be a negitive number</t>
        </r>
      </text>
    </comment>
  </commentList>
</comments>
</file>

<file path=xl/sharedStrings.xml><?xml version="1.0" encoding="utf-8"?>
<sst xmlns="http://schemas.openxmlformats.org/spreadsheetml/2006/main" count="156" uniqueCount="61">
  <si>
    <t>Risk Factor Rate Premium</t>
  </si>
  <si>
    <t>CamSim Software Company</t>
  </si>
  <si>
    <t>Makes Enterprise Wide Integration Software</t>
  </si>
  <si>
    <t>SorceSim Software Company</t>
  </si>
  <si>
    <t>Makes Internet Communications And Systems Operations Software</t>
  </si>
  <si>
    <t>CyberSim Software Company</t>
  </si>
  <si>
    <t>Make Wireless Communication And Service Oriented Software</t>
  </si>
  <si>
    <t>Starting A New Company</t>
  </si>
  <si>
    <t>Makes whatever we want it to make</t>
  </si>
  <si>
    <t>NPV</t>
  </si>
  <si>
    <t>IRR</t>
  </si>
  <si>
    <t>Total Investment**</t>
  </si>
  <si>
    <t>Total Fixed Costs</t>
  </si>
  <si>
    <t>Software Investment Options - Capital Budget</t>
  </si>
  <si>
    <t>Initial Investment</t>
  </si>
  <si>
    <t>Starting a New Software Company</t>
  </si>
  <si>
    <t>Purchase Price (or Setup Costs)</t>
  </si>
  <si>
    <t>Integration and Administration Costs</t>
  </si>
  <si>
    <t xml:space="preserve">Miscellaneous Expenses </t>
  </si>
  <si>
    <t>Opening Inventory</t>
  </si>
  <si>
    <t>Training Expenses (including travel and lodging)</t>
  </si>
  <si>
    <t>Legal and Accounting</t>
  </si>
  <si>
    <t>Annual Operating Fixed Costs</t>
  </si>
  <si>
    <t>Building Maintenance &amp; Cleaning</t>
  </si>
  <si>
    <t>Electric</t>
  </si>
  <si>
    <t>Gas</t>
  </si>
  <si>
    <t>Garbage</t>
  </si>
  <si>
    <t>Insurance</t>
  </si>
  <si>
    <t>Telephone</t>
  </si>
  <si>
    <t>Labor Costs For Employees</t>
  </si>
  <si>
    <t>Depreciation Per Year</t>
  </si>
  <si>
    <t>Sales Forecast in Dollars</t>
  </si>
  <si>
    <t>Year 1</t>
  </si>
  <si>
    <t>Year 2</t>
  </si>
  <si>
    <t>Year 3</t>
  </si>
  <si>
    <t>Year 4</t>
  </si>
  <si>
    <t>Year 5</t>
  </si>
  <si>
    <t>Year 6</t>
  </si>
  <si>
    <t>Year 7</t>
  </si>
  <si>
    <t xml:space="preserve">Year 8 </t>
  </si>
  <si>
    <t>Company Tax Rate 21%</t>
  </si>
  <si>
    <t>Discount Rate 7%</t>
  </si>
  <si>
    <t>CamSim Software DCF</t>
  </si>
  <si>
    <t xml:space="preserve">Projected Net Cash </t>
  </si>
  <si>
    <t>Years</t>
  </si>
  <si>
    <r>
      <t xml:space="preserve">   Flows  (</t>
    </r>
    <r>
      <rPr>
        <b/>
        <sz val="10"/>
        <color indexed="12"/>
        <rFont val="Times New Roman"/>
        <family val="1"/>
      </rPr>
      <t>Time line of annual cash flows</t>
    </r>
    <r>
      <rPr>
        <b/>
        <sz val="12"/>
        <color indexed="12"/>
        <rFont val="Times New Roman"/>
        <family val="1"/>
      </rPr>
      <t>)</t>
    </r>
  </si>
  <si>
    <t xml:space="preserve">     Investment Outlays at Time Zero</t>
  </si>
  <si>
    <t xml:space="preserve">     Operating Cash Flows over the Project's Life</t>
  </si>
  <si>
    <t>Sales revenue</t>
  </si>
  <si>
    <t>Fixed operating costs</t>
  </si>
  <si>
    <t xml:space="preserve">Depreciation </t>
  </si>
  <si>
    <t xml:space="preserve">Oper. income BeforeTaxes </t>
  </si>
  <si>
    <t xml:space="preserve">Taxes on operating income </t>
  </si>
  <si>
    <t xml:space="preserve">Net Operating Profit After Taxes </t>
  </si>
  <si>
    <t>Add back depreciation</t>
  </si>
  <si>
    <t xml:space="preserve">Net Cash Flow </t>
  </si>
  <si>
    <t>Key Output and  Appraisal of the Proposed Project</t>
  </si>
  <si>
    <t>positive acceptable</t>
  </si>
  <si>
    <t>SorceSim Software Company DCF</t>
  </si>
  <si>
    <t>CyberSim Software Company DCF</t>
  </si>
  <si>
    <t>Starting A New Company From Scratch DCF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</si>
</sst>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164" formatCode="&quot;$&quot;#,##0"/>
    <numFmt numFmtId="165" formatCode="&quot;$&quot;#,##0.00"/>
    <numFmt numFmtId="166" formatCode="0.0%"/>
  </numFmts>
  <fonts count="19" x14ac:knownFonts="1">
    <font>
      <sz val="10"/>
      <name val="Arial"/>
    </font>
    <font>
      <sz val="10"/>
      <name val="Arial"/>
      <family val="2"/>
    </font>
    <font>
      <b/>
      <sz val="12"/>
      <color indexed="12"/>
      <name val="Times New Roman"/>
      <family val="1"/>
    </font>
    <font>
      <sz val="10"/>
      <name val="Times New Roman"/>
      <family val="1"/>
    </font>
    <font>
      <b/>
      <sz val="10"/>
      <color indexed="16"/>
      <name val="Times New Roman"/>
      <family val="1"/>
    </font>
    <font>
      <b/>
      <sz val="10"/>
      <name val="Times New Roman"/>
      <family val="1"/>
    </font>
    <font>
      <b/>
      <sz val="10"/>
      <color indexed="12"/>
      <name val="Times New Roman"/>
      <family val="1"/>
    </font>
    <font>
      <b/>
      <i/>
      <sz val="10"/>
      <color indexed="16"/>
      <name val="Times New Roman"/>
      <family val="1"/>
    </font>
    <font>
      <b/>
      <sz val="9"/>
      <color indexed="21"/>
      <name val="Times New Roman"/>
      <family val="1"/>
    </font>
    <font>
      <b/>
      <sz val="10"/>
      <name val="Arial"/>
      <family val="2"/>
    </font>
    <font>
      <sz val="14"/>
      <name val="Times New Roman"/>
      <family val="1"/>
    </font>
    <font>
      <b/>
      <sz val="12"/>
      <name val="Arial"/>
      <family val="2"/>
    </font>
    <font>
      <sz val="10"/>
      <color indexed="10"/>
      <name val="Arial"/>
      <family val="2"/>
    </font>
    <font>
      <b/>
      <i/>
      <sz val="12"/>
      <color indexed="10"/>
      <name val="Arial"/>
      <family val="2"/>
    </font>
    <font>
      <sz val="12"/>
      <name val="Times New Roman"/>
      <family val="1"/>
    </font>
    <font>
      <b/>
      <sz val="16"/>
      <name val="Arial"/>
      <family val="2"/>
    </font>
    <font>
      <sz val="9"/>
      <color indexed="81"/>
      <name val="Tahoma"/>
      <family val="2"/>
    </font>
    <font>
      <b/>
      <sz val="9"/>
      <color indexed="81"/>
      <name val="Tahoma"/>
      <family val="2"/>
    </font>
    <font>
      <b/>
      <sz val="11"/>
      <color rgb="FF000000"/>
      <name val="Calibri"/>
      <family val="2"/>
    </font>
  </fonts>
  <fills count="12">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9"/>
        <bgColor indexed="64"/>
      </patternFill>
    </fill>
    <fill>
      <patternFill patternType="solid">
        <fgColor indexed="26"/>
        <bgColor indexed="64"/>
      </patternFill>
    </fill>
    <fill>
      <patternFill patternType="solid">
        <fgColor indexed="42"/>
        <bgColor indexed="64"/>
      </patternFill>
    </fill>
    <fill>
      <patternFill patternType="solid">
        <fgColor indexed="41"/>
        <bgColor indexed="64"/>
      </patternFill>
    </fill>
    <fill>
      <patternFill patternType="solid">
        <fgColor indexed="8"/>
        <bgColor indexed="64"/>
      </patternFill>
    </fill>
    <fill>
      <patternFill patternType="solid">
        <fgColor rgb="FFFFFF00"/>
        <bgColor indexed="64"/>
      </patternFill>
    </fill>
    <fill>
      <patternFill patternType="solid">
        <fgColor theme="3" tint="-0.249977111117893"/>
        <bgColor indexed="64"/>
      </patternFill>
    </fill>
    <fill>
      <patternFill patternType="solid">
        <fgColor theme="5" tint="0.79998168889431442"/>
        <bgColor indexed="64"/>
      </patternFill>
    </fill>
  </fills>
  <borders count="37">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07">
    <xf numFmtId="0" fontId="0" fillId="0" borderId="0" xfId="0"/>
    <xf numFmtId="37" fontId="3" fillId="0" borderId="0" xfId="0" applyNumberFormat="1" applyFont="1" applyFill="1"/>
    <xf numFmtId="37" fontId="3" fillId="0" borderId="0" xfId="0" applyNumberFormat="1" applyFont="1"/>
    <xf numFmtId="37" fontId="5" fillId="0" borderId="0" xfId="0" quotePrefix="1" applyNumberFormat="1" applyFont="1" applyAlignment="1">
      <alignment horizontal="left"/>
    </xf>
    <xf numFmtId="37" fontId="5" fillId="0" borderId="0" xfId="0" applyNumberFormat="1" applyFont="1"/>
    <xf numFmtId="37" fontId="6" fillId="0" borderId="0" xfId="0" applyNumberFormat="1" applyFont="1"/>
    <xf numFmtId="37" fontId="5" fillId="0" borderId="0" xfId="0" applyNumberFormat="1" applyFont="1" applyFill="1"/>
    <xf numFmtId="37" fontId="2" fillId="0" borderId="0" xfId="0" applyNumberFormat="1" applyFont="1" applyFill="1"/>
    <xf numFmtId="37" fontId="4" fillId="0" borderId="0" xfId="0" applyNumberFormat="1" applyFont="1" applyAlignment="1">
      <alignment horizontal="center"/>
    </xf>
    <xf numFmtId="37" fontId="7" fillId="0" borderId="0" xfId="0" applyNumberFormat="1" applyFont="1"/>
    <xf numFmtId="37" fontId="4" fillId="0" borderId="0" xfId="0" applyNumberFormat="1" applyFont="1"/>
    <xf numFmtId="5" fontId="4" fillId="0" borderId="1" xfId="0" applyNumberFormat="1" applyFont="1" applyBorder="1"/>
    <xf numFmtId="37" fontId="8" fillId="0" borderId="0" xfId="0" applyNumberFormat="1" applyFont="1" applyFill="1"/>
    <xf numFmtId="5" fontId="5" fillId="2" borderId="2" xfId="0" applyNumberFormat="1" applyFont="1" applyFill="1" applyBorder="1"/>
    <xf numFmtId="10" fontId="5" fillId="2" borderId="2" xfId="1" applyNumberFormat="1" applyFont="1" applyFill="1" applyBorder="1"/>
    <xf numFmtId="37" fontId="5" fillId="0" borderId="2" xfId="0" applyNumberFormat="1" applyFont="1" applyBorder="1"/>
    <xf numFmtId="37" fontId="4" fillId="0" borderId="0" xfId="0" applyNumberFormat="1" applyFont="1" applyFill="1" applyBorder="1"/>
    <xf numFmtId="37" fontId="4" fillId="0" borderId="0" xfId="0" applyNumberFormat="1" applyFont="1" applyFill="1" applyBorder="1" applyAlignment="1">
      <alignment horizontal="right"/>
    </xf>
    <xf numFmtId="5" fontId="4" fillId="0" borderId="0" xfId="0" applyNumberFormat="1" applyFont="1" applyFill="1" applyBorder="1"/>
    <xf numFmtId="0" fontId="12" fillId="0" borderId="0" xfId="0" applyFont="1" applyFill="1"/>
    <xf numFmtId="164" fontId="0" fillId="5" borderId="3" xfId="0" applyNumberFormat="1" applyFill="1" applyBorder="1" applyAlignment="1">
      <alignment horizontal="right" wrapText="1"/>
    </xf>
    <xf numFmtId="164" fontId="0" fillId="0" borderId="0" xfId="0" applyNumberFormat="1" applyAlignment="1">
      <alignment horizontal="right"/>
    </xf>
    <xf numFmtId="0" fontId="0" fillId="0" borderId="0" xfId="0" applyAlignment="1">
      <alignment horizontal="right"/>
    </xf>
    <xf numFmtId="164" fontId="0" fillId="6" borderId="3" xfId="0" applyNumberFormat="1" applyFill="1" applyBorder="1" applyAlignment="1">
      <alignment horizontal="right"/>
    </xf>
    <xf numFmtId="164" fontId="0" fillId="7" borderId="0" xfId="0" applyNumberFormat="1" applyFill="1" applyBorder="1" applyAlignment="1">
      <alignment horizontal="right"/>
    </xf>
    <xf numFmtId="37" fontId="4" fillId="0" borderId="2" xfId="0" applyNumberFormat="1" applyFont="1" applyBorder="1" applyAlignment="1">
      <alignment horizontal="center"/>
    </xf>
    <xf numFmtId="0" fontId="0" fillId="0" borderId="0" xfId="0" applyBorder="1"/>
    <xf numFmtId="164" fontId="0" fillId="5" borderId="0" xfId="0" applyNumberFormat="1" applyFill="1" applyBorder="1" applyAlignment="1">
      <alignment horizontal="right" wrapText="1"/>
    </xf>
    <xf numFmtId="164" fontId="0" fillId="6" borderId="0" xfId="0" applyNumberFormat="1" applyFill="1" applyBorder="1" applyAlignment="1">
      <alignment horizontal="right"/>
    </xf>
    <xf numFmtId="0" fontId="11" fillId="4" borderId="4" xfId="0" applyFont="1" applyFill="1" applyBorder="1" applyAlignment="1">
      <alignment horizontal="center" wrapText="1"/>
    </xf>
    <xf numFmtId="0" fontId="0" fillId="4" borderId="17" xfId="0" applyFill="1" applyBorder="1" applyAlignment="1">
      <alignment horizontal="left"/>
    </xf>
    <xf numFmtId="164" fontId="0" fillId="5" borderId="18" xfId="0" applyNumberFormat="1" applyFill="1" applyBorder="1" applyAlignment="1">
      <alignment horizontal="right" wrapText="1"/>
    </xf>
    <xf numFmtId="164" fontId="0" fillId="5" borderId="31" xfId="0" applyNumberFormat="1" applyFill="1" applyBorder="1" applyAlignment="1">
      <alignment horizontal="right" wrapText="1"/>
    </xf>
    <xf numFmtId="0" fontId="0" fillId="0" borderId="9" xfId="0" applyBorder="1"/>
    <xf numFmtId="164" fontId="0" fillId="0" borderId="12" xfId="0" applyNumberFormat="1" applyBorder="1" applyAlignment="1">
      <alignment horizontal="right"/>
    </xf>
    <xf numFmtId="164" fontId="0" fillId="0" borderId="7" xfId="0" applyNumberFormat="1" applyBorder="1" applyAlignment="1">
      <alignment horizontal="right"/>
    </xf>
    <xf numFmtId="0" fontId="0" fillId="0" borderId="17" xfId="0" applyBorder="1"/>
    <xf numFmtId="164" fontId="0" fillId="6" borderId="18" xfId="0" applyNumberFormat="1" applyFill="1" applyBorder="1" applyAlignment="1">
      <alignment horizontal="right"/>
    </xf>
    <xf numFmtId="164" fontId="0" fillId="6" borderId="31" xfId="0" applyNumberFormat="1" applyFill="1" applyBorder="1" applyAlignment="1">
      <alignment horizontal="right"/>
    </xf>
    <xf numFmtId="0" fontId="0" fillId="0" borderId="12" xfId="0" applyBorder="1" applyAlignment="1">
      <alignment horizontal="right"/>
    </xf>
    <xf numFmtId="0" fontId="0" fillId="0" borderId="7" xfId="0" applyBorder="1" applyAlignment="1">
      <alignment horizontal="right"/>
    </xf>
    <xf numFmtId="0" fontId="0" fillId="0" borderId="0" xfId="0" applyBorder="1" applyAlignment="1">
      <alignment horizontal="right"/>
    </xf>
    <xf numFmtId="164" fontId="0" fillId="7" borderId="18" xfId="0" applyNumberFormat="1" applyFill="1" applyBorder="1" applyAlignment="1">
      <alignment horizontal="right"/>
    </xf>
    <xf numFmtId="164" fontId="0" fillId="7" borderId="12" xfId="0" applyNumberFormat="1" applyFill="1" applyBorder="1" applyAlignment="1">
      <alignment horizontal="right"/>
    </xf>
    <xf numFmtId="164" fontId="0" fillId="7" borderId="7" xfId="0" applyNumberFormat="1" applyFill="1" applyBorder="1" applyAlignment="1">
      <alignment horizontal="right"/>
    </xf>
    <xf numFmtId="0" fontId="0" fillId="0" borderId="17" xfId="0" applyBorder="1" applyAlignment="1">
      <alignment horizontal="center"/>
    </xf>
    <xf numFmtId="0" fontId="0" fillId="0" borderId="9" xfId="0" applyBorder="1" applyAlignment="1">
      <alignment horizontal="center"/>
    </xf>
    <xf numFmtId="0" fontId="0" fillId="10" borderId="0" xfId="0" applyFill="1"/>
    <xf numFmtId="164" fontId="0" fillId="6" borderId="2" xfId="0" applyNumberFormat="1" applyFill="1" applyBorder="1" applyAlignment="1">
      <alignment horizontal="right"/>
    </xf>
    <xf numFmtId="164" fontId="0" fillId="5" borderId="2" xfId="0" applyNumberFormat="1" applyFill="1" applyBorder="1" applyAlignment="1">
      <alignment horizontal="right" wrapText="1"/>
    </xf>
    <xf numFmtId="164" fontId="0" fillId="11" borderId="15" xfId="0" applyNumberFormat="1" applyFill="1" applyBorder="1" applyAlignment="1">
      <alignment horizontal="right"/>
    </xf>
    <xf numFmtId="164" fontId="0" fillId="11" borderId="16" xfId="0" applyNumberFormat="1" applyFill="1" applyBorder="1" applyAlignment="1">
      <alignment horizontal="right"/>
    </xf>
    <xf numFmtId="37" fontId="5" fillId="11" borderId="32" xfId="0" applyNumberFormat="1" applyFont="1" applyFill="1" applyBorder="1"/>
    <xf numFmtId="10" fontId="9" fillId="0" borderId="20" xfId="0" applyNumberFormat="1" applyFont="1" applyBorder="1" applyAlignment="1">
      <alignment horizontal="center"/>
    </xf>
    <xf numFmtId="10" fontId="9" fillId="0" borderId="22" xfId="0" applyNumberFormat="1" applyFont="1" applyFill="1" applyBorder="1" applyAlignment="1">
      <alignment horizontal="center"/>
    </xf>
    <xf numFmtId="0" fontId="9" fillId="4" borderId="4" xfId="0" applyFont="1" applyFill="1" applyBorder="1" applyAlignment="1">
      <alignment horizontal="center" vertical="top" wrapText="1"/>
    </xf>
    <xf numFmtId="0" fontId="9" fillId="9" borderId="10" xfId="0" applyFont="1" applyFill="1" applyBorder="1" applyAlignment="1">
      <alignment horizontal="center"/>
    </xf>
    <xf numFmtId="0" fontId="9" fillId="9" borderId="11" xfId="0" applyFont="1" applyFill="1" applyBorder="1" applyAlignment="1">
      <alignment horizontal="center"/>
    </xf>
    <xf numFmtId="164" fontId="0" fillId="0" borderId="0" xfId="0" applyNumberFormat="1"/>
    <xf numFmtId="0" fontId="1" fillId="4" borderId="19" xfId="0" applyFont="1" applyFill="1" applyBorder="1" applyAlignment="1">
      <alignment horizontal="center" vertical="top"/>
    </xf>
    <xf numFmtId="0" fontId="1" fillId="4" borderId="21" xfId="0" applyFont="1" applyFill="1" applyBorder="1" applyAlignment="1">
      <alignment horizontal="center" vertical="top"/>
    </xf>
    <xf numFmtId="0" fontId="1" fillId="0" borderId="0" xfId="0" applyFont="1"/>
    <xf numFmtId="0" fontId="1" fillId="4" borderId="2" xfId="0" applyFont="1" applyFill="1" applyBorder="1" applyAlignment="1">
      <alignment horizontal="center" vertical="top"/>
    </xf>
    <xf numFmtId="165" fontId="18" fillId="0" borderId="2" xfId="0" applyNumberFormat="1" applyFont="1" applyBorder="1"/>
    <xf numFmtId="166" fontId="0" fillId="0" borderId="2" xfId="1" applyNumberFormat="1" applyFont="1" applyBorder="1"/>
    <xf numFmtId="0" fontId="0" fillId="0" borderId="33" xfId="0" applyBorder="1"/>
    <xf numFmtId="0" fontId="1" fillId="4" borderId="34" xfId="0" applyFont="1" applyFill="1" applyBorder="1" applyAlignment="1">
      <alignment horizontal="center" vertical="top"/>
    </xf>
    <xf numFmtId="0" fontId="1" fillId="4" borderId="35" xfId="0" applyFont="1" applyFill="1" applyBorder="1" applyAlignment="1">
      <alignment horizontal="center" vertical="top"/>
    </xf>
    <xf numFmtId="0" fontId="1" fillId="0" borderId="19" xfId="0" applyFont="1" applyBorder="1"/>
    <xf numFmtId="165" fontId="18" fillId="0" borderId="20" xfId="0" applyNumberFormat="1" applyFont="1" applyBorder="1"/>
    <xf numFmtId="166" fontId="0" fillId="0" borderId="20" xfId="1" applyNumberFormat="1" applyFont="1" applyBorder="1"/>
    <xf numFmtId="0" fontId="0" fillId="4" borderId="19" xfId="0" applyFill="1" applyBorder="1" applyAlignment="1">
      <alignment horizontal="left"/>
    </xf>
    <xf numFmtId="164" fontId="0" fillId="5" borderId="20" xfId="0" applyNumberFormat="1" applyFill="1" applyBorder="1" applyAlignment="1">
      <alignment horizontal="right" wrapText="1"/>
    </xf>
    <xf numFmtId="0" fontId="0" fillId="0" borderId="21" xfId="0" applyBorder="1"/>
    <xf numFmtId="164" fontId="0" fillId="6" borderId="36" xfId="0" applyNumberFormat="1" applyFill="1" applyBorder="1" applyAlignment="1">
      <alignment horizontal="right"/>
    </xf>
    <xf numFmtId="164" fontId="0" fillId="6" borderId="22" xfId="0" applyNumberFormat="1" applyFill="1" applyBorder="1" applyAlignment="1">
      <alignment horizontal="right"/>
    </xf>
    <xf numFmtId="0" fontId="0" fillId="0" borderId="19" xfId="0" applyBorder="1"/>
    <xf numFmtId="0" fontId="1" fillId="4" borderId="20" xfId="0" applyFont="1" applyFill="1" applyBorder="1" applyAlignment="1">
      <alignment horizontal="center" vertical="top"/>
    </xf>
    <xf numFmtId="0" fontId="14" fillId="0" borderId="25" xfId="0" applyFont="1" applyFill="1" applyBorder="1" applyAlignment="1">
      <alignment horizontal="center"/>
    </xf>
    <xf numFmtId="0" fontId="14" fillId="0" borderId="26" xfId="0" applyFont="1" applyFill="1" applyBorder="1" applyAlignment="1">
      <alignment horizontal="center"/>
    </xf>
    <xf numFmtId="0" fontId="14" fillId="0" borderId="27" xfId="0" applyFont="1" applyFill="1" applyBorder="1" applyAlignment="1">
      <alignment horizontal="center"/>
    </xf>
    <xf numFmtId="0" fontId="15" fillId="0" borderId="28" xfId="0" applyFont="1" applyBorder="1" applyAlignment="1">
      <alignment horizontal="center"/>
    </xf>
    <xf numFmtId="0" fontId="15" fillId="0" borderId="29" xfId="0" applyFont="1" applyBorder="1" applyAlignment="1">
      <alignment horizontal="center"/>
    </xf>
    <xf numFmtId="0" fontId="15" fillId="0" borderId="30" xfId="0" applyFont="1" applyBorder="1" applyAlignment="1">
      <alignment horizontal="center"/>
    </xf>
    <xf numFmtId="0" fontId="14" fillId="0" borderId="5" xfId="0" applyFont="1" applyBorder="1" applyAlignment="1">
      <alignment horizontal="center"/>
    </xf>
    <xf numFmtId="0" fontId="14" fillId="0" borderId="23" xfId="0" applyFont="1" applyBorder="1" applyAlignment="1">
      <alignment horizontal="center"/>
    </xf>
    <xf numFmtId="0" fontId="14" fillId="0" borderId="24" xfId="0" applyFont="1" applyBorder="1" applyAlignment="1">
      <alignment horizont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9" fillId="4" borderId="10" xfId="0" applyFont="1" applyFill="1" applyBorder="1" applyAlignment="1">
      <alignment horizontal="center" vertical="top" wrapText="1"/>
    </xf>
    <xf numFmtId="0" fontId="0" fillId="0" borderId="11" xfId="0" applyBorder="1" applyAlignment="1">
      <alignment horizontal="center" vertical="top" wrapText="1"/>
    </xf>
    <xf numFmtId="0" fontId="9" fillId="4" borderId="11" xfId="0" applyFont="1" applyFill="1" applyBorder="1" applyAlignment="1">
      <alignment horizontal="center" vertical="top" wrapText="1"/>
    </xf>
    <xf numFmtId="0" fontId="13" fillId="8" borderId="12" xfId="0" applyFont="1" applyFill="1" applyBorder="1" applyAlignment="1">
      <alignment horizontal="center" wrapText="1"/>
    </xf>
    <xf numFmtId="0" fontId="9" fillId="4" borderId="8" xfId="0" applyFont="1" applyFill="1" applyBorder="1" applyAlignment="1">
      <alignment horizontal="center" vertical="top" wrapText="1"/>
    </xf>
    <xf numFmtId="0" fontId="9" fillId="4" borderId="9" xfId="0" applyFont="1" applyFill="1" applyBorder="1" applyAlignment="1">
      <alignment horizontal="center" vertical="top" wrapText="1"/>
    </xf>
    <xf numFmtId="0" fontId="9" fillId="4" borderId="6" xfId="0" applyFont="1" applyFill="1" applyBorder="1" applyAlignment="1">
      <alignment horizontal="center" vertical="top" wrapText="1"/>
    </xf>
    <xf numFmtId="0" fontId="9" fillId="4" borderId="7" xfId="0" applyFont="1" applyFill="1" applyBorder="1" applyAlignment="1">
      <alignment horizontal="center" vertical="top" wrapText="1"/>
    </xf>
    <xf numFmtId="37" fontId="5" fillId="0" borderId="8" xfId="0" applyNumberFormat="1" applyFont="1" applyFill="1" applyBorder="1" applyAlignment="1">
      <alignment horizontal="center"/>
    </xf>
    <xf numFmtId="37" fontId="5" fillId="0" borderId="13" xfId="0" applyNumberFormat="1" applyFont="1" applyFill="1" applyBorder="1" applyAlignment="1">
      <alignment horizontal="center"/>
    </xf>
    <xf numFmtId="0" fontId="0" fillId="0" borderId="13" xfId="0" applyBorder="1" applyAlignment="1"/>
    <xf numFmtId="0" fontId="0" fillId="0" borderId="6" xfId="0" applyBorder="1" applyAlignment="1"/>
    <xf numFmtId="37" fontId="10" fillId="3" borderId="14" xfId="0" applyNumberFormat="1" applyFont="1" applyFill="1" applyBorder="1" applyAlignment="1">
      <alignment horizontal="center"/>
    </xf>
    <xf numFmtId="37" fontId="10" fillId="3" borderId="15" xfId="0" applyNumberFormat="1" applyFont="1" applyFill="1" applyBorder="1" applyAlignment="1">
      <alignment horizontal="center"/>
    </xf>
    <xf numFmtId="37" fontId="10" fillId="3" borderId="16" xfId="0" applyNumberFormat="1" applyFont="1" applyFill="1" applyBorder="1" applyAlignment="1">
      <alignment horizontal="center"/>
    </xf>
    <xf numFmtId="37" fontId="10" fillId="9" borderId="14" xfId="0" applyNumberFormat="1" applyFont="1" applyFill="1" applyBorder="1" applyAlignment="1">
      <alignment horizontal="center"/>
    </xf>
    <xf numFmtId="37" fontId="10" fillId="9" borderId="15" xfId="0" applyNumberFormat="1" applyFont="1" applyFill="1" applyBorder="1" applyAlignment="1">
      <alignment horizontal="center"/>
    </xf>
    <xf numFmtId="37" fontId="10" fillId="9" borderId="16" xfId="0" applyNumberFormat="1" applyFont="1" applyFill="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488888888888894"/>
          <c:y val="6.567953044330997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ExSum!$J$17</c:f>
              <c:strCache>
                <c:ptCount val="1"/>
                <c:pt idx="0">
                  <c:v>NPV</c:v>
                </c:pt>
              </c:strCache>
            </c:strRef>
          </c:tx>
          <c:spPr>
            <a:ln w="22225" cap="rnd">
              <a:solidFill>
                <a:schemeClr val="accent1"/>
              </a:solidFill>
            </a:ln>
            <a:effectLst>
              <a:glow rad="139700">
                <a:schemeClr val="accent1">
                  <a:satMod val="175000"/>
                  <a:alpha val="14000"/>
                </a:schemeClr>
              </a:glow>
            </a:effectLst>
          </c:spPr>
          <c:marker>
            <c:symbol val="none"/>
          </c:marker>
          <c:cat>
            <c:strRef>
              <c:f>ExSum!$K$16:$N$16</c:f>
              <c:strCache>
                <c:ptCount val="4"/>
                <c:pt idx="0">
                  <c:v>CamSim Software Company</c:v>
                </c:pt>
                <c:pt idx="1">
                  <c:v>SorceSim Software Company</c:v>
                </c:pt>
                <c:pt idx="2">
                  <c:v>CyberSim Software Company</c:v>
                </c:pt>
                <c:pt idx="3">
                  <c:v>Starting A New Company</c:v>
                </c:pt>
              </c:strCache>
            </c:strRef>
          </c:cat>
          <c:val>
            <c:numRef>
              <c:f>ExSum!$K$17:$N$17</c:f>
              <c:numCache>
                <c:formatCode>"$"#,##0.00</c:formatCode>
                <c:ptCount val="4"/>
                <c:pt idx="0">
                  <c:v>66101275</c:v>
                </c:pt>
                <c:pt idx="1">
                  <c:v>87803359</c:v>
                </c:pt>
                <c:pt idx="2">
                  <c:v>86040755</c:v>
                </c:pt>
                <c:pt idx="3">
                  <c:v>39374909</c:v>
                </c:pt>
              </c:numCache>
            </c:numRef>
          </c:val>
          <c:smooth val="0"/>
          <c:extLst>
            <c:ext xmlns:c16="http://schemas.microsoft.com/office/drawing/2014/chart" uri="{C3380CC4-5D6E-409C-BE32-E72D297353CC}">
              <c16:uniqueId val="{00000000-3E4D-4A3B-B2A5-5F615E0E14E7}"/>
            </c:ext>
          </c:extLst>
        </c:ser>
        <c:dLbls>
          <c:showLegendKey val="0"/>
          <c:showVal val="0"/>
          <c:showCatName val="0"/>
          <c:showSerName val="0"/>
          <c:showPercent val="0"/>
          <c:showBubbleSize val="0"/>
        </c:dLbls>
        <c:smooth val="0"/>
        <c:axId val="2115957328"/>
        <c:axId val="1927344752"/>
      </c:lineChart>
      <c:catAx>
        <c:axId val="211595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344752"/>
        <c:crosses val="autoZero"/>
        <c:auto val="1"/>
        <c:lblAlgn val="ctr"/>
        <c:lblOffset val="100"/>
        <c:noMultiLvlLbl val="0"/>
      </c:catAx>
      <c:valAx>
        <c:axId val="19273447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95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ExSum!$J$23</c:f>
              <c:strCache>
                <c:ptCount val="1"/>
                <c:pt idx="0">
                  <c:v>IRR</c:v>
                </c:pt>
              </c:strCache>
            </c:strRef>
          </c:tx>
          <c:spPr>
            <a:ln w="22225" cap="rnd">
              <a:solidFill>
                <a:schemeClr val="accent1"/>
              </a:solidFill>
            </a:ln>
            <a:effectLst>
              <a:glow rad="139700">
                <a:schemeClr val="accent1">
                  <a:satMod val="175000"/>
                  <a:alpha val="14000"/>
                </a:schemeClr>
              </a:glow>
            </a:effectLst>
          </c:spPr>
          <c:marker>
            <c:symbol val="none"/>
          </c:marker>
          <c:cat>
            <c:strRef>
              <c:f>ExSum!$K$22:$N$22</c:f>
              <c:strCache>
                <c:ptCount val="4"/>
                <c:pt idx="0">
                  <c:v>CamSim Software Company</c:v>
                </c:pt>
                <c:pt idx="1">
                  <c:v>SorceSim Software Company</c:v>
                </c:pt>
                <c:pt idx="2">
                  <c:v>CyberSim Software Company</c:v>
                </c:pt>
                <c:pt idx="3">
                  <c:v>Starting A New Company</c:v>
                </c:pt>
              </c:strCache>
            </c:strRef>
          </c:cat>
          <c:val>
            <c:numRef>
              <c:f>ExSum!$K$23:$N$23</c:f>
              <c:numCache>
                <c:formatCode>0.0%</c:formatCode>
                <c:ptCount val="4"/>
                <c:pt idx="0">
                  <c:v>0.32679083306807266</c:v>
                </c:pt>
                <c:pt idx="1">
                  <c:v>0.31222153379231798</c:v>
                </c:pt>
                <c:pt idx="2">
                  <c:v>0.26682909223785201</c:v>
                </c:pt>
                <c:pt idx="3">
                  <c:v>0.23179727322607158</c:v>
                </c:pt>
              </c:numCache>
            </c:numRef>
          </c:val>
          <c:smooth val="0"/>
          <c:extLst>
            <c:ext xmlns:c16="http://schemas.microsoft.com/office/drawing/2014/chart" uri="{C3380CC4-5D6E-409C-BE32-E72D297353CC}">
              <c16:uniqueId val="{00000000-179B-4891-939A-7CFA84240464}"/>
            </c:ext>
          </c:extLst>
        </c:ser>
        <c:dLbls>
          <c:showLegendKey val="0"/>
          <c:showVal val="0"/>
          <c:showCatName val="0"/>
          <c:showSerName val="0"/>
          <c:showPercent val="0"/>
          <c:showBubbleSize val="0"/>
        </c:dLbls>
        <c:smooth val="0"/>
        <c:axId val="1467082720"/>
        <c:axId val="1893750384"/>
      </c:lineChart>
      <c:catAx>
        <c:axId val="1467082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3750384"/>
        <c:crosses val="autoZero"/>
        <c:auto val="1"/>
        <c:lblAlgn val="ctr"/>
        <c:lblOffset val="100"/>
        <c:noMultiLvlLbl val="0"/>
      </c:catAx>
      <c:valAx>
        <c:axId val="1893750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708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ExSum!$J$25</c:f>
              <c:strCache>
                <c:ptCount val="1"/>
                <c:pt idx="0">
                  <c:v>Total Investment**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ExSum!$K$24:$N$24</c:f>
              <c:strCache>
                <c:ptCount val="4"/>
                <c:pt idx="0">
                  <c:v>CamSim Software Company</c:v>
                </c:pt>
                <c:pt idx="1">
                  <c:v>SorceSim Software Company</c:v>
                </c:pt>
                <c:pt idx="2">
                  <c:v>CyberSim Software Company</c:v>
                </c:pt>
                <c:pt idx="3">
                  <c:v>Starting A New Company</c:v>
                </c:pt>
              </c:strCache>
            </c:strRef>
          </c:cat>
          <c:val>
            <c:numRef>
              <c:f>ExSum!$K$25:$N$25</c:f>
              <c:numCache>
                <c:formatCode>"$"#,##0</c:formatCode>
                <c:ptCount val="4"/>
                <c:pt idx="0">
                  <c:v>55450000</c:v>
                </c:pt>
                <c:pt idx="1">
                  <c:v>71795000</c:v>
                </c:pt>
                <c:pt idx="2">
                  <c:v>93174500</c:v>
                </c:pt>
                <c:pt idx="3">
                  <c:v>21197000</c:v>
                </c:pt>
              </c:numCache>
            </c:numRef>
          </c:val>
          <c:extLst>
            <c:ext xmlns:c16="http://schemas.microsoft.com/office/drawing/2014/chart" uri="{C3380CC4-5D6E-409C-BE32-E72D297353CC}">
              <c16:uniqueId val="{00000000-C4DE-4EFD-8FFD-16F06A87AD6F}"/>
            </c:ext>
          </c:extLst>
        </c:ser>
        <c:dLbls>
          <c:showLegendKey val="0"/>
          <c:showVal val="1"/>
          <c:showCatName val="0"/>
          <c:showSerName val="0"/>
          <c:showPercent val="0"/>
          <c:showBubbleSize val="0"/>
        </c:dLbls>
        <c:gapWidth val="84"/>
        <c:gapDepth val="53"/>
        <c:shape val="box"/>
        <c:axId val="1938599520"/>
        <c:axId val="1872339536"/>
        <c:axId val="0"/>
      </c:bar3DChart>
      <c:catAx>
        <c:axId val="1938599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2339536"/>
        <c:crosses val="autoZero"/>
        <c:auto val="1"/>
        <c:lblAlgn val="ctr"/>
        <c:lblOffset val="100"/>
        <c:noMultiLvlLbl val="0"/>
      </c:catAx>
      <c:valAx>
        <c:axId val="1872339536"/>
        <c:scaling>
          <c:orientation val="minMax"/>
        </c:scaling>
        <c:delete val="1"/>
        <c:axPos val="l"/>
        <c:numFmt formatCode="&quot;$&quot;#,##0" sourceLinked="1"/>
        <c:majorTickMark val="out"/>
        <c:minorTickMark val="none"/>
        <c:tickLblPos val="nextTo"/>
        <c:crossAx val="19385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ExSum!$J$27</c:f>
              <c:strCache>
                <c:ptCount val="1"/>
                <c:pt idx="0">
                  <c:v>Total Fixed Costs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ExSum!$K$26:$N$26</c:f>
              <c:strCache>
                <c:ptCount val="4"/>
                <c:pt idx="0">
                  <c:v>CamSim Software Company</c:v>
                </c:pt>
                <c:pt idx="1">
                  <c:v>SorceSim Software Company</c:v>
                </c:pt>
                <c:pt idx="2">
                  <c:v>CyberSim Software Company</c:v>
                </c:pt>
                <c:pt idx="3">
                  <c:v>Starting A New Company</c:v>
                </c:pt>
              </c:strCache>
            </c:strRef>
          </c:cat>
          <c:val>
            <c:numRef>
              <c:f>ExSum!$K$27:$N$27</c:f>
              <c:numCache>
                <c:formatCode>"$"#,##0</c:formatCode>
                <c:ptCount val="4"/>
                <c:pt idx="0">
                  <c:v>15392250</c:v>
                </c:pt>
                <c:pt idx="1">
                  <c:v>18439320</c:v>
                </c:pt>
                <c:pt idx="2">
                  <c:v>21492038.399999999</c:v>
                </c:pt>
                <c:pt idx="3">
                  <c:v>11392250</c:v>
                </c:pt>
              </c:numCache>
            </c:numRef>
          </c:val>
          <c:extLst>
            <c:ext xmlns:c16="http://schemas.microsoft.com/office/drawing/2014/chart" uri="{C3380CC4-5D6E-409C-BE32-E72D297353CC}">
              <c16:uniqueId val="{00000000-2C27-4C14-8DDF-99BA7ACB4E49}"/>
            </c:ext>
          </c:extLst>
        </c:ser>
        <c:dLbls>
          <c:showLegendKey val="0"/>
          <c:showVal val="1"/>
          <c:showCatName val="0"/>
          <c:showSerName val="0"/>
          <c:showPercent val="0"/>
          <c:showBubbleSize val="0"/>
        </c:dLbls>
        <c:gapWidth val="84"/>
        <c:gapDepth val="53"/>
        <c:shape val="box"/>
        <c:axId val="1891986640"/>
        <c:axId val="1869076960"/>
        <c:axId val="0"/>
      </c:bar3DChart>
      <c:catAx>
        <c:axId val="1891986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9076960"/>
        <c:crosses val="autoZero"/>
        <c:auto val="1"/>
        <c:lblAlgn val="ctr"/>
        <c:lblOffset val="100"/>
        <c:noMultiLvlLbl val="0"/>
      </c:catAx>
      <c:valAx>
        <c:axId val="1869076960"/>
        <c:scaling>
          <c:orientation val="minMax"/>
        </c:scaling>
        <c:delete val="1"/>
        <c:axPos val="l"/>
        <c:numFmt formatCode="&quot;$&quot;#,##0" sourceLinked="1"/>
        <c:majorTickMark val="out"/>
        <c:minorTickMark val="none"/>
        <c:tickLblPos val="nextTo"/>
        <c:crossAx val="189198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295275</xdr:colOff>
      <xdr:row>0</xdr:row>
      <xdr:rowOff>95250</xdr:rowOff>
    </xdr:from>
    <xdr:to>
      <xdr:col>7</xdr:col>
      <xdr:colOff>695325</xdr:colOff>
      <xdr:row>63</xdr:row>
      <xdr:rowOff>152400</xdr:rowOff>
    </xdr:to>
    <xdr:sp macro="" textlink="">
      <xdr:nvSpPr>
        <xdr:cNvPr id="2" name="TextBox 1">
          <a:extLst>
            <a:ext uri="{FF2B5EF4-FFF2-40B4-BE49-F238E27FC236}">
              <a16:creationId xmlns:a16="http://schemas.microsoft.com/office/drawing/2014/main" id="{607D0052-DEFC-A84C-8EBA-F5CED424F98A}"/>
            </a:ext>
          </a:extLst>
        </xdr:cNvPr>
        <xdr:cNvSpPr txBox="1"/>
      </xdr:nvSpPr>
      <xdr:spPr>
        <a:xfrm>
          <a:off x="295275" y="95250"/>
          <a:ext cx="5947410" cy="10900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TO: CFO</a:t>
          </a:r>
          <a:endParaRPr lang="en-US" b="1">
            <a:effectLst/>
          </a:endParaRPr>
        </a:p>
        <a:p>
          <a:r>
            <a:rPr lang="en-US" sz="1100" b="1" baseline="0">
              <a:solidFill>
                <a:schemeClr val="dk1"/>
              </a:solidFill>
              <a:effectLst/>
              <a:latin typeface="+mn-lt"/>
              <a:ea typeface="+mn-ea"/>
              <a:cs typeface="+mn-cs"/>
            </a:rPr>
            <a:t>FROM: Young Seok Seo</a:t>
          </a:r>
          <a:endParaRPr lang="en-US" b="1">
            <a:effectLst/>
          </a:endParaRPr>
        </a:p>
        <a:p>
          <a:r>
            <a:rPr lang="en-US" sz="1100" b="1" baseline="0">
              <a:solidFill>
                <a:schemeClr val="dk1"/>
              </a:solidFill>
              <a:effectLst/>
              <a:latin typeface="+mn-lt"/>
              <a:ea typeface="+mn-ea"/>
              <a:cs typeface="+mn-cs"/>
            </a:rPr>
            <a:t>SUBJECT: Software Business</a:t>
          </a:r>
        </a:p>
        <a:p>
          <a:endParaRPr lang="en-US" sz="1100" b="1" baseline="0">
            <a:solidFill>
              <a:schemeClr val="dk1"/>
            </a:solidFill>
            <a:effectLst/>
            <a:latin typeface="+mn-lt"/>
            <a:ea typeface="+mn-ea"/>
            <a:cs typeface="+mn-cs"/>
          </a:endParaRPr>
        </a:p>
        <a:p>
          <a:r>
            <a:rPr lang="en-US" sz="1100" b="1"/>
            <a:t>Introduction</a:t>
          </a:r>
        </a:p>
        <a:p>
          <a:r>
            <a:rPr lang="en-US" sz="1100" b="0"/>
            <a:t>In</a:t>
          </a:r>
          <a:r>
            <a:rPr lang="en-US" sz="1100" b="0" baseline="0"/>
            <a:t> "Captial Requirments" sheet, there are specific data such as initial investment, fixed costs, depreciation per year, sales revenue for every other software. Moreover, discount rate, tax rate, and risk factor rate premium for each company are provided as well. In "CamSim Software" sheet, I entered sales revenue, fixed Operating cost, Depreciation in order to calculate Oper.income before taxes, taxes on operating income, net operating profit after taxes, and Net cash Flow. These were calculated using definition formulas for each item. I calcuated Oper.income before taxes by Sales revenue - Fixed operating cost - Depreciation. In case of taxes on operating income, I multiplied oper.income before taxes and tax rate which is 21%.  Net Operating Profit After Taxes is </a:t>
          </a:r>
          <a:r>
            <a:rPr lang="en-US" sz="1100" b="0" i="0" u="none" strike="noStrike">
              <a:solidFill>
                <a:schemeClr val="dk1"/>
              </a:solidFill>
              <a:effectLst/>
              <a:latin typeface="+mn-lt"/>
              <a:ea typeface="+mn-ea"/>
              <a:cs typeface="+mn-cs"/>
            </a:rPr>
            <a:t>Oper. income BeforeTaxes </a:t>
          </a:r>
          <a:r>
            <a:rPr lang="en-US" b="0"/>
            <a:t> -</a:t>
          </a:r>
          <a:r>
            <a:rPr lang="en-US" b="0" baseline="0"/>
            <a:t> </a:t>
          </a:r>
          <a:r>
            <a:rPr lang="en-US" sz="1100" b="0" i="0" u="none" strike="noStrike">
              <a:solidFill>
                <a:schemeClr val="dk1"/>
              </a:solidFill>
              <a:effectLst/>
              <a:latin typeface="+mn-lt"/>
              <a:ea typeface="+mn-ea"/>
              <a:cs typeface="+mn-cs"/>
            </a:rPr>
            <a:t>Taxes on operating income.</a:t>
          </a:r>
          <a:r>
            <a:rPr lang="en-US" sz="1100" b="0" i="0" u="none" strike="noStrike" baseline="0">
              <a:solidFill>
                <a:schemeClr val="dk1"/>
              </a:solidFill>
              <a:effectLst/>
              <a:latin typeface="+mn-lt"/>
              <a:ea typeface="+mn-ea"/>
              <a:cs typeface="+mn-cs"/>
            </a:rPr>
            <a:t> Adding Net </a:t>
          </a:r>
          <a:r>
            <a:rPr lang="en-US" sz="1100" b="0" baseline="0"/>
            <a:t>Operating Profit After Taxes on depreciation brings Net Cash Flow for each year. </a:t>
          </a:r>
          <a:r>
            <a:rPr lang="en-US" sz="1100" b="0" i="0" u="none" strike="noStrike" baseline="0">
              <a:solidFill>
                <a:schemeClr val="dk1"/>
              </a:solidFill>
              <a:effectLst/>
              <a:latin typeface="+mn-lt"/>
              <a:ea typeface="+mn-ea"/>
              <a:cs typeface="+mn-cs"/>
            </a:rPr>
            <a:t> NPV and IRR formulas were used to calculate the net present value and internal rate of return. The same calculation steps were repeated on all other worksheets of types of software.</a:t>
          </a:r>
          <a:endParaRPr lang="en-US" sz="1100" b="0"/>
        </a:p>
        <a:p>
          <a:endParaRPr lang="en-US" sz="1100" b="1"/>
        </a:p>
        <a:p>
          <a:endParaRPr lang="en-US" sz="1100" b="1"/>
        </a:p>
        <a:p>
          <a:r>
            <a:rPr lang="en-US" sz="1100" b="1"/>
            <a:t>Financial Analysis</a:t>
          </a:r>
        </a:p>
        <a:p>
          <a:endParaRPr lang="en-US" sz="1100" b="1"/>
        </a:p>
        <a:p>
          <a:r>
            <a:rPr lang="en-US" sz="1100" b="0"/>
            <a:t>As</a:t>
          </a:r>
          <a:r>
            <a:rPr lang="en-US" sz="1100" b="0" baseline="0"/>
            <a:t> we mentioned in the introduction section, we calculated each software's NPV and IRR based on each software's own data. In order to get Net Present Value of each software, we should add risk factor rate premium on discount rate for each software. </a:t>
          </a:r>
          <a:r>
            <a:rPr lang="en-US" sz="1100" b="0" i="0" baseline="0">
              <a:solidFill>
                <a:schemeClr val="dk1"/>
              </a:solidFill>
              <a:effectLst/>
              <a:latin typeface="+mn-lt"/>
              <a:ea typeface="+mn-ea"/>
              <a:cs typeface="+mn-cs"/>
            </a:rPr>
            <a:t>A general rule is that a project is favorable if its NPV is positive. All projects have positive NPVS so they are all feasible, but there are significant differences in NPV among all projects.</a:t>
          </a:r>
          <a:r>
            <a:rPr lang="en-US" sz="1100" b="0" baseline="0"/>
            <a:t> In case of CamSim Software, we have a net present value of </a:t>
          </a:r>
          <a:r>
            <a:rPr lang="en-US" sz="1100" b="0" i="0" u="none" strike="noStrike">
              <a:solidFill>
                <a:schemeClr val="dk1"/>
              </a:solidFill>
              <a:effectLst/>
              <a:latin typeface="+mn-lt"/>
              <a:ea typeface="+mn-ea"/>
              <a:cs typeface="+mn-cs"/>
            </a:rPr>
            <a:t>$66,101,275</a:t>
          </a:r>
          <a:r>
            <a:rPr lang="en-US" sz="1100" b="0" i="0" u="none" strike="noStrike" baseline="0">
              <a:solidFill>
                <a:schemeClr val="dk1"/>
              </a:solidFill>
              <a:effectLst/>
              <a:latin typeface="+mn-lt"/>
              <a:ea typeface="+mn-ea"/>
              <a:cs typeface="+mn-cs"/>
            </a:rPr>
            <a:t>. SorceSim Software has NPV </a:t>
          </a:r>
          <a:r>
            <a:rPr lang="en-US" sz="1100" b="0" i="0" u="none" strike="noStrike">
              <a:solidFill>
                <a:schemeClr val="dk1"/>
              </a:solidFill>
              <a:effectLst/>
              <a:latin typeface="+mn-lt"/>
              <a:ea typeface="+mn-ea"/>
              <a:cs typeface="+mn-cs"/>
            </a:rPr>
            <a:t>$87,803,359,</a:t>
          </a:r>
          <a:r>
            <a:rPr lang="en-US" sz="1100" b="0" i="0" u="none" strike="noStrike" baseline="0">
              <a:solidFill>
                <a:schemeClr val="dk1"/>
              </a:solidFill>
              <a:effectLst/>
              <a:latin typeface="+mn-lt"/>
              <a:ea typeface="+mn-ea"/>
              <a:cs typeface="+mn-cs"/>
            </a:rPr>
            <a:t> Cyber Sim Software has </a:t>
          </a:r>
          <a:r>
            <a:rPr lang="en-US" sz="1100" b="0" i="0" u="none" strike="noStrike">
              <a:solidFill>
                <a:schemeClr val="dk1"/>
              </a:solidFill>
              <a:effectLst/>
              <a:latin typeface="+mn-lt"/>
              <a:ea typeface="+mn-ea"/>
              <a:cs typeface="+mn-cs"/>
            </a:rPr>
            <a:t>$86,040,755,</a:t>
          </a:r>
          <a:r>
            <a:rPr lang="en-US" sz="1100" b="0" i="0" u="none" strike="noStrike" baseline="0">
              <a:solidFill>
                <a:schemeClr val="dk1"/>
              </a:solidFill>
              <a:effectLst/>
              <a:latin typeface="+mn-lt"/>
              <a:ea typeface="+mn-ea"/>
              <a:cs typeface="+mn-cs"/>
            </a:rPr>
            <a:t> and Starting New has </a:t>
          </a:r>
          <a:r>
            <a:rPr lang="en-US" sz="1100" b="0" i="0" u="none" strike="noStrike">
              <a:solidFill>
                <a:schemeClr val="dk1"/>
              </a:solidFill>
              <a:effectLst/>
              <a:latin typeface="+mn-lt"/>
              <a:ea typeface="+mn-ea"/>
              <a:cs typeface="+mn-cs"/>
            </a:rPr>
            <a:t>$39,374,909.</a:t>
          </a:r>
          <a:r>
            <a:rPr lang="en-US" sz="1100" b="0" i="0" u="none" strike="noStrike" baseline="0">
              <a:solidFill>
                <a:schemeClr val="dk1"/>
              </a:solidFill>
              <a:effectLst/>
              <a:latin typeface="+mn-lt"/>
              <a:ea typeface="+mn-ea"/>
              <a:cs typeface="+mn-cs"/>
            </a:rPr>
            <a:t> According to our graph, we could see that SourceSim software has highest NPV but with not much difference from CyberSim Software. Usually, NPV represents that net return on investment, after accounting for startup costs. As a result, buying SourceSim Software Company, the firm can earn the most </a:t>
          </a:r>
          <a:r>
            <a:rPr lang="en-US" sz="1100" b="0" i="0">
              <a:solidFill>
                <a:schemeClr val="dk1"/>
              </a:solidFill>
              <a:effectLst/>
              <a:latin typeface="+mn-lt"/>
              <a:ea typeface="+mn-ea"/>
              <a:cs typeface="+mn-cs"/>
            </a:rPr>
            <a:t>$87,803,359.  However, starting</a:t>
          </a:r>
          <a:r>
            <a:rPr lang="en-US" sz="1100" b="0" i="0" baseline="0">
              <a:solidFill>
                <a:schemeClr val="dk1"/>
              </a:solidFill>
              <a:effectLst/>
              <a:latin typeface="+mn-lt"/>
              <a:ea typeface="+mn-ea"/>
              <a:cs typeface="+mn-cs"/>
            </a:rPr>
            <a:t> anew results in the lowest NPV among the projects so it is not preferable to start a new project.</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In the case of IRR, it represents the estimation the profitabiltiy of potential investments.</a:t>
          </a:r>
          <a:r>
            <a:rPr lang="en-US" sz="1100" b="0" i="0" baseline="0">
              <a:solidFill>
                <a:schemeClr val="dk1"/>
              </a:solidFill>
              <a:effectLst/>
              <a:latin typeface="+mn-lt"/>
              <a:ea typeface="+mn-ea"/>
              <a:cs typeface="+mn-cs"/>
            </a:rPr>
            <a:t> The IRR of each software was graphed, and all values were greater than zero, which is considerable to buy this software. The IRRs of all projets ranged from about 23% to 33%; in terms of investments this may be a large difference. Among the all softwares, CamSim Software has the highest percentage in IRR. For instance, if a firm invests $1 on CamSim Software, then they could earn $1.3 at the end. This indicates that CamSim will give the highest returns on investments. As expected, Starting a New Company will also result in the lowest IRR; along with having the lowest NPV, it would be difficult to start a new company that is highly profitable.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However, it should be noted that the initial</a:t>
          </a:r>
          <a:r>
            <a:rPr lang="en-US" sz="1100" b="0" i="0" baseline="0">
              <a:solidFill>
                <a:schemeClr val="dk1"/>
              </a:solidFill>
              <a:effectLst/>
              <a:latin typeface="+mn-lt"/>
              <a:ea typeface="+mn-ea"/>
              <a:cs typeface="+mn-cs"/>
            </a:rPr>
            <a:t> investment for CyberSim Software is the highest among the other softwares. In comparison, starting a new company requires an investment of less than a quarter of what would have been required for CyberSim. Although it will be easier to start a new company with less money, the returns are low. Moreover, the firm should spend fixed costs annually. The same strends are seen in total fixed costs for the companies follow the same trend as seen in their respective total investment. The range of total fixed costs for the companies is from about $11 million to $21.5 million. Although SourceSim Software Company has higher NPV and IRR, it has higher cost in initial investment and fixed costs as well. </a:t>
          </a:r>
        </a:p>
        <a:p>
          <a:endParaRPr lang="en-US" sz="1100" b="0"/>
        </a:p>
        <a:p>
          <a:endParaRPr lang="en-US" sz="1100" b="0"/>
        </a:p>
        <a:p>
          <a:r>
            <a:rPr lang="en-US" sz="1100" b="1"/>
            <a:t>Recommendations</a:t>
          </a:r>
        </a:p>
        <a:p>
          <a:pPr marL="0" marR="0" lvl="0" indent="0" defTabSz="914400" eaLnBrk="1" fontAlgn="auto" latinLnBrk="0" hangingPunct="1">
            <a:lnSpc>
              <a:spcPct val="100000"/>
            </a:lnSpc>
            <a:spcBef>
              <a:spcPts val="0"/>
            </a:spcBef>
            <a:spcAft>
              <a:spcPts val="0"/>
            </a:spcAft>
            <a:buClrTx/>
            <a:buSzTx/>
            <a:buFontTx/>
            <a:buNone/>
            <a:tabLst/>
            <a:defRPr/>
          </a:pPr>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a:t>Starting</a:t>
          </a:r>
          <a:r>
            <a:rPr lang="en-US" baseline="0"/>
            <a:t> a New Company is not strongly recommmended at the moment because although it has the least total linvestments and least total fixed costs, it has the lowest NPV and IRR. It is expected that return is low because of the difficulties attributed to starting a new company. If a project were to chosen based on NPv, it would be either between SorceSim Software and CyberSim Software since these two have the highest NPVs with not much significant difference from each other. However, looking at their IRRs, SorceSim is higher considerably. Total investments for SorceSim is over $20 million less than CyberSim, and is about $3 million less in total fixed costs as well. Thus, it may be favorable to choose SorceSim by looking at overall performances.</a:t>
          </a:r>
          <a:endParaRPr lang="en-US"/>
        </a:p>
      </xdr:txBody>
    </xdr:sp>
    <xdr:clientData/>
  </xdr:twoCellAnchor>
  <xdr:twoCellAnchor editAs="oneCell">
    <xdr:from>
      <xdr:col>4</xdr:col>
      <xdr:colOff>0</xdr:colOff>
      <xdr:row>2</xdr:row>
      <xdr:rowOff>0</xdr:rowOff>
    </xdr:from>
    <xdr:to>
      <xdr:col>4</xdr:col>
      <xdr:colOff>304800</xdr:colOff>
      <xdr:row>3</xdr:row>
      <xdr:rowOff>40640</xdr:rowOff>
    </xdr:to>
    <xdr:sp macro="" textlink="">
      <xdr:nvSpPr>
        <xdr:cNvPr id="4097" name="AutoShape 1">
          <a:extLst>
            <a:ext uri="{FF2B5EF4-FFF2-40B4-BE49-F238E27FC236}">
              <a16:creationId xmlns:a16="http://schemas.microsoft.com/office/drawing/2014/main" id="{46038BFA-A73C-0B44-848F-124F3BD7D9A6}"/>
            </a:ext>
          </a:extLst>
        </xdr:cNvPr>
        <xdr:cNvSpPr>
          <a:spLocks noChangeAspect="1" noChangeArrowheads="1"/>
        </xdr:cNvSpPr>
      </xdr:nvSpPr>
      <xdr:spPr bwMode="auto">
        <a:xfrm>
          <a:off x="3302000" y="33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1325880</xdr:colOff>
      <xdr:row>27</xdr:row>
      <xdr:rowOff>83820</xdr:rowOff>
    </xdr:from>
    <xdr:to>
      <xdr:col>15</xdr:col>
      <xdr:colOff>121920</xdr:colOff>
      <xdr:row>44</xdr:row>
      <xdr:rowOff>7620</xdr:rowOff>
    </xdr:to>
    <xdr:graphicFrame macro="">
      <xdr:nvGraphicFramePr>
        <xdr:cNvPr id="3" name="Chart 2">
          <a:extLst>
            <a:ext uri="{FF2B5EF4-FFF2-40B4-BE49-F238E27FC236}">
              <a16:creationId xmlns:a16="http://schemas.microsoft.com/office/drawing/2014/main" id="{54588CAF-D265-4F1C-BB4A-E2740CCF0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27</xdr:row>
      <xdr:rowOff>83820</xdr:rowOff>
    </xdr:from>
    <xdr:to>
      <xdr:col>11</xdr:col>
      <xdr:colOff>1226820</xdr:colOff>
      <xdr:row>43</xdr:row>
      <xdr:rowOff>137160</xdr:rowOff>
    </xdr:to>
    <xdr:graphicFrame macro="">
      <xdr:nvGraphicFramePr>
        <xdr:cNvPr id="4" name="Chart 3">
          <a:extLst>
            <a:ext uri="{FF2B5EF4-FFF2-40B4-BE49-F238E27FC236}">
              <a16:creationId xmlns:a16="http://schemas.microsoft.com/office/drawing/2014/main" id="{142B2493-6F84-46EE-880D-1B9F986A1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213360</xdr:colOff>
      <xdr:row>44</xdr:row>
      <xdr:rowOff>83820</xdr:rowOff>
    </xdr:from>
    <xdr:to>
      <xdr:col>11</xdr:col>
      <xdr:colOff>1173480</xdr:colOff>
      <xdr:row>60</xdr:row>
      <xdr:rowOff>144780</xdr:rowOff>
    </xdr:to>
    <xdr:graphicFrame macro="">
      <xdr:nvGraphicFramePr>
        <xdr:cNvPr id="6" name="Chart 5">
          <a:extLst>
            <a:ext uri="{FF2B5EF4-FFF2-40B4-BE49-F238E27FC236}">
              <a16:creationId xmlns:a16="http://schemas.microsoft.com/office/drawing/2014/main" id="{5175A837-69DC-480D-9B4D-56C00E4BA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1318260</xdr:colOff>
      <xdr:row>44</xdr:row>
      <xdr:rowOff>106680</xdr:rowOff>
    </xdr:from>
    <xdr:to>
      <xdr:col>15</xdr:col>
      <xdr:colOff>114300</xdr:colOff>
      <xdr:row>61</xdr:row>
      <xdr:rowOff>0</xdr:rowOff>
    </xdr:to>
    <xdr:graphicFrame macro="">
      <xdr:nvGraphicFramePr>
        <xdr:cNvPr id="7" name="Chart 6">
          <a:extLst>
            <a:ext uri="{FF2B5EF4-FFF2-40B4-BE49-F238E27FC236}">
              <a16:creationId xmlns:a16="http://schemas.microsoft.com/office/drawing/2014/main" id="{FBBCAE17-4842-4052-952E-BA459DA67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523875</xdr:colOff>
      <xdr:row>2</xdr:row>
      <xdr:rowOff>142876</xdr:rowOff>
    </xdr:from>
    <xdr:to>
      <xdr:col>12</xdr:col>
      <xdr:colOff>238125</xdr:colOff>
      <xdr:row>41</xdr:row>
      <xdr:rowOff>95251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33475" y="952501"/>
          <a:ext cx="7029450" cy="626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Copyright Michael Nugent ©</a:t>
          </a:r>
          <a:r>
            <a:rPr lang="en-US" sz="1100" baseline="0">
              <a:solidFill>
                <a:schemeClr val="dk1"/>
              </a:solidFill>
              <a:effectLst/>
              <a:latin typeface="+mn-lt"/>
              <a:ea typeface="+mn-ea"/>
              <a:cs typeface="+mn-cs"/>
            </a:rPr>
            <a:t> </a:t>
          </a:r>
          <a:endParaRPr lang="en-US" sz="1400">
            <a:effectLst/>
          </a:endParaRPr>
        </a:p>
        <a:p>
          <a:endParaRPr lang="en-US" sz="1400"/>
        </a:p>
        <a:p>
          <a:r>
            <a:rPr lang="en-US" sz="1400">
              <a:solidFill>
                <a:schemeClr val="dk1"/>
              </a:solidFill>
              <a:effectLst/>
              <a:latin typeface="+mn-lt"/>
              <a:ea typeface="+mn-ea"/>
              <a:cs typeface="+mn-cs"/>
            </a:rPr>
            <a:t>To: Financial Analysts</a:t>
          </a:r>
          <a:endParaRPr lang="en-US" sz="1400">
            <a:effectLst/>
          </a:endParaRPr>
        </a:p>
        <a:p>
          <a:r>
            <a:rPr lang="en-US" sz="1400">
              <a:solidFill>
                <a:schemeClr val="dk1"/>
              </a:solidFill>
              <a:effectLst/>
              <a:latin typeface="+mn-lt"/>
              <a:ea typeface="+mn-ea"/>
              <a:cs typeface="+mn-cs"/>
            </a:rPr>
            <a:t>From: CFO</a:t>
          </a:r>
          <a:endParaRPr lang="en-US" sz="1400">
            <a:effectLst/>
          </a:endParaRPr>
        </a:p>
        <a:p>
          <a:r>
            <a:rPr lang="en-US" sz="1400">
              <a:solidFill>
                <a:schemeClr val="dk1"/>
              </a:solidFill>
              <a:effectLst/>
              <a:latin typeface="+mn-lt"/>
              <a:ea typeface="+mn-ea"/>
              <a:cs typeface="+mn-cs"/>
            </a:rPr>
            <a:t>Re:</a:t>
          </a:r>
          <a:r>
            <a:rPr lang="en-US" sz="1400" baseline="0">
              <a:solidFill>
                <a:schemeClr val="dk1"/>
              </a:solidFill>
              <a:effectLst/>
              <a:latin typeface="+mn-lt"/>
              <a:ea typeface="+mn-ea"/>
              <a:cs typeface="+mn-cs"/>
            </a:rPr>
            <a:t> Software Business</a:t>
          </a:r>
          <a:endParaRPr lang="en-US" sz="1400">
            <a:effectLst/>
          </a:endParaRPr>
        </a:p>
        <a:p>
          <a:endParaRPr lang="en-US" sz="1400"/>
        </a:p>
        <a:p>
          <a:endParaRPr lang="en-US" sz="1400"/>
        </a:p>
        <a:p>
          <a:r>
            <a:rPr lang="en-US" sz="1400"/>
            <a:t>A large software firm</a:t>
          </a:r>
          <a:r>
            <a:rPr lang="en-US" sz="1400" baseline="0"/>
            <a:t> </a:t>
          </a:r>
          <a:r>
            <a:rPr lang="en-US" sz="1400"/>
            <a:t>would like to make an acquisition or start a new company soon. </a:t>
          </a:r>
        </a:p>
        <a:p>
          <a:r>
            <a:rPr lang="en-US" sz="1400"/>
            <a:t>(the goal is find a add company that will add the most value)  </a:t>
          </a:r>
        </a:p>
        <a:p>
          <a:endParaRPr lang="en-US" sz="1400"/>
        </a:p>
        <a:p>
          <a:r>
            <a:rPr lang="en-US" sz="1400"/>
            <a:t>Conduct a capital budget and DCF (Discounted Cash Flow) analysis using the data provided in this excel</a:t>
          </a:r>
          <a:r>
            <a:rPr lang="en-US" sz="1400" baseline="0"/>
            <a:t> workbook</a:t>
          </a:r>
          <a:r>
            <a:rPr lang="en-US" sz="1400"/>
            <a:t>. </a:t>
          </a:r>
        </a:p>
        <a:p>
          <a:endParaRPr lang="en-US" sz="1400"/>
        </a:p>
        <a:p>
          <a:r>
            <a:rPr lang="en-US" sz="1400"/>
            <a:t>Worksheets have been set up for each company.</a:t>
          </a:r>
        </a:p>
        <a:p>
          <a:r>
            <a:rPr lang="en-US" sz="1400"/>
            <a:t>Using</a:t>
          </a:r>
          <a:r>
            <a:rPr lang="en-US" sz="1400" baseline="0"/>
            <a:t> the data on the "Capital Requirements" worksheet complete each firms "net cash flow"  and calculate NPV and IRR. </a:t>
          </a:r>
          <a:endParaRPr lang="en-US" sz="1400" b="1" i="0" u="none" strike="noStrike" baseline="0">
            <a:solidFill>
              <a:schemeClr val="dk1"/>
            </a:solidFill>
            <a:effectLst/>
            <a:latin typeface="+mn-lt"/>
            <a:ea typeface="+mn-ea"/>
            <a:cs typeface="+mn-cs"/>
          </a:endParaRPr>
        </a:p>
        <a:p>
          <a:endParaRPr lang="en-US" sz="1400"/>
        </a:p>
        <a:p>
          <a:r>
            <a:rPr lang="en-US" sz="1400"/>
            <a:t>Add the "risk factor rate premium" to the "discount rate" when calculating NPV for each Company.</a:t>
          </a:r>
        </a:p>
        <a:p>
          <a:endParaRPr lang="en-US" sz="1400"/>
        </a:p>
        <a:p>
          <a:pPr marL="0" marR="0" indent="0" defTabSz="914400" eaLnBrk="1" fontAlgn="auto" latinLnBrk="0" hangingPunct="1">
            <a:lnSpc>
              <a:spcPct val="100000"/>
            </a:lnSpc>
            <a:spcBef>
              <a:spcPts val="0"/>
            </a:spcBef>
            <a:spcAft>
              <a:spcPts val="0"/>
            </a:spcAft>
            <a:buClrTx/>
            <a:buSzTx/>
            <a:buFontTx/>
            <a:buNone/>
            <a:tabLst/>
            <a:defRPr/>
          </a:pPr>
          <a:r>
            <a:rPr lang="en-US" sz="1400"/>
            <a:t>Create an</a:t>
          </a:r>
          <a:r>
            <a:rPr lang="en-US" sz="1400" baseline="0"/>
            <a:t> executive summary to discuss your findings, </a:t>
          </a:r>
          <a:r>
            <a:rPr lang="en-US" sz="1400">
              <a:solidFill>
                <a:schemeClr val="dk1"/>
              </a:solidFill>
              <a:effectLst/>
              <a:latin typeface="+mn-lt"/>
              <a:ea typeface="+mn-ea"/>
              <a:cs typeface="+mn-cs"/>
            </a:rPr>
            <a:t>Which companies should be acquired? Should the Firm create a new software company?  What</a:t>
          </a:r>
          <a:r>
            <a:rPr lang="en-US" sz="1400" baseline="0">
              <a:solidFill>
                <a:schemeClr val="dk1"/>
              </a:solidFill>
              <a:effectLst/>
              <a:latin typeface="+mn-lt"/>
              <a:ea typeface="+mn-ea"/>
              <a:cs typeface="+mn-cs"/>
            </a:rPr>
            <a:t> are the advantages to buying an existing company, what are the risks of starting a new company. What other factors should the company consider before making a decision.  Which measure is more useful NPV or IRR for deciding which company is a better investment. </a:t>
          </a:r>
          <a:endParaRPr lang="en-US" sz="1400">
            <a:effectLst/>
          </a:endParaRPr>
        </a:p>
        <a:p>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BD08F-16E5-A24F-9FA7-3379C3C275CE}">
  <sheetPr>
    <pageSetUpPr fitToPage="1"/>
  </sheetPr>
  <dimension ref="J2:O28"/>
  <sheetViews>
    <sheetView tabSelected="1" zoomScaleNormal="100" workbookViewId="0">
      <selection activeCell="I15" sqref="I15"/>
    </sheetView>
  </sheetViews>
  <sheetFormatPr defaultColWidth="11.5546875" defaultRowHeight="13.2" x14ac:dyDescent="0.25"/>
  <cols>
    <col min="10" max="10" width="15.5546875" bestFit="1" customWidth="1"/>
    <col min="11" max="11" width="25.5546875" bestFit="1" customWidth="1"/>
    <col min="12" max="12" width="25.44140625" bestFit="1" customWidth="1"/>
    <col min="13" max="13" width="25.5546875" bestFit="1" customWidth="1"/>
    <col min="14" max="14" width="21.6640625" bestFit="1" customWidth="1"/>
  </cols>
  <sheetData>
    <row r="2" spans="10:15" ht="13.8" thickBot="1" x14ac:dyDescent="0.3"/>
    <row r="3" spans="10:15" ht="21" x14ac:dyDescent="0.4">
      <c r="K3" s="81" t="s">
        <v>0</v>
      </c>
      <c r="L3" s="82"/>
      <c r="M3" s="82"/>
      <c r="N3" s="82"/>
      <c r="O3" s="83"/>
    </row>
    <row r="4" spans="10:15" ht="15.6" x14ac:dyDescent="0.3">
      <c r="K4" s="59" t="s">
        <v>1</v>
      </c>
      <c r="L4" s="84" t="s">
        <v>2</v>
      </c>
      <c r="M4" s="85"/>
      <c r="N4" s="86"/>
      <c r="O4" s="53">
        <v>1.2500000000000001E-2</v>
      </c>
    </row>
    <row r="5" spans="10:15" ht="15.6" x14ac:dyDescent="0.3">
      <c r="K5" s="59" t="s">
        <v>3</v>
      </c>
      <c r="L5" s="84" t="s">
        <v>4</v>
      </c>
      <c r="M5" s="85"/>
      <c r="N5" s="86"/>
      <c r="O5" s="53">
        <v>1.4999999999999999E-2</v>
      </c>
    </row>
    <row r="6" spans="10:15" ht="15.6" x14ac:dyDescent="0.3">
      <c r="K6" s="59" t="s">
        <v>5</v>
      </c>
      <c r="L6" s="84" t="s">
        <v>6</v>
      </c>
      <c r="M6" s="85"/>
      <c r="N6" s="86"/>
      <c r="O6" s="53">
        <v>0.02</v>
      </c>
    </row>
    <row r="7" spans="10:15" ht="16.2" thickBot="1" x14ac:dyDescent="0.35">
      <c r="K7" s="60" t="s">
        <v>7</v>
      </c>
      <c r="L7" s="78" t="s">
        <v>8</v>
      </c>
      <c r="M7" s="79"/>
      <c r="N7" s="80"/>
      <c r="O7" s="54">
        <v>0.03</v>
      </c>
    </row>
    <row r="15" spans="10:15" ht="13.8" thickBot="1" x14ac:dyDescent="0.3"/>
    <row r="16" spans="10:15" x14ac:dyDescent="0.25">
      <c r="J16" s="65"/>
      <c r="K16" s="66" t="s">
        <v>1</v>
      </c>
      <c r="L16" s="66" t="s">
        <v>3</v>
      </c>
      <c r="M16" s="66" t="s">
        <v>5</v>
      </c>
      <c r="N16" s="67" t="s">
        <v>7</v>
      </c>
    </row>
    <row r="17" spans="10:14" ht="14.4" x14ac:dyDescent="0.3">
      <c r="J17" s="68" t="s">
        <v>9</v>
      </c>
      <c r="K17" s="63">
        <v>66101275</v>
      </c>
      <c r="L17" s="63">
        <v>87803359</v>
      </c>
      <c r="M17" s="63">
        <v>86040755</v>
      </c>
      <c r="N17" s="69">
        <v>39374909</v>
      </c>
    </row>
    <row r="18" spans="10:14" x14ac:dyDescent="0.25">
      <c r="J18" s="68" t="s">
        <v>10</v>
      </c>
      <c r="K18" s="64">
        <v>0.32679083306807266</v>
      </c>
      <c r="L18" s="64">
        <v>0.31222153379231798</v>
      </c>
      <c r="M18" s="64">
        <v>0.26682909223785201</v>
      </c>
      <c r="N18" s="70">
        <v>0.23179727322607158</v>
      </c>
    </row>
    <row r="19" spans="10:14" x14ac:dyDescent="0.25">
      <c r="J19" s="71" t="s">
        <v>11</v>
      </c>
      <c r="K19" s="49">
        <v>55450000</v>
      </c>
      <c r="L19" s="49">
        <v>71795000</v>
      </c>
      <c r="M19" s="49">
        <v>93174500</v>
      </c>
      <c r="N19" s="72">
        <v>21197000</v>
      </c>
    </row>
    <row r="20" spans="10:14" ht="13.8" thickBot="1" x14ac:dyDescent="0.3">
      <c r="J20" s="73" t="s">
        <v>12</v>
      </c>
      <c r="K20" s="74">
        <v>15392250</v>
      </c>
      <c r="L20" s="74">
        <v>18439320</v>
      </c>
      <c r="M20" s="74">
        <v>21492038.399999999</v>
      </c>
      <c r="N20" s="75">
        <v>11392250</v>
      </c>
    </row>
    <row r="21" spans="10:14" ht="13.8" thickBot="1" x14ac:dyDescent="0.3"/>
    <row r="22" spans="10:14" x14ac:dyDescent="0.25">
      <c r="J22" s="65"/>
      <c r="K22" s="66" t="s">
        <v>1</v>
      </c>
      <c r="L22" s="66" t="s">
        <v>3</v>
      </c>
      <c r="M22" s="66" t="s">
        <v>5</v>
      </c>
      <c r="N22" s="67" t="s">
        <v>7</v>
      </c>
    </row>
    <row r="23" spans="10:14" x14ac:dyDescent="0.25">
      <c r="J23" s="68" t="s">
        <v>10</v>
      </c>
      <c r="K23" s="64">
        <v>0.32679083306807266</v>
      </c>
      <c r="L23" s="64">
        <v>0.31222153379231798</v>
      </c>
      <c r="M23" s="64">
        <v>0.26682909223785201</v>
      </c>
      <c r="N23" s="70">
        <v>0.23179727322607158</v>
      </c>
    </row>
    <row r="24" spans="10:14" x14ac:dyDescent="0.25">
      <c r="J24" s="76"/>
      <c r="K24" s="62" t="s">
        <v>1</v>
      </c>
      <c r="L24" s="62" t="s">
        <v>3</v>
      </c>
      <c r="M24" s="62" t="s">
        <v>5</v>
      </c>
      <c r="N24" s="77" t="s">
        <v>7</v>
      </c>
    </row>
    <row r="25" spans="10:14" x14ac:dyDescent="0.25">
      <c r="J25" s="71" t="s">
        <v>11</v>
      </c>
      <c r="K25" s="49">
        <v>55450000</v>
      </c>
      <c r="L25" s="49">
        <v>71795000</v>
      </c>
      <c r="M25" s="49">
        <v>93174500</v>
      </c>
      <c r="N25" s="72">
        <v>21197000</v>
      </c>
    </row>
    <row r="26" spans="10:14" x14ac:dyDescent="0.25">
      <c r="J26" s="76"/>
      <c r="K26" s="62" t="s">
        <v>1</v>
      </c>
      <c r="L26" s="62" t="s">
        <v>3</v>
      </c>
      <c r="M26" s="62" t="s">
        <v>5</v>
      </c>
      <c r="N26" s="77" t="s">
        <v>7</v>
      </c>
    </row>
    <row r="27" spans="10:14" ht="13.8" thickBot="1" x14ac:dyDescent="0.3">
      <c r="J27" s="73" t="s">
        <v>12</v>
      </c>
      <c r="K27" s="74">
        <v>15392250</v>
      </c>
      <c r="L27" s="74">
        <v>18439320</v>
      </c>
      <c r="M27" s="74">
        <v>21492038.399999999</v>
      </c>
      <c r="N27" s="75">
        <v>11392250</v>
      </c>
    </row>
    <row r="28" spans="10:14" x14ac:dyDescent="0.25">
      <c r="M28" s="58"/>
    </row>
  </sheetData>
  <mergeCells count="5">
    <mergeCell ref="L7:N7"/>
    <mergeCell ref="K3:O3"/>
    <mergeCell ref="L4:N4"/>
    <mergeCell ref="L5:N5"/>
    <mergeCell ref="L6:N6"/>
  </mergeCells>
  <pageMargins left="0.7" right="0.7" top="0.75" bottom="0.75" header="0.3" footer="0.3"/>
  <pageSetup scale="54" fitToHeight="0" orientation="landscape" horizontalDpi="360" verticalDpi="360" r:id="rId1"/>
  <headerFooter>
    <oddHeader>&amp;A</oddHeader>
    <oddFooter>Page &amp;P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topLeftCell="A10" workbookViewId="0">
      <selection activeCell="A2" sqref="A2"/>
    </sheetView>
  </sheetViews>
  <sheetFormatPr defaultColWidth="9.109375" defaultRowHeight="13.2" x14ac:dyDescent="0.25"/>
  <cols>
    <col min="1" max="16384" width="9.109375" style="47"/>
  </cols>
  <sheetData/>
  <pageMargins left="0.7" right="0.7" top="0.75" bottom="0.75" header="0.3" footer="0.3"/>
  <pageSetup scale="78" fitToHeight="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45"/>
  <sheetViews>
    <sheetView zoomScaleNormal="100" workbookViewId="0"/>
  </sheetViews>
  <sheetFormatPr defaultColWidth="8.6640625" defaultRowHeight="13.2" x14ac:dyDescent="0.25"/>
  <cols>
    <col min="1" max="1" width="42.6640625" bestFit="1" customWidth="1"/>
    <col min="2" max="5" width="24.6640625" customWidth="1"/>
    <col min="6" max="6" width="10.44140625" customWidth="1"/>
  </cols>
  <sheetData>
    <row r="1" spans="1:9" ht="33.75" customHeight="1" thickBot="1" x14ac:dyDescent="0.35">
      <c r="A1" s="29" t="s">
        <v>13</v>
      </c>
      <c r="B1" s="92"/>
      <c r="C1" s="92"/>
      <c r="D1" s="92"/>
      <c r="E1" s="92"/>
      <c r="G1" s="19"/>
      <c r="H1" s="19"/>
      <c r="I1" s="19"/>
    </row>
    <row r="2" spans="1:9" ht="28.5" customHeight="1" thickBot="1" x14ac:dyDescent="0.35">
      <c r="A2" s="29" t="s">
        <v>14</v>
      </c>
      <c r="B2" s="55" t="s">
        <v>1</v>
      </c>
      <c r="C2" s="55" t="s">
        <v>3</v>
      </c>
      <c r="D2" s="55" t="s">
        <v>5</v>
      </c>
      <c r="E2" s="55" t="s">
        <v>15</v>
      </c>
    </row>
    <row r="3" spans="1:9" ht="15.75" customHeight="1" x14ac:dyDescent="0.25">
      <c r="A3" s="30" t="s">
        <v>16</v>
      </c>
      <c r="B3" s="27">
        <v>50000000</v>
      </c>
      <c r="C3" s="27">
        <v>65000000</v>
      </c>
      <c r="D3" s="27">
        <v>85000000</v>
      </c>
      <c r="E3" s="31">
        <v>15000000</v>
      </c>
    </row>
    <row r="4" spans="1:9" ht="15.75" customHeight="1" x14ac:dyDescent="0.25">
      <c r="A4" s="30" t="s">
        <v>17</v>
      </c>
      <c r="B4" s="27">
        <v>2000000</v>
      </c>
      <c r="C4" s="27">
        <v>3000000</v>
      </c>
      <c r="D4" s="27">
        <v>4000000</v>
      </c>
      <c r="E4" s="31">
        <v>4000000</v>
      </c>
    </row>
    <row r="5" spans="1:9" ht="14.25" customHeight="1" x14ac:dyDescent="0.25">
      <c r="A5" s="30" t="s">
        <v>18</v>
      </c>
      <c r="B5" s="27">
        <v>200000</v>
      </c>
      <c r="C5" s="27">
        <v>220000</v>
      </c>
      <c r="D5" s="27">
        <v>242000</v>
      </c>
      <c r="E5" s="31">
        <v>242000</v>
      </c>
    </row>
    <row r="6" spans="1:9" ht="15.75" customHeight="1" x14ac:dyDescent="0.25">
      <c r="A6" s="30" t="s">
        <v>19</v>
      </c>
      <c r="B6" s="27">
        <v>1250000</v>
      </c>
      <c r="C6" s="27">
        <v>1375000</v>
      </c>
      <c r="D6" s="27">
        <v>1512500</v>
      </c>
      <c r="E6" s="31">
        <v>600000</v>
      </c>
    </row>
    <row r="7" spans="1:9" ht="15.75" customHeight="1" x14ac:dyDescent="0.25">
      <c r="A7" s="30" t="s">
        <v>20</v>
      </c>
      <c r="B7" s="27">
        <v>1500000</v>
      </c>
      <c r="C7" s="27">
        <v>1650000</v>
      </c>
      <c r="D7" s="27">
        <v>1815000</v>
      </c>
      <c r="E7" s="31">
        <v>750000</v>
      </c>
    </row>
    <row r="8" spans="1:9" ht="15.75" customHeight="1" x14ac:dyDescent="0.25">
      <c r="A8" s="30" t="s">
        <v>21</v>
      </c>
      <c r="B8" s="27">
        <v>500000</v>
      </c>
      <c r="C8" s="27">
        <v>550000</v>
      </c>
      <c r="D8" s="27">
        <v>605000</v>
      </c>
      <c r="E8" s="31">
        <v>605000</v>
      </c>
    </row>
    <row r="9" spans="1:9" ht="15.75" customHeight="1" thickBot="1" x14ac:dyDescent="0.3">
      <c r="A9" s="30" t="s">
        <v>11</v>
      </c>
      <c r="B9" s="20">
        <f>SUM(B3:B8)</f>
        <v>55450000</v>
      </c>
      <c r="C9" s="20">
        <f>SUM(C3:C8)</f>
        <v>71795000</v>
      </c>
      <c r="D9" s="20">
        <f>SUM(D3:D8)</f>
        <v>93174500</v>
      </c>
      <c r="E9" s="32">
        <f>SUM(E3:E8)</f>
        <v>21197000</v>
      </c>
    </row>
    <row r="10" spans="1:9" ht="15.75" customHeight="1" thickTop="1" thickBot="1" x14ac:dyDescent="0.3">
      <c r="A10" s="33"/>
      <c r="B10" s="34"/>
      <c r="C10" s="34"/>
      <c r="D10" s="34"/>
      <c r="E10" s="35"/>
    </row>
    <row r="11" spans="1:9" ht="15.75" customHeight="1" thickBot="1" x14ac:dyDescent="0.3">
      <c r="B11" s="21"/>
      <c r="C11" s="21"/>
      <c r="D11" s="21"/>
      <c r="E11" s="21"/>
    </row>
    <row r="12" spans="1:9" ht="12.75" customHeight="1" x14ac:dyDescent="0.25">
      <c r="A12" s="87" t="s">
        <v>22</v>
      </c>
      <c r="B12" s="93" t="s">
        <v>1</v>
      </c>
      <c r="C12" s="89" t="s">
        <v>3</v>
      </c>
      <c r="D12" s="95" t="s">
        <v>5</v>
      </c>
      <c r="E12" s="95" t="s">
        <v>15</v>
      </c>
    </row>
    <row r="13" spans="1:9" ht="13.5" customHeight="1" thickBot="1" x14ac:dyDescent="0.3">
      <c r="A13" s="88"/>
      <c r="B13" s="94"/>
      <c r="C13" s="90"/>
      <c r="D13" s="96"/>
      <c r="E13" s="96"/>
    </row>
    <row r="14" spans="1:9" ht="12.75" customHeight="1" x14ac:dyDescent="0.25">
      <c r="A14" s="36" t="s">
        <v>23</v>
      </c>
      <c r="B14" s="28">
        <v>350000</v>
      </c>
      <c r="C14" s="28">
        <v>392000</v>
      </c>
      <c r="D14" s="28">
        <v>439040</v>
      </c>
      <c r="E14" s="37">
        <v>350000</v>
      </c>
    </row>
    <row r="15" spans="1:9" ht="12.75" customHeight="1" x14ac:dyDescent="0.25">
      <c r="A15" s="36" t="s">
        <v>24</v>
      </c>
      <c r="B15" s="28">
        <v>15000</v>
      </c>
      <c r="C15" s="28">
        <v>16800</v>
      </c>
      <c r="D15" s="28">
        <v>18816</v>
      </c>
      <c r="E15" s="37">
        <v>15000</v>
      </c>
    </row>
    <row r="16" spans="1:9" ht="12.75" customHeight="1" x14ac:dyDescent="0.25">
      <c r="A16" s="36" t="s">
        <v>25</v>
      </c>
      <c r="B16" s="28">
        <v>3000</v>
      </c>
      <c r="C16" s="28">
        <v>3360</v>
      </c>
      <c r="D16" s="28">
        <v>3763.2</v>
      </c>
      <c r="E16" s="37">
        <v>3000</v>
      </c>
    </row>
    <row r="17" spans="1:5" ht="12.75" customHeight="1" x14ac:dyDescent="0.25">
      <c r="A17" s="36" t="s">
        <v>26</v>
      </c>
      <c r="B17" s="28">
        <v>1750</v>
      </c>
      <c r="C17" s="28">
        <v>1960</v>
      </c>
      <c r="D17" s="28">
        <v>2195.1999999999998</v>
      </c>
      <c r="E17" s="37">
        <v>1750</v>
      </c>
    </row>
    <row r="18" spans="1:5" ht="12.75" customHeight="1" x14ac:dyDescent="0.25">
      <c r="A18" s="36" t="s">
        <v>27</v>
      </c>
      <c r="B18" s="28">
        <v>20000</v>
      </c>
      <c r="C18" s="28">
        <v>22400</v>
      </c>
      <c r="D18" s="28">
        <v>25088</v>
      </c>
      <c r="E18" s="37">
        <v>20000</v>
      </c>
    </row>
    <row r="19" spans="1:5" ht="12.75" customHeight="1" x14ac:dyDescent="0.25">
      <c r="A19" s="36" t="s">
        <v>28</v>
      </c>
      <c r="B19" s="28">
        <v>2500</v>
      </c>
      <c r="C19" s="28">
        <v>2800</v>
      </c>
      <c r="D19" s="28">
        <v>3136</v>
      </c>
      <c r="E19" s="37">
        <v>2500</v>
      </c>
    </row>
    <row r="20" spans="1:5" ht="12.75" customHeight="1" x14ac:dyDescent="0.25">
      <c r="A20" s="36" t="s">
        <v>29</v>
      </c>
      <c r="B20" s="28">
        <v>15000000</v>
      </c>
      <c r="C20" s="28">
        <v>18000000</v>
      </c>
      <c r="D20" s="28">
        <v>21000000</v>
      </c>
      <c r="E20" s="37">
        <v>11000000</v>
      </c>
    </row>
    <row r="21" spans="1:5" ht="13.5" customHeight="1" thickBot="1" x14ac:dyDescent="0.3">
      <c r="A21" s="36" t="s">
        <v>12</v>
      </c>
      <c r="B21" s="23">
        <f>SUM(B14:B20)</f>
        <v>15392250</v>
      </c>
      <c r="C21" s="23">
        <f>SUM(C14:C20)</f>
        <v>18439320</v>
      </c>
      <c r="D21" s="23">
        <f>SUM(D14:D20)</f>
        <v>21492038.399999999</v>
      </c>
      <c r="E21" s="38">
        <f>SUM(E14:E20)</f>
        <v>11392250</v>
      </c>
    </row>
    <row r="22" spans="1:5" ht="14.25" customHeight="1" thickTop="1" thickBot="1" x14ac:dyDescent="0.3">
      <c r="A22" s="33"/>
      <c r="B22" s="39"/>
      <c r="C22" s="39"/>
      <c r="D22" s="39"/>
      <c r="E22" s="40"/>
    </row>
    <row r="23" spans="1:5" ht="13.5" customHeight="1" thickBot="1" x14ac:dyDescent="0.3">
      <c r="A23" s="26"/>
      <c r="B23" s="41"/>
      <c r="C23" s="41"/>
      <c r="D23" s="41"/>
      <c r="E23" s="41"/>
    </row>
    <row r="24" spans="1:5" ht="18.75" customHeight="1" thickBot="1" x14ac:dyDescent="0.35">
      <c r="A24" s="29" t="s">
        <v>30</v>
      </c>
      <c r="B24" s="50">
        <v>5000000</v>
      </c>
      <c r="C24" s="50">
        <v>7000000</v>
      </c>
      <c r="D24" s="50">
        <v>10000000</v>
      </c>
      <c r="E24" s="51">
        <v>2000000</v>
      </c>
    </row>
    <row r="25" spans="1:5" ht="13.5" customHeight="1" thickBot="1" x14ac:dyDescent="0.3">
      <c r="B25" s="22"/>
      <c r="C25" s="22"/>
      <c r="D25" s="22"/>
      <c r="E25" s="22"/>
    </row>
    <row r="26" spans="1:5" ht="12.75" customHeight="1" x14ac:dyDescent="0.25">
      <c r="A26" s="87" t="s">
        <v>31</v>
      </c>
      <c r="B26" s="93" t="s">
        <v>1</v>
      </c>
      <c r="C26" s="89" t="s">
        <v>3</v>
      </c>
      <c r="D26" s="95" t="s">
        <v>5</v>
      </c>
      <c r="E26" s="95" t="s">
        <v>15</v>
      </c>
    </row>
    <row r="27" spans="1:5" ht="13.5" customHeight="1" thickBot="1" x14ac:dyDescent="0.3">
      <c r="A27" s="88"/>
      <c r="B27" s="94"/>
      <c r="C27" s="91"/>
      <c r="D27" s="96"/>
      <c r="E27" s="96"/>
    </row>
    <row r="28" spans="1:5" ht="12.75" customHeight="1" x14ac:dyDescent="0.25">
      <c r="A28" s="45" t="s">
        <v>32</v>
      </c>
      <c r="B28" s="24">
        <v>37000000</v>
      </c>
      <c r="C28" s="24">
        <v>40700000</v>
      </c>
      <c r="D28" s="24">
        <v>44770000</v>
      </c>
      <c r="E28" s="42">
        <v>850000</v>
      </c>
    </row>
    <row r="29" spans="1:5" ht="12.75" customHeight="1" x14ac:dyDescent="0.25">
      <c r="A29" s="45" t="s">
        <v>33</v>
      </c>
      <c r="B29" s="24">
        <v>38110000</v>
      </c>
      <c r="C29" s="24">
        <v>43549000</v>
      </c>
      <c r="D29" s="24">
        <v>48799300</v>
      </c>
      <c r="E29" s="42">
        <v>1912500</v>
      </c>
    </row>
    <row r="30" spans="1:5" ht="12.75" customHeight="1" x14ac:dyDescent="0.25">
      <c r="A30" s="45" t="s">
        <v>34</v>
      </c>
      <c r="B30" s="24">
        <v>39253300</v>
      </c>
      <c r="C30" s="24">
        <v>47032920</v>
      </c>
      <c r="D30" s="24">
        <v>53191237.000000007</v>
      </c>
      <c r="E30" s="42">
        <v>4303125</v>
      </c>
    </row>
    <row r="31" spans="1:5" ht="12.75" customHeight="1" x14ac:dyDescent="0.25">
      <c r="A31" s="45" t="s">
        <v>35</v>
      </c>
      <c r="B31" s="24">
        <v>40430899</v>
      </c>
      <c r="C31" s="24">
        <v>50795553.600000001</v>
      </c>
      <c r="D31" s="24">
        <v>57978448.330000013</v>
      </c>
      <c r="E31" s="42">
        <v>9682031.25</v>
      </c>
    </row>
    <row r="32" spans="1:5" ht="12.75" customHeight="1" x14ac:dyDescent="0.25">
      <c r="A32" s="45" t="s">
        <v>36</v>
      </c>
      <c r="B32" s="24">
        <v>41643825.969999999</v>
      </c>
      <c r="C32" s="24">
        <v>54859197.888000004</v>
      </c>
      <c r="D32" s="24">
        <v>63196508.679700017</v>
      </c>
      <c r="E32" s="42">
        <v>21784570.3125</v>
      </c>
    </row>
    <row r="33" spans="1:5" ht="12.75" customHeight="1" x14ac:dyDescent="0.25">
      <c r="A33" s="45" t="s">
        <v>37</v>
      </c>
      <c r="B33" s="24">
        <v>42893140.7491</v>
      </c>
      <c r="C33" s="24">
        <v>59247933.719040006</v>
      </c>
      <c r="D33" s="24">
        <v>68884194.460873023</v>
      </c>
      <c r="E33" s="42">
        <v>49015283.203125</v>
      </c>
    </row>
    <row r="34" spans="1:5" ht="12.75" customHeight="1" x14ac:dyDescent="0.25">
      <c r="A34" s="45" t="s">
        <v>38</v>
      </c>
      <c r="B34" s="24">
        <v>44179934.971573003</v>
      </c>
      <c r="C34" s="24">
        <v>63987768.416563213</v>
      </c>
      <c r="D34" s="24">
        <v>75083771.962351605</v>
      </c>
      <c r="E34" s="42">
        <v>73522924.8046875</v>
      </c>
    </row>
    <row r="35" spans="1:5" ht="13.5" customHeight="1" thickBot="1" x14ac:dyDescent="0.3">
      <c r="A35" s="46" t="s">
        <v>39</v>
      </c>
      <c r="B35" s="43">
        <v>50505333.020720191</v>
      </c>
      <c r="C35" s="43">
        <v>74106789.889888272</v>
      </c>
      <c r="D35" s="43">
        <v>86841311.438963249</v>
      </c>
      <c r="E35" s="44">
        <v>93227509.765625</v>
      </c>
    </row>
    <row r="36" spans="1:5" ht="13.5" customHeight="1" thickBot="1" x14ac:dyDescent="0.3">
      <c r="B36" s="58"/>
      <c r="C36" s="58"/>
      <c r="D36" s="58"/>
      <c r="E36" s="58"/>
    </row>
    <row r="37" spans="1:5" ht="12.75" customHeight="1" x14ac:dyDescent="0.25">
      <c r="A37" s="56" t="s">
        <v>40</v>
      </c>
    </row>
    <row r="38" spans="1:5" ht="13.5" customHeight="1" thickBot="1" x14ac:dyDescent="0.3">
      <c r="A38" s="57" t="s">
        <v>41</v>
      </c>
    </row>
    <row r="40" spans="1:5" ht="13.5" customHeight="1" thickBot="1" x14ac:dyDescent="0.3"/>
    <row r="41" spans="1:5" ht="20.25" customHeight="1" x14ac:dyDescent="0.4">
      <c r="A41" s="81" t="s">
        <v>0</v>
      </c>
      <c r="B41" s="82"/>
      <c r="C41" s="82"/>
      <c r="D41" s="82"/>
      <c r="E41" s="83"/>
    </row>
    <row r="42" spans="1:5" ht="15.75" customHeight="1" x14ac:dyDescent="0.3">
      <c r="A42" s="59" t="s">
        <v>1</v>
      </c>
      <c r="B42" s="84" t="s">
        <v>2</v>
      </c>
      <c r="C42" s="85"/>
      <c r="D42" s="86"/>
      <c r="E42" s="53">
        <v>1.2500000000000001E-2</v>
      </c>
    </row>
    <row r="43" spans="1:5" ht="15.75" customHeight="1" x14ac:dyDescent="0.3">
      <c r="A43" s="59" t="s">
        <v>3</v>
      </c>
      <c r="B43" s="84" t="s">
        <v>4</v>
      </c>
      <c r="C43" s="85"/>
      <c r="D43" s="86"/>
      <c r="E43" s="53">
        <v>1.4999999999999999E-2</v>
      </c>
    </row>
    <row r="44" spans="1:5" ht="15.75" customHeight="1" x14ac:dyDescent="0.3">
      <c r="A44" s="59" t="s">
        <v>5</v>
      </c>
      <c r="B44" s="84" t="s">
        <v>6</v>
      </c>
      <c r="C44" s="85"/>
      <c r="D44" s="86"/>
      <c r="E44" s="53">
        <v>0.02</v>
      </c>
    </row>
    <row r="45" spans="1:5" ht="16.5" customHeight="1" thickBot="1" x14ac:dyDescent="0.35">
      <c r="A45" s="60" t="s">
        <v>7</v>
      </c>
      <c r="B45" s="78" t="s">
        <v>8</v>
      </c>
      <c r="C45" s="79"/>
      <c r="D45" s="80"/>
      <c r="E45" s="54">
        <v>0.03</v>
      </c>
    </row>
  </sheetData>
  <mergeCells count="16">
    <mergeCell ref="B42:D42"/>
    <mergeCell ref="B43:D43"/>
    <mergeCell ref="B44:D44"/>
    <mergeCell ref="B45:D45"/>
    <mergeCell ref="A41:E41"/>
    <mergeCell ref="A26:A27"/>
    <mergeCell ref="C12:C13"/>
    <mergeCell ref="C26:C27"/>
    <mergeCell ref="A12:A13"/>
    <mergeCell ref="B1:E1"/>
    <mergeCell ref="B26:B27"/>
    <mergeCell ref="D26:D27"/>
    <mergeCell ref="B12:B13"/>
    <mergeCell ref="D12:D13"/>
    <mergeCell ref="E12:E13"/>
    <mergeCell ref="E26:E27"/>
  </mergeCells>
  <phoneticPr fontId="0" type="noConversion"/>
  <pageMargins left="0.75" right="0.75" top="1" bottom="1" header="0.5" footer="0.5"/>
  <pageSetup scale="87" fitToHeight="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23"/>
  <sheetViews>
    <sheetView zoomScaleNormal="100" workbookViewId="0">
      <selection activeCell="G18" sqref="G18"/>
    </sheetView>
  </sheetViews>
  <sheetFormatPr defaultColWidth="8.6640625" defaultRowHeight="13.2" x14ac:dyDescent="0.25"/>
  <cols>
    <col min="1" max="2" width="8.6640625" customWidth="1"/>
    <col min="3" max="3" width="11.44140625" customWidth="1"/>
    <col min="4" max="4" width="12.44140625" bestFit="1" customWidth="1"/>
    <col min="5" max="5" width="13.109375" bestFit="1" customWidth="1"/>
    <col min="6" max="6" width="13.44140625" bestFit="1" customWidth="1"/>
    <col min="7" max="8" width="11.33203125" customWidth="1"/>
    <col min="9" max="9" width="11.44140625" bestFit="1" customWidth="1"/>
    <col min="10" max="10" width="11.6640625" customWidth="1"/>
    <col min="11" max="13" width="11.44140625" bestFit="1" customWidth="1"/>
  </cols>
  <sheetData>
    <row r="1" spans="1:13" ht="15.75" customHeight="1" thickBot="1" x14ac:dyDescent="0.4">
      <c r="A1" s="101" t="s">
        <v>42</v>
      </c>
      <c r="B1" s="102"/>
      <c r="C1" s="102"/>
      <c r="D1" s="102"/>
      <c r="E1" s="102"/>
      <c r="F1" s="102"/>
      <c r="G1" s="102"/>
      <c r="H1" s="102"/>
      <c r="I1" s="102"/>
      <c r="J1" s="102"/>
      <c r="K1" s="102"/>
      <c r="L1" s="102"/>
      <c r="M1" s="103"/>
    </row>
    <row r="2" spans="1:13" ht="13.8" thickBot="1" x14ac:dyDescent="0.3">
      <c r="A2" s="2"/>
      <c r="B2" s="2"/>
      <c r="C2" s="2"/>
      <c r="D2" s="2"/>
      <c r="E2" s="2"/>
      <c r="F2" s="2"/>
      <c r="G2" s="16"/>
      <c r="H2" s="16"/>
      <c r="I2" s="17"/>
      <c r="J2" s="18"/>
    </row>
    <row r="3" spans="1:13" ht="15.6" x14ac:dyDescent="0.3">
      <c r="A3" s="7" t="s">
        <v>43</v>
      </c>
      <c r="B3" s="1"/>
      <c r="C3" s="1"/>
      <c r="D3" s="1"/>
      <c r="E3" s="97" t="s">
        <v>44</v>
      </c>
      <c r="F3" s="98"/>
      <c r="G3" s="98"/>
      <c r="H3" s="98"/>
      <c r="I3" s="98"/>
      <c r="J3" s="98"/>
      <c r="K3" s="99"/>
      <c r="L3" s="99"/>
      <c r="M3" s="100"/>
    </row>
    <row r="4" spans="1:13" ht="15.6" x14ac:dyDescent="0.3">
      <c r="A4" s="7" t="s">
        <v>45</v>
      </c>
      <c r="B4" s="2"/>
      <c r="C4" s="8"/>
      <c r="D4" s="8"/>
      <c r="E4" s="25">
        <v>0</v>
      </c>
      <c r="F4" s="25">
        <v>1</v>
      </c>
      <c r="G4" s="25">
        <v>2</v>
      </c>
      <c r="H4" s="25">
        <v>3</v>
      </c>
      <c r="I4" s="25">
        <v>4</v>
      </c>
      <c r="J4" s="25">
        <v>5</v>
      </c>
      <c r="K4" s="25">
        <v>6</v>
      </c>
      <c r="L4" s="25">
        <v>7</v>
      </c>
      <c r="M4" s="25">
        <v>8</v>
      </c>
    </row>
    <row r="5" spans="1:13" ht="13.8" x14ac:dyDescent="0.3">
      <c r="A5" s="9" t="s">
        <v>46</v>
      </c>
      <c r="B5" s="10"/>
      <c r="C5" s="2"/>
      <c r="D5" s="2"/>
      <c r="E5" s="2"/>
      <c r="F5" s="2"/>
      <c r="G5" s="2"/>
      <c r="H5" s="2"/>
      <c r="I5" s="2"/>
      <c r="J5" s="2"/>
    </row>
    <row r="6" spans="1:13" x14ac:dyDescent="0.25">
      <c r="A6" s="4" t="s">
        <v>14</v>
      </c>
      <c r="B6" s="2"/>
      <c r="C6" s="2"/>
      <c r="D6" s="2"/>
      <c r="E6" s="49">
        <f>'Capital Requirements'!B9*-1</f>
        <v>-55450000</v>
      </c>
      <c r="F6" s="2"/>
      <c r="G6" s="2"/>
      <c r="H6" s="2"/>
      <c r="I6" s="2"/>
      <c r="J6" s="2"/>
    </row>
    <row r="7" spans="1:13" ht="13.8" x14ac:dyDescent="0.3">
      <c r="A7" s="9" t="s">
        <v>47</v>
      </c>
      <c r="B7" s="2"/>
      <c r="C7" s="2"/>
      <c r="D7" s="2"/>
      <c r="E7" s="2"/>
      <c r="F7" s="2"/>
      <c r="G7" s="2"/>
      <c r="H7" s="2"/>
      <c r="I7" s="2"/>
      <c r="J7" s="2"/>
    </row>
    <row r="8" spans="1:13" ht="13.8" thickBot="1" x14ac:dyDescent="0.3">
      <c r="A8" s="4" t="s">
        <v>48</v>
      </c>
      <c r="B8" s="2"/>
      <c r="C8" s="2"/>
      <c r="D8" s="2"/>
      <c r="E8" s="2"/>
      <c r="F8" s="24">
        <v>37000000</v>
      </c>
      <c r="G8" s="24">
        <v>38110000</v>
      </c>
      <c r="H8" s="24">
        <v>39253300</v>
      </c>
      <c r="I8" s="24">
        <v>40430899</v>
      </c>
      <c r="J8" s="24">
        <v>41643825.969999999</v>
      </c>
      <c r="K8" s="24">
        <v>42893140.7491</v>
      </c>
      <c r="L8" s="24">
        <v>44179934.971573003</v>
      </c>
      <c r="M8" s="43">
        <v>50505333.020720191</v>
      </c>
    </row>
    <row r="9" spans="1:13" x14ac:dyDescent="0.25">
      <c r="A9" s="4" t="s">
        <v>49</v>
      </c>
      <c r="B9" s="2"/>
      <c r="C9" s="2"/>
      <c r="D9" s="2"/>
      <c r="E9" s="2"/>
      <c r="F9" s="48">
        <f>'Capital Requirements'!B21</f>
        <v>15392250</v>
      </c>
      <c r="G9" s="48">
        <v>15392250</v>
      </c>
      <c r="H9" s="48">
        <v>15392250</v>
      </c>
      <c r="I9" s="48">
        <v>15392250</v>
      </c>
      <c r="J9" s="48">
        <v>15392250</v>
      </c>
      <c r="K9" s="48">
        <v>15392250</v>
      </c>
      <c r="L9" s="48">
        <v>15392250</v>
      </c>
      <c r="M9" s="48">
        <v>15392250</v>
      </c>
    </row>
    <row r="10" spans="1:13" x14ac:dyDescent="0.25">
      <c r="A10" s="3" t="s">
        <v>50</v>
      </c>
      <c r="B10" s="2"/>
      <c r="C10" s="2"/>
      <c r="D10" s="2"/>
      <c r="E10" s="2"/>
      <c r="F10" s="52">
        <v>5000000</v>
      </c>
      <c r="G10" s="52">
        <v>5000000</v>
      </c>
      <c r="H10" s="52">
        <v>5000000</v>
      </c>
      <c r="I10" s="52">
        <v>5000000</v>
      </c>
      <c r="J10" s="52">
        <v>5000000</v>
      </c>
      <c r="K10" s="52">
        <v>5000000</v>
      </c>
      <c r="L10" s="52">
        <v>5000000</v>
      </c>
      <c r="M10" s="52">
        <v>5000000</v>
      </c>
    </row>
    <row r="11" spans="1:13" x14ac:dyDescent="0.25">
      <c r="A11" s="4" t="s">
        <v>51</v>
      </c>
      <c r="B11" s="2"/>
      <c r="C11" s="2"/>
      <c r="D11" s="2"/>
      <c r="E11" s="2"/>
      <c r="F11" s="15">
        <f>F8-F9-F10</f>
        <v>16607750</v>
      </c>
      <c r="G11" s="15">
        <f t="shared" ref="G11:M11" si="0">G8-G9-G10</f>
        <v>17717750</v>
      </c>
      <c r="H11" s="15">
        <f t="shared" si="0"/>
        <v>18861050</v>
      </c>
      <c r="I11" s="15">
        <f t="shared" si="0"/>
        <v>20038649</v>
      </c>
      <c r="J11" s="15">
        <f t="shared" si="0"/>
        <v>21251575.969999999</v>
      </c>
      <c r="K11" s="15">
        <f t="shared" si="0"/>
        <v>22500890.7491</v>
      </c>
      <c r="L11" s="15">
        <f t="shared" si="0"/>
        <v>23787684.971573003</v>
      </c>
      <c r="M11" s="15">
        <f t="shared" si="0"/>
        <v>30113083.020720191</v>
      </c>
    </row>
    <row r="12" spans="1:13" x14ac:dyDescent="0.25">
      <c r="A12" s="4" t="s">
        <v>52</v>
      </c>
      <c r="B12" s="2"/>
      <c r="C12" s="2"/>
      <c r="D12" s="2"/>
      <c r="E12" s="2"/>
      <c r="F12" s="15">
        <f>F11*21%</f>
        <v>3487627.5</v>
      </c>
      <c r="G12" s="15">
        <f t="shared" ref="G12:M12" si="1">G11*21%</f>
        <v>3720727.5</v>
      </c>
      <c r="H12" s="15">
        <f t="shared" si="1"/>
        <v>3960820.5</v>
      </c>
      <c r="I12" s="15">
        <f t="shared" si="1"/>
        <v>4208116.29</v>
      </c>
      <c r="J12" s="15">
        <f t="shared" si="1"/>
        <v>4462830.9536999995</v>
      </c>
      <c r="K12" s="15">
        <f t="shared" si="1"/>
        <v>4725187.0573109994</v>
      </c>
      <c r="L12" s="15">
        <f t="shared" si="1"/>
        <v>4995413.84403033</v>
      </c>
      <c r="M12" s="15">
        <f t="shared" si="1"/>
        <v>6323747.4343512403</v>
      </c>
    </row>
    <row r="13" spans="1:13" x14ac:dyDescent="0.25">
      <c r="A13" s="4" t="s">
        <v>53</v>
      </c>
      <c r="B13" s="2"/>
      <c r="C13" s="2"/>
      <c r="D13" s="2"/>
      <c r="E13" s="2"/>
      <c r="F13" s="15">
        <f>F11-F12</f>
        <v>13120122.5</v>
      </c>
      <c r="G13" s="15">
        <f t="shared" ref="G13:M13" si="2">G11-G12</f>
        <v>13997022.5</v>
      </c>
      <c r="H13" s="15">
        <f t="shared" si="2"/>
        <v>14900229.5</v>
      </c>
      <c r="I13" s="15">
        <f t="shared" si="2"/>
        <v>15830532.710000001</v>
      </c>
      <c r="J13" s="15">
        <f t="shared" si="2"/>
        <v>16788745.0163</v>
      </c>
      <c r="K13" s="15">
        <f t="shared" si="2"/>
        <v>17775703.691789001</v>
      </c>
      <c r="L13" s="15">
        <f t="shared" si="2"/>
        <v>18792271.127542675</v>
      </c>
      <c r="M13" s="15">
        <f t="shared" si="2"/>
        <v>23789335.586368952</v>
      </c>
    </row>
    <row r="14" spans="1:13" x14ac:dyDescent="0.25">
      <c r="A14" s="4" t="s">
        <v>54</v>
      </c>
      <c r="B14" s="2"/>
      <c r="C14" s="2"/>
      <c r="D14" s="2"/>
      <c r="E14" s="2"/>
      <c r="F14" s="15">
        <f>F10</f>
        <v>5000000</v>
      </c>
      <c r="G14" s="15">
        <f t="shared" ref="G14:M14" si="3">G10</f>
        <v>5000000</v>
      </c>
      <c r="H14" s="15">
        <f t="shared" si="3"/>
        <v>5000000</v>
      </c>
      <c r="I14" s="15">
        <f t="shared" si="3"/>
        <v>5000000</v>
      </c>
      <c r="J14" s="15">
        <f t="shared" si="3"/>
        <v>5000000</v>
      </c>
      <c r="K14" s="15">
        <f t="shared" si="3"/>
        <v>5000000</v>
      </c>
      <c r="L14" s="15">
        <f t="shared" si="3"/>
        <v>5000000</v>
      </c>
      <c r="M14" s="15">
        <f t="shared" si="3"/>
        <v>5000000</v>
      </c>
    </row>
    <row r="15" spans="1:13" ht="13.8" thickBot="1" x14ac:dyDescent="0.3">
      <c r="A15" s="4" t="s">
        <v>55</v>
      </c>
      <c r="B15" s="2"/>
      <c r="C15" s="2"/>
      <c r="D15" s="2"/>
      <c r="E15" s="11">
        <f>E6</f>
        <v>-55450000</v>
      </c>
      <c r="F15" s="11">
        <f>F14+F13</f>
        <v>18120122.5</v>
      </c>
      <c r="G15" s="11">
        <f t="shared" ref="G15:M15" si="4">G14+G13</f>
        <v>18997022.5</v>
      </c>
      <c r="H15" s="11">
        <f t="shared" si="4"/>
        <v>19900229.5</v>
      </c>
      <c r="I15" s="11">
        <f t="shared" si="4"/>
        <v>20830532.710000001</v>
      </c>
      <c r="J15" s="11">
        <f t="shared" si="4"/>
        <v>21788745.0163</v>
      </c>
      <c r="K15" s="11">
        <f t="shared" si="4"/>
        <v>22775703.691789001</v>
      </c>
      <c r="L15" s="11">
        <f t="shared" si="4"/>
        <v>23792271.127542675</v>
      </c>
      <c r="M15" s="11">
        <f t="shared" si="4"/>
        <v>28789335.586368952</v>
      </c>
    </row>
    <row r="16" spans="1:13" ht="13.8" thickTop="1" x14ac:dyDescent="0.25">
      <c r="A16" s="6"/>
      <c r="B16" s="6"/>
      <c r="C16" s="6"/>
      <c r="D16" s="6"/>
      <c r="E16" s="6"/>
      <c r="F16" s="6"/>
      <c r="G16" s="6"/>
      <c r="H16" s="6"/>
      <c r="I16" s="6"/>
      <c r="J16" s="6"/>
      <c r="K16" s="6"/>
      <c r="L16" s="6"/>
      <c r="M16" s="6"/>
    </row>
    <row r="17" spans="1:10" x14ac:dyDescent="0.25">
      <c r="A17" s="12"/>
      <c r="B17" s="6"/>
      <c r="C17" s="6"/>
      <c r="D17" s="6"/>
      <c r="E17" s="6"/>
      <c r="F17" s="6"/>
      <c r="G17" s="6"/>
      <c r="H17" s="6"/>
      <c r="I17" s="6"/>
      <c r="J17" s="6"/>
    </row>
    <row r="18" spans="1:10" ht="15.6" x14ac:dyDescent="0.3">
      <c r="A18" s="7" t="s">
        <v>56</v>
      </c>
      <c r="B18" s="6"/>
      <c r="C18" s="6"/>
      <c r="D18" s="6"/>
      <c r="E18" s="6"/>
      <c r="F18" s="6"/>
      <c r="G18" s="6"/>
      <c r="H18" s="6"/>
      <c r="I18" s="6"/>
      <c r="J18" s="6"/>
    </row>
    <row r="19" spans="1:10" x14ac:dyDescent="0.25">
      <c r="A19" s="5"/>
      <c r="B19" s="2"/>
      <c r="C19" s="2"/>
      <c r="D19" s="2"/>
      <c r="E19" s="2"/>
      <c r="F19" s="2"/>
      <c r="G19" s="2"/>
      <c r="H19" s="2"/>
      <c r="I19" s="2"/>
      <c r="J19" s="2"/>
    </row>
    <row r="20" spans="1:10" x14ac:dyDescent="0.25">
      <c r="A20" s="4" t="s">
        <v>9</v>
      </c>
      <c r="B20" s="2"/>
      <c r="C20" s="2"/>
      <c r="D20" s="13">
        <f>NPV(0.0825,F15:M15)+E15</f>
        <v>66101274.531578884</v>
      </c>
      <c r="E20" s="2"/>
      <c r="F20" s="2"/>
      <c r="G20" s="2"/>
      <c r="H20" s="2"/>
      <c r="I20" s="2"/>
      <c r="J20" s="2"/>
    </row>
    <row r="21" spans="1:10" x14ac:dyDescent="0.25">
      <c r="A21" s="4" t="s">
        <v>10</v>
      </c>
      <c r="B21" s="2"/>
      <c r="C21" s="2"/>
      <c r="D21" s="14">
        <f>IRR(E15:M15)</f>
        <v>0.32679083306807266</v>
      </c>
      <c r="E21" s="2"/>
      <c r="F21" s="2"/>
      <c r="G21" s="2"/>
      <c r="H21" s="2"/>
      <c r="I21" s="2"/>
      <c r="J21" s="2"/>
    </row>
    <row r="22" spans="1:10" x14ac:dyDescent="0.25">
      <c r="A22" s="4"/>
      <c r="B22" s="2"/>
      <c r="C22" s="2"/>
    </row>
    <row r="23" spans="1:10" x14ac:dyDescent="0.25">
      <c r="E23" s="61" t="s">
        <v>57</v>
      </c>
    </row>
  </sheetData>
  <mergeCells count="2">
    <mergeCell ref="E3:M3"/>
    <mergeCell ref="A1:M1"/>
  </mergeCells>
  <phoneticPr fontId="0" type="noConversion"/>
  <pageMargins left="0.3" right="0.19" top="0.61" bottom="0.79" header="0.5" footer="0.5"/>
  <pageSetup scale="92" fitToHeight="0" orientation="landscape" r:id="rId1"/>
  <headerFooter alignWithMargins="0">
    <oddHeader>&amp;A</oddHeader>
    <oddFooter>Page &amp;P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1"/>
  <sheetViews>
    <sheetView zoomScaleNormal="100" workbookViewId="0">
      <selection activeCell="I17" sqref="I17"/>
    </sheetView>
  </sheetViews>
  <sheetFormatPr defaultColWidth="8.6640625" defaultRowHeight="13.2" x14ac:dyDescent="0.25"/>
  <cols>
    <col min="1" max="2" width="8.6640625" customWidth="1"/>
    <col min="3" max="3" width="11.44140625" customWidth="1"/>
    <col min="4" max="4" width="12.44140625" bestFit="1" customWidth="1"/>
    <col min="5" max="5" width="12.109375" bestFit="1" customWidth="1"/>
    <col min="6" max="13" width="11.44140625" bestFit="1" customWidth="1"/>
  </cols>
  <sheetData>
    <row r="1" spans="1:13" ht="18.600000000000001" thickBot="1" x14ac:dyDescent="0.4">
      <c r="A1" s="101" t="s">
        <v>58</v>
      </c>
      <c r="B1" s="102"/>
      <c r="C1" s="102"/>
      <c r="D1" s="102"/>
      <c r="E1" s="102"/>
      <c r="F1" s="102"/>
      <c r="G1" s="102"/>
      <c r="H1" s="102"/>
      <c r="I1" s="102"/>
      <c r="J1" s="102"/>
      <c r="K1" s="102"/>
      <c r="L1" s="102"/>
      <c r="M1" s="103"/>
    </row>
    <row r="2" spans="1:13" ht="13.8" thickBot="1" x14ac:dyDescent="0.3">
      <c r="A2" s="2"/>
      <c r="B2" s="2"/>
      <c r="C2" s="2"/>
      <c r="D2" s="2"/>
      <c r="E2" s="2"/>
      <c r="F2" s="2"/>
      <c r="G2" s="16"/>
      <c r="H2" s="16"/>
      <c r="I2" s="17"/>
      <c r="J2" s="18"/>
    </row>
    <row r="3" spans="1:13" ht="15.6" x14ac:dyDescent="0.3">
      <c r="A3" s="7" t="s">
        <v>43</v>
      </c>
      <c r="B3" s="1"/>
      <c r="C3" s="1"/>
      <c r="D3" s="1"/>
      <c r="E3" s="97" t="s">
        <v>44</v>
      </c>
      <c r="F3" s="98"/>
      <c r="G3" s="98"/>
      <c r="H3" s="98"/>
      <c r="I3" s="98"/>
      <c r="J3" s="98"/>
      <c r="K3" s="99"/>
      <c r="L3" s="99"/>
      <c r="M3" s="100"/>
    </row>
    <row r="4" spans="1:13" ht="15.6" x14ac:dyDescent="0.3">
      <c r="A4" s="7" t="s">
        <v>45</v>
      </c>
      <c r="B4" s="2"/>
      <c r="C4" s="8"/>
      <c r="D4" s="8"/>
      <c r="E4" s="25">
        <v>0</v>
      </c>
      <c r="F4" s="25">
        <v>1</v>
      </c>
      <c r="G4" s="25">
        <v>2</v>
      </c>
      <c r="H4" s="25">
        <v>3</v>
      </c>
      <c r="I4" s="25">
        <v>4</v>
      </c>
      <c r="J4" s="25">
        <v>5</v>
      </c>
      <c r="K4" s="25">
        <v>6</v>
      </c>
      <c r="L4" s="25">
        <v>7</v>
      </c>
      <c r="M4" s="25">
        <v>8</v>
      </c>
    </row>
    <row r="5" spans="1:13" ht="13.8" x14ac:dyDescent="0.3">
      <c r="A5" s="9" t="s">
        <v>46</v>
      </c>
      <c r="B5" s="10"/>
      <c r="C5" s="2"/>
      <c r="D5" s="2"/>
      <c r="E5" s="2"/>
      <c r="F5" s="2"/>
      <c r="G5" s="2"/>
      <c r="H5" s="2"/>
      <c r="I5" s="2"/>
      <c r="J5" s="2"/>
    </row>
    <row r="6" spans="1:13" x14ac:dyDescent="0.25">
      <c r="A6" s="4" t="s">
        <v>14</v>
      </c>
      <c r="B6" s="2"/>
      <c r="C6" s="2"/>
      <c r="D6" s="2"/>
      <c r="E6" s="49">
        <f>'Capital Requirements'!C9*-1</f>
        <v>-71795000</v>
      </c>
      <c r="F6" s="2"/>
      <c r="G6" s="2"/>
      <c r="H6" s="2"/>
      <c r="I6" s="2"/>
      <c r="J6" s="2"/>
    </row>
    <row r="7" spans="1:13" ht="13.8" x14ac:dyDescent="0.3">
      <c r="A7" s="9" t="s">
        <v>47</v>
      </c>
      <c r="B7" s="2"/>
      <c r="C7" s="2"/>
      <c r="D7" s="2"/>
      <c r="E7" s="2"/>
      <c r="F7" s="2"/>
      <c r="G7" s="2"/>
      <c r="H7" s="2"/>
      <c r="I7" s="2"/>
      <c r="J7" s="2"/>
    </row>
    <row r="8" spans="1:13" ht="13.8" thickBot="1" x14ac:dyDescent="0.3">
      <c r="A8" s="4" t="s">
        <v>48</v>
      </c>
      <c r="B8" s="2"/>
      <c r="C8" s="2"/>
      <c r="D8" s="2"/>
      <c r="E8" s="2"/>
      <c r="F8" s="24">
        <v>40700000</v>
      </c>
      <c r="G8" s="24">
        <v>43549000</v>
      </c>
      <c r="H8" s="24">
        <v>47032920</v>
      </c>
      <c r="I8" s="24">
        <v>50795553.600000001</v>
      </c>
      <c r="J8" s="24">
        <v>54859197.888000004</v>
      </c>
      <c r="K8" s="24">
        <v>59247933.719040006</v>
      </c>
      <c r="L8" s="24">
        <v>63987768.416563213</v>
      </c>
      <c r="M8" s="43">
        <v>74106789.889888272</v>
      </c>
    </row>
    <row r="9" spans="1:13" x14ac:dyDescent="0.25">
      <c r="A9" s="4" t="s">
        <v>49</v>
      </c>
      <c r="B9" s="2"/>
      <c r="C9" s="2"/>
      <c r="D9" s="2"/>
      <c r="E9" s="2"/>
      <c r="F9" s="48">
        <v>18439320</v>
      </c>
      <c r="G9" s="48">
        <v>18439320</v>
      </c>
      <c r="H9" s="48">
        <v>18439320</v>
      </c>
      <c r="I9" s="48">
        <v>18439320</v>
      </c>
      <c r="J9" s="48">
        <v>18439320</v>
      </c>
      <c r="K9" s="48">
        <v>18439320</v>
      </c>
      <c r="L9" s="48">
        <v>18439320</v>
      </c>
      <c r="M9" s="48">
        <v>18439320</v>
      </c>
    </row>
    <row r="10" spans="1:13" x14ac:dyDescent="0.25">
      <c r="A10" s="3" t="s">
        <v>50</v>
      </c>
      <c r="B10" s="2"/>
      <c r="C10" s="2"/>
      <c r="D10" s="2"/>
      <c r="E10" s="2"/>
      <c r="F10" s="52">
        <v>7000000</v>
      </c>
      <c r="G10" s="52">
        <v>7000000</v>
      </c>
      <c r="H10" s="52">
        <v>7000000</v>
      </c>
      <c r="I10" s="52">
        <v>7000000</v>
      </c>
      <c r="J10" s="52">
        <v>7000000</v>
      </c>
      <c r="K10" s="52">
        <v>7000000</v>
      </c>
      <c r="L10" s="52">
        <v>7000000</v>
      </c>
      <c r="M10" s="52">
        <v>7000000</v>
      </c>
    </row>
    <row r="11" spans="1:13" x14ac:dyDescent="0.25">
      <c r="A11" s="4" t="s">
        <v>51</v>
      </c>
      <c r="B11" s="2"/>
      <c r="C11" s="2"/>
      <c r="D11" s="2"/>
      <c r="E11" s="2"/>
      <c r="F11" s="15">
        <f>F8-F9-F10</f>
        <v>15260680</v>
      </c>
      <c r="G11" s="15">
        <f t="shared" ref="G11:M11" si="0">G8-G9-G10</f>
        <v>18109680</v>
      </c>
      <c r="H11" s="15">
        <f t="shared" si="0"/>
        <v>21593600</v>
      </c>
      <c r="I11" s="15">
        <f t="shared" si="0"/>
        <v>25356233.600000001</v>
      </c>
      <c r="J11" s="15">
        <f t="shared" si="0"/>
        <v>29419877.888000004</v>
      </c>
      <c r="K11" s="15">
        <f t="shared" si="0"/>
        <v>33808613.719040006</v>
      </c>
      <c r="L11" s="15">
        <f t="shared" si="0"/>
        <v>38548448.416563213</v>
      </c>
      <c r="M11" s="15">
        <f t="shared" si="0"/>
        <v>48667469.889888272</v>
      </c>
    </row>
    <row r="12" spans="1:13" x14ac:dyDescent="0.25">
      <c r="A12" s="4" t="s">
        <v>52</v>
      </c>
      <c r="B12" s="2"/>
      <c r="C12" s="2"/>
      <c r="D12" s="2"/>
      <c r="E12" s="2"/>
      <c r="F12" s="15">
        <f>F11*21%</f>
        <v>3204742.8</v>
      </c>
      <c r="G12" s="15">
        <f t="shared" ref="G12:M12" si="1">G11*21%</f>
        <v>3803032.8</v>
      </c>
      <c r="H12" s="15">
        <f t="shared" si="1"/>
        <v>4534656</v>
      </c>
      <c r="I12" s="15">
        <f t="shared" si="1"/>
        <v>5324809.0559999999</v>
      </c>
      <c r="J12" s="15">
        <f t="shared" si="1"/>
        <v>6178174.3564800005</v>
      </c>
      <c r="K12" s="15">
        <f t="shared" si="1"/>
        <v>7099808.880998401</v>
      </c>
      <c r="L12" s="15">
        <f t="shared" si="1"/>
        <v>8095174.1674782746</v>
      </c>
      <c r="M12" s="15">
        <f t="shared" si="1"/>
        <v>10220168.676876538</v>
      </c>
    </row>
    <row r="13" spans="1:13" x14ac:dyDescent="0.25">
      <c r="A13" s="4" t="s">
        <v>53</v>
      </c>
      <c r="B13" s="2"/>
      <c r="C13" s="2"/>
      <c r="D13" s="2"/>
      <c r="E13" s="2"/>
      <c r="F13" s="15">
        <f>F11-F12</f>
        <v>12055937.199999999</v>
      </c>
      <c r="G13" s="15">
        <f t="shared" ref="G13:M13" si="2">G11-G12</f>
        <v>14306647.199999999</v>
      </c>
      <c r="H13" s="15">
        <f t="shared" si="2"/>
        <v>17058944</v>
      </c>
      <c r="I13" s="15">
        <f t="shared" si="2"/>
        <v>20031424.544</v>
      </c>
      <c r="J13" s="15">
        <f t="shared" si="2"/>
        <v>23241703.531520002</v>
      </c>
      <c r="K13" s="15">
        <f t="shared" si="2"/>
        <v>26708804.838041604</v>
      </c>
      <c r="L13" s="15">
        <f t="shared" si="2"/>
        <v>30453274.249084938</v>
      </c>
      <c r="M13" s="15">
        <f t="shared" si="2"/>
        <v>38447301.213011734</v>
      </c>
    </row>
    <row r="14" spans="1:13" x14ac:dyDescent="0.25">
      <c r="A14" s="4" t="s">
        <v>54</v>
      </c>
      <c r="B14" s="2"/>
      <c r="C14" s="2"/>
      <c r="D14" s="2"/>
      <c r="E14" s="2"/>
      <c r="F14" s="15">
        <f>F10</f>
        <v>7000000</v>
      </c>
      <c r="G14" s="15">
        <f t="shared" ref="G14:M14" si="3">G10</f>
        <v>7000000</v>
      </c>
      <c r="H14" s="15">
        <f t="shared" si="3"/>
        <v>7000000</v>
      </c>
      <c r="I14" s="15">
        <f t="shared" si="3"/>
        <v>7000000</v>
      </c>
      <c r="J14" s="15">
        <f t="shared" si="3"/>
        <v>7000000</v>
      </c>
      <c r="K14" s="15">
        <f t="shared" si="3"/>
        <v>7000000</v>
      </c>
      <c r="L14" s="15">
        <f t="shared" si="3"/>
        <v>7000000</v>
      </c>
      <c r="M14" s="15">
        <f t="shared" si="3"/>
        <v>7000000</v>
      </c>
    </row>
    <row r="15" spans="1:13" ht="13.8" thickBot="1" x14ac:dyDescent="0.3">
      <c r="A15" s="4" t="s">
        <v>55</v>
      </c>
      <c r="B15" s="2"/>
      <c r="C15" s="2"/>
      <c r="D15" s="2"/>
      <c r="E15" s="11">
        <f>E6</f>
        <v>-71795000</v>
      </c>
      <c r="F15" s="11">
        <f>F14+F13</f>
        <v>19055937.199999999</v>
      </c>
      <c r="G15" s="11">
        <f t="shared" ref="G15:M15" si="4">G14+G13</f>
        <v>21306647.199999999</v>
      </c>
      <c r="H15" s="11">
        <f t="shared" si="4"/>
        <v>24058944</v>
      </c>
      <c r="I15" s="11">
        <f t="shared" si="4"/>
        <v>27031424.544</v>
      </c>
      <c r="J15" s="11">
        <f t="shared" si="4"/>
        <v>30241703.531520002</v>
      </c>
      <c r="K15" s="11">
        <f t="shared" si="4"/>
        <v>33708804.838041604</v>
      </c>
      <c r="L15" s="11">
        <f t="shared" si="4"/>
        <v>37453274.249084935</v>
      </c>
      <c r="M15" s="11">
        <f t="shared" si="4"/>
        <v>45447301.213011734</v>
      </c>
    </row>
    <row r="16" spans="1:13" ht="13.8" thickTop="1" x14ac:dyDescent="0.25">
      <c r="A16" s="6"/>
      <c r="B16" s="6"/>
      <c r="C16" s="6"/>
      <c r="D16" s="6"/>
      <c r="E16" s="6"/>
      <c r="F16" s="6"/>
      <c r="G16" s="6"/>
      <c r="H16" s="6"/>
      <c r="I16" s="6"/>
      <c r="J16" s="6"/>
      <c r="K16" s="6"/>
      <c r="L16" s="6"/>
      <c r="M16" s="6"/>
    </row>
    <row r="17" spans="1:10" x14ac:dyDescent="0.25">
      <c r="A17" s="12"/>
      <c r="B17" s="6"/>
      <c r="C17" s="6"/>
      <c r="D17" s="6"/>
      <c r="E17" s="6"/>
      <c r="F17" s="6"/>
      <c r="G17" s="6"/>
      <c r="H17" s="6"/>
      <c r="I17" s="6"/>
      <c r="J17" s="6"/>
    </row>
    <row r="18" spans="1:10" ht="15.6" x14ac:dyDescent="0.3">
      <c r="A18" s="7" t="s">
        <v>56</v>
      </c>
      <c r="B18" s="6"/>
      <c r="C18" s="6"/>
      <c r="D18" s="6"/>
      <c r="E18" s="6"/>
      <c r="F18" s="6"/>
      <c r="G18" s="6"/>
      <c r="H18" s="6"/>
      <c r="I18" s="6"/>
      <c r="J18" s="6"/>
    </row>
    <row r="19" spans="1:10" x14ac:dyDescent="0.25">
      <c r="A19" s="5"/>
      <c r="B19" s="2"/>
      <c r="C19" s="2"/>
      <c r="D19" s="2"/>
      <c r="E19" s="2"/>
      <c r="F19" s="2"/>
      <c r="G19" s="2"/>
      <c r="H19" s="2"/>
      <c r="I19" s="2"/>
      <c r="J19" s="2"/>
    </row>
    <row r="20" spans="1:10" x14ac:dyDescent="0.25">
      <c r="A20" s="4" t="s">
        <v>9</v>
      </c>
      <c r="B20" s="2"/>
      <c r="C20" s="2"/>
      <c r="D20" s="13">
        <f>NPV(0.085,F15:M15)+E15</f>
        <v>87803358.513694108</v>
      </c>
      <c r="E20" s="2"/>
      <c r="F20" s="2"/>
      <c r="G20" s="2"/>
      <c r="H20" s="2"/>
      <c r="I20" s="2"/>
      <c r="J20" s="2"/>
    </row>
    <row r="21" spans="1:10" x14ac:dyDescent="0.25">
      <c r="A21" s="4" t="s">
        <v>10</v>
      </c>
      <c r="B21" s="2"/>
      <c r="C21" s="2"/>
      <c r="D21" s="14">
        <f>IRR(E15:M15)</f>
        <v>0.31222153379231798</v>
      </c>
      <c r="E21" s="2"/>
      <c r="F21" s="2"/>
      <c r="G21" s="2"/>
      <c r="H21" s="2"/>
      <c r="I21" s="2"/>
      <c r="J21" s="2"/>
    </row>
  </sheetData>
  <mergeCells count="2">
    <mergeCell ref="E3:M3"/>
    <mergeCell ref="A1:M1"/>
  </mergeCells>
  <phoneticPr fontId="0" type="noConversion"/>
  <pageMargins left="0.3" right="0.19" top="0.61" bottom="0.79" header="0.5" footer="0.5"/>
  <pageSetup scale="89" fitToHeight="0" orientation="landscape" r:id="rId1"/>
  <headerFooter alignWithMargins="0">
    <oddHeader>&amp;A</oddHeader>
    <oddFooter>Page &amp;P</oddFooter>
  </headerFooter>
  <rowBreaks count="2" manualBreakCount="2">
    <brk id="30" max="8" man="1"/>
    <brk id="5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1"/>
  <sheetViews>
    <sheetView zoomScaleNormal="100" workbookViewId="0">
      <selection activeCell="J19" sqref="J19"/>
    </sheetView>
  </sheetViews>
  <sheetFormatPr defaultColWidth="8.6640625" defaultRowHeight="13.2" x14ac:dyDescent="0.25"/>
  <cols>
    <col min="1" max="2" width="8.6640625" customWidth="1"/>
    <col min="3" max="3" width="11.44140625" customWidth="1"/>
    <col min="4" max="4" width="12.44140625" bestFit="1" customWidth="1"/>
    <col min="5" max="5" width="13.109375" bestFit="1" customWidth="1"/>
    <col min="6" max="6" width="11.44140625" bestFit="1" customWidth="1"/>
    <col min="7" max="8" width="11.33203125" customWidth="1"/>
    <col min="9" max="9" width="11.44140625" bestFit="1" customWidth="1"/>
    <col min="10" max="10" width="11.6640625" customWidth="1"/>
    <col min="11" max="13" width="11.44140625" bestFit="1" customWidth="1"/>
  </cols>
  <sheetData>
    <row r="1" spans="1:13" ht="18.600000000000001" thickBot="1" x14ac:dyDescent="0.4">
      <c r="A1" s="104" t="s">
        <v>59</v>
      </c>
      <c r="B1" s="105"/>
      <c r="C1" s="105"/>
      <c r="D1" s="105"/>
      <c r="E1" s="105"/>
      <c r="F1" s="105"/>
      <c r="G1" s="105"/>
      <c r="H1" s="105"/>
      <c r="I1" s="105"/>
      <c r="J1" s="105"/>
      <c r="K1" s="105"/>
      <c r="L1" s="105"/>
      <c r="M1" s="106"/>
    </row>
    <row r="2" spans="1:13" ht="13.8" thickBot="1" x14ac:dyDescent="0.3">
      <c r="A2" s="2"/>
      <c r="B2" s="2"/>
      <c r="C2" s="2"/>
      <c r="D2" s="2"/>
      <c r="E2" s="2"/>
      <c r="F2" s="2"/>
      <c r="G2" s="16"/>
      <c r="H2" s="16"/>
      <c r="I2" s="17"/>
      <c r="J2" s="18"/>
    </row>
    <row r="3" spans="1:13" ht="15.6" x14ac:dyDescent="0.3">
      <c r="A3" s="7" t="s">
        <v>43</v>
      </c>
      <c r="B3" s="1"/>
      <c r="C3" s="1"/>
      <c r="D3" s="1"/>
      <c r="E3" s="97" t="s">
        <v>44</v>
      </c>
      <c r="F3" s="98"/>
      <c r="G3" s="98"/>
      <c r="H3" s="98"/>
      <c r="I3" s="98"/>
      <c r="J3" s="98"/>
      <c r="K3" s="99"/>
      <c r="L3" s="99"/>
      <c r="M3" s="100"/>
    </row>
    <row r="4" spans="1:13" ht="15.6" x14ac:dyDescent="0.3">
      <c r="A4" s="7" t="s">
        <v>45</v>
      </c>
      <c r="B4" s="2"/>
      <c r="C4" s="8"/>
      <c r="D4" s="8"/>
      <c r="E4" s="25">
        <v>0</v>
      </c>
      <c r="F4" s="25">
        <v>1</v>
      </c>
      <c r="G4" s="25">
        <v>2</v>
      </c>
      <c r="H4" s="25">
        <v>3</v>
      </c>
      <c r="I4" s="25">
        <v>4</v>
      </c>
      <c r="J4" s="25">
        <v>5</v>
      </c>
      <c r="K4" s="25">
        <v>6</v>
      </c>
      <c r="L4" s="25">
        <v>7</v>
      </c>
      <c r="M4" s="25">
        <v>8</v>
      </c>
    </row>
    <row r="5" spans="1:13" ht="13.8" x14ac:dyDescent="0.3">
      <c r="A5" s="9" t="s">
        <v>46</v>
      </c>
      <c r="B5" s="10"/>
      <c r="C5" s="2"/>
      <c r="D5" s="2"/>
      <c r="E5" s="2"/>
      <c r="F5" s="2"/>
      <c r="G5" s="2"/>
      <c r="H5" s="2"/>
      <c r="I5" s="2"/>
      <c r="J5" s="2"/>
    </row>
    <row r="6" spans="1:13" x14ac:dyDescent="0.25">
      <c r="A6" s="4" t="s">
        <v>14</v>
      </c>
      <c r="B6" s="2"/>
      <c r="C6" s="2"/>
      <c r="D6" s="2"/>
      <c r="E6" s="49">
        <f>'Capital Requirements'!D9*-1</f>
        <v>-93174500</v>
      </c>
      <c r="F6" s="2"/>
      <c r="G6" s="2"/>
      <c r="H6" s="2"/>
      <c r="I6" s="2"/>
      <c r="J6" s="2"/>
    </row>
    <row r="7" spans="1:13" ht="13.8" x14ac:dyDescent="0.3">
      <c r="A7" s="9" t="s">
        <v>47</v>
      </c>
      <c r="B7" s="2"/>
      <c r="C7" s="2"/>
      <c r="D7" s="2"/>
      <c r="E7" s="2"/>
      <c r="F7" s="2"/>
      <c r="G7" s="2"/>
      <c r="H7" s="2"/>
      <c r="I7" s="2"/>
      <c r="J7" s="2"/>
    </row>
    <row r="8" spans="1:13" ht="13.8" thickBot="1" x14ac:dyDescent="0.3">
      <c r="A8" s="4" t="s">
        <v>48</v>
      </c>
      <c r="B8" s="2"/>
      <c r="C8" s="2"/>
      <c r="D8" s="2"/>
      <c r="E8" s="2"/>
      <c r="F8" s="24">
        <v>44770000</v>
      </c>
      <c r="G8" s="24">
        <v>48799300</v>
      </c>
      <c r="H8" s="24">
        <v>53191237.000000007</v>
      </c>
      <c r="I8" s="24">
        <v>57978448.330000013</v>
      </c>
      <c r="J8" s="24">
        <v>63196508.679700017</v>
      </c>
      <c r="K8" s="24">
        <v>68884194.460873023</v>
      </c>
      <c r="L8" s="24">
        <v>75083771.962351605</v>
      </c>
      <c r="M8" s="43">
        <v>86841311.438963249</v>
      </c>
    </row>
    <row r="9" spans="1:13" ht="13.8" thickBot="1" x14ac:dyDescent="0.3">
      <c r="A9" s="4" t="s">
        <v>49</v>
      </c>
      <c r="B9" s="2"/>
      <c r="C9" s="2"/>
      <c r="D9" s="2"/>
      <c r="E9" s="2"/>
      <c r="F9" s="23">
        <v>21492038.399999999</v>
      </c>
      <c r="G9" s="23">
        <v>21492038.399999999</v>
      </c>
      <c r="H9" s="23">
        <v>21492038.399999999</v>
      </c>
      <c r="I9" s="23">
        <v>21492038.399999999</v>
      </c>
      <c r="J9" s="23">
        <v>21492038.399999999</v>
      </c>
      <c r="K9" s="23">
        <v>21492038.399999999</v>
      </c>
      <c r="L9" s="23">
        <v>21492038.399999999</v>
      </c>
      <c r="M9" s="23">
        <v>21492038.399999999</v>
      </c>
    </row>
    <row r="10" spans="1:13" ht="14.4" thickTop="1" thickBot="1" x14ac:dyDescent="0.3">
      <c r="A10" s="3" t="s">
        <v>50</v>
      </c>
      <c r="B10" s="2"/>
      <c r="C10" s="2"/>
      <c r="D10" s="2"/>
      <c r="E10" s="2"/>
      <c r="F10" s="50">
        <v>10000000</v>
      </c>
      <c r="G10" s="50">
        <v>10000000</v>
      </c>
      <c r="H10" s="50">
        <v>10000000</v>
      </c>
      <c r="I10" s="50">
        <v>10000000</v>
      </c>
      <c r="J10" s="50">
        <v>10000000</v>
      </c>
      <c r="K10" s="50">
        <v>10000000</v>
      </c>
      <c r="L10" s="50">
        <v>10000000</v>
      </c>
      <c r="M10" s="50">
        <v>10000000</v>
      </c>
    </row>
    <row r="11" spans="1:13" x14ac:dyDescent="0.25">
      <c r="A11" s="4" t="s">
        <v>51</v>
      </c>
      <c r="B11" s="2"/>
      <c r="C11" s="2"/>
      <c r="D11" s="2"/>
      <c r="E11" s="2"/>
      <c r="F11" s="15">
        <f>F8-F9-F10</f>
        <v>13277961.600000001</v>
      </c>
      <c r="G11" s="15">
        <f t="shared" ref="G11:M11" si="0">G8-G9-G10</f>
        <v>17307261.600000001</v>
      </c>
      <c r="H11" s="15">
        <f t="shared" si="0"/>
        <v>21699198.600000009</v>
      </c>
      <c r="I11" s="15">
        <f t="shared" si="0"/>
        <v>26486409.930000015</v>
      </c>
      <c r="J11" s="15">
        <f t="shared" si="0"/>
        <v>31704470.279700018</v>
      </c>
      <c r="K11" s="15">
        <f t="shared" si="0"/>
        <v>37392156.060873024</v>
      </c>
      <c r="L11" s="15">
        <f t="shared" si="0"/>
        <v>43591733.562351607</v>
      </c>
      <c r="M11" s="15">
        <f t="shared" si="0"/>
        <v>55349273.038963251</v>
      </c>
    </row>
    <row r="12" spans="1:13" x14ac:dyDescent="0.25">
      <c r="A12" s="4" t="s">
        <v>52</v>
      </c>
      <c r="B12" s="2"/>
      <c r="C12" s="2"/>
      <c r="D12" s="2"/>
      <c r="E12" s="2"/>
      <c r="F12" s="15">
        <f>F11*21%</f>
        <v>2788371.9360000002</v>
      </c>
      <c r="G12" s="15">
        <f t="shared" ref="G12:M12" si="1">G11*21%</f>
        <v>3634524.9360000002</v>
      </c>
      <c r="H12" s="15">
        <f t="shared" si="1"/>
        <v>4556831.7060000021</v>
      </c>
      <c r="I12" s="15">
        <f t="shared" si="1"/>
        <v>5562146.0853000032</v>
      </c>
      <c r="J12" s="15">
        <f t="shared" si="1"/>
        <v>6657938.7587370034</v>
      </c>
      <c r="K12" s="15">
        <f t="shared" si="1"/>
        <v>7852352.7727833344</v>
      </c>
      <c r="L12" s="15">
        <f t="shared" si="1"/>
        <v>9154264.0480938368</v>
      </c>
      <c r="M12" s="15">
        <f t="shared" si="1"/>
        <v>11623347.338182282</v>
      </c>
    </row>
    <row r="13" spans="1:13" x14ac:dyDescent="0.25">
      <c r="A13" s="4" t="s">
        <v>53</v>
      </c>
      <c r="B13" s="2"/>
      <c r="C13" s="2"/>
      <c r="D13" s="2"/>
      <c r="E13" s="2"/>
      <c r="F13" s="15">
        <f>F11-F12</f>
        <v>10489589.664000001</v>
      </c>
      <c r="G13" s="15">
        <f t="shared" ref="G13:M13" si="2">G11-G12</f>
        <v>13672736.664000001</v>
      </c>
      <c r="H13" s="15">
        <f t="shared" si="2"/>
        <v>17142366.894000009</v>
      </c>
      <c r="I13" s="15">
        <f t="shared" si="2"/>
        <v>20924263.844700012</v>
      </c>
      <c r="J13" s="15">
        <f t="shared" si="2"/>
        <v>25046531.520963013</v>
      </c>
      <c r="K13" s="15">
        <f t="shared" si="2"/>
        <v>29539803.288089689</v>
      </c>
      <c r="L13" s="15">
        <f t="shared" si="2"/>
        <v>34437469.514257774</v>
      </c>
      <c r="M13" s="15">
        <f t="shared" si="2"/>
        <v>43725925.700780973</v>
      </c>
    </row>
    <row r="14" spans="1:13" x14ac:dyDescent="0.25">
      <c r="A14" s="4" t="s">
        <v>54</v>
      </c>
      <c r="B14" s="2"/>
      <c r="C14" s="2"/>
      <c r="D14" s="2"/>
      <c r="E14" s="2"/>
      <c r="F14" s="15">
        <f>F10</f>
        <v>10000000</v>
      </c>
      <c r="G14" s="15">
        <f t="shared" ref="G14:M14" si="3">G10</f>
        <v>10000000</v>
      </c>
      <c r="H14" s="15">
        <f t="shared" si="3"/>
        <v>10000000</v>
      </c>
      <c r="I14" s="15">
        <f t="shared" si="3"/>
        <v>10000000</v>
      </c>
      <c r="J14" s="15">
        <f t="shared" si="3"/>
        <v>10000000</v>
      </c>
      <c r="K14" s="15">
        <f t="shared" si="3"/>
        <v>10000000</v>
      </c>
      <c r="L14" s="15">
        <f t="shared" si="3"/>
        <v>10000000</v>
      </c>
      <c r="M14" s="15">
        <f t="shared" si="3"/>
        <v>10000000</v>
      </c>
    </row>
    <row r="15" spans="1:13" ht="13.8" thickBot="1" x14ac:dyDescent="0.3">
      <c r="A15" s="4" t="s">
        <v>55</v>
      </c>
      <c r="B15" s="2"/>
      <c r="C15" s="2"/>
      <c r="D15" s="2"/>
      <c r="E15" s="11">
        <f>E6</f>
        <v>-93174500</v>
      </c>
      <c r="F15" s="11">
        <f>F14+F13</f>
        <v>20489589.664000001</v>
      </c>
      <c r="G15" s="11">
        <f t="shared" ref="G15:M15" si="4">G14+G13</f>
        <v>23672736.664000001</v>
      </c>
      <c r="H15" s="11">
        <f t="shared" si="4"/>
        <v>27142366.894000009</v>
      </c>
      <c r="I15" s="11">
        <f t="shared" si="4"/>
        <v>30924263.844700012</v>
      </c>
      <c r="J15" s="11">
        <f t="shared" si="4"/>
        <v>35046531.520963013</v>
      </c>
      <c r="K15" s="11">
        <f t="shared" si="4"/>
        <v>39539803.288089693</v>
      </c>
      <c r="L15" s="11">
        <f t="shared" si="4"/>
        <v>44437469.514257774</v>
      </c>
      <c r="M15" s="11">
        <f t="shared" si="4"/>
        <v>53725925.700780973</v>
      </c>
    </row>
    <row r="16" spans="1:13" ht="13.8" thickTop="1" x14ac:dyDescent="0.25">
      <c r="A16" s="6"/>
      <c r="B16" s="6"/>
      <c r="C16" s="6"/>
      <c r="D16" s="6"/>
      <c r="E16" s="6"/>
      <c r="F16" s="6"/>
      <c r="G16" s="6"/>
      <c r="H16" s="6"/>
      <c r="I16" s="6"/>
      <c r="J16" s="6"/>
      <c r="K16" s="6"/>
      <c r="L16" s="6"/>
      <c r="M16" s="6"/>
    </row>
    <row r="17" spans="1:10" x14ac:dyDescent="0.25">
      <c r="A17" s="12"/>
      <c r="B17" s="6"/>
      <c r="C17" s="6"/>
      <c r="D17" s="6"/>
      <c r="E17" s="6"/>
      <c r="F17" s="6"/>
      <c r="G17" s="6"/>
      <c r="H17" s="6"/>
      <c r="I17" s="6"/>
      <c r="J17" s="6"/>
    </row>
    <row r="18" spans="1:10" ht="15.6" x14ac:dyDescent="0.3">
      <c r="A18" s="7" t="s">
        <v>56</v>
      </c>
      <c r="B18" s="6"/>
      <c r="C18" s="6"/>
      <c r="D18" s="6"/>
      <c r="E18" s="6"/>
      <c r="F18" s="6"/>
      <c r="G18" s="6"/>
      <c r="H18" s="6"/>
      <c r="I18" s="6"/>
      <c r="J18" s="6"/>
    </row>
    <row r="19" spans="1:10" x14ac:dyDescent="0.25">
      <c r="A19" s="5"/>
      <c r="B19" s="2"/>
      <c r="C19" s="2"/>
      <c r="D19" s="2"/>
      <c r="E19" s="2"/>
      <c r="F19" s="2"/>
      <c r="G19" s="2"/>
      <c r="H19" s="2"/>
      <c r="I19" s="2"/>
      <c r="J19" s="2"/>
    </row>
    <row r="20" spans="1:10" x14ac:dyDescent="0.25">
      <c r="A20" s="4" t="s">
        <v>9</v>
      </c>
      <c r="B20" s="2"/>
      <c r="C20" s="2"/>
      <c r="D20" s="13">
        <f>NPV(0.09,F15:M15)+E15</f>
        <v>86040754.64523977</v>
      </c>
      <c r="E20" s="2"/>
      <c r="F20" s="2"/>
      <c r="G20" s="2"/>
      <c r="H20" s="2"/>
      <c r="I20" s="2"/>
      <c r="J20" s="2"/>
    </row>
    <row r="21" spans="1:10" x14ac:dyDescent="0.25">
      <c r="A21" s="4" t="s">
        <v>10</v>
      </c>
      <c r="B21" s="2"/>
      <c r="C21" s="2"/>
      <c r="D21" s="14">
        <f>IRR(E15:M15)</f>
        <v>0.26682909223785201</v>
      </c>
      <c r="E21" s="2"/>
      <c r="F21" s="2"/>
      <c r="G21" s="2"/>
      <c r="H21" s="2"/>
      <c r="I21" s="2"/>
      <c r="J21" s="2"/>
    </row>
  </sheetData>
  <mergeCells count="2">
    <mergeCell ref="E3:M3"/>
    <mergeCell ref="A1:M1"/>
  </mergeCells>
  <phoneticPr fontId="0" type="noConversion"/>
  <pageMargins left="0.3" right="0.19" top="0.61" bottom="0.79" header="0.5" footer="0.5"/>
  <pageSetup scale="93" fitToHeight="0" orientation="landscape" r:id="rId1"/>
  <headerFooter alignWithMargins="0">
    <oddHeader>&amp;A</oddHeader>
    <oddFooter>Page &amp;P of &amp;N</oddFooter>
  </headerFooter>
  <rowBreaks count="2" manualBreakCount="2">
    <brk id="30" max="8" man="1"/>
    <brk id="5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21"/>
  <sheetViews>
    <sheetView zoomScaleNormal="100" workbookViewId="0">
      <selection activeCell="J19" sqref="J19"/>
    </sheetView>
  </sheetViews>
  <sheetFormatPr defaultColWidth="8.6640625" defaultRowHeight="13.2" x14ac:dyDescent="0.25"/>
  <cols>
    <col min="1" max="2" width="8.6640625" customWidth="1"/>
    <col min="3" max="3" width="11.44140625" customWidth="1"/>
    <col min="4" max="4" width="11.44140625" bestFit="1" customWidth="1"/>
    <col min="5" max="5" width="13.109375" bestFit="1" customWidth="1"/>
    <col min="6" max="6" width="11.44140625" bestFit="1" customWidth="1"/>
    <col min="7" max="8" width="11.33203125" customWidth="1"/>
    <col min="9" max="9" width="11.44140625" bestFit="1" customWidth="1"/>
    <col min="10" max="10" width="11.6640625" customWidth="1"/>
    <col min="11" max="13" width="11.44140625" bestFit="1" customWidth="1"/>
  </cols>
  <sheetData>
    <row r="1" spans="1:13" ht="18.600000000000001" thickBot="1" x14ac:dyDescent="0.4">
      <c r="A1" s="101" t="s">
        <v>60</v>
      </c>
      <c r="B1" s="102"/>
      <c r="C1" s="102"/>
      <c r="D1" s="102"/>
      <c r="E1" s="102"/>
      <c r="F1" s="102"/>
      <c r="G1" s="102"/>
      <c r="H1" s="102"/>
      <c r="I1" s="102"/>
      <c r="J1" s="102"/>
      <c r="K1" s="102"/>
      <c r="L1" s="102"/>
      <c r="M1" s="103"/>
    </row>
    <row r="2" spans="1:13" ht="13.8" thickBot="1" x14ac:dyDescent="0.3">
      <c r="A2" s="2"/>
      <c r="B2" s="2"/>
      <c r="C2" s="2"/>
      <c r="D2" s="2"/>
      <c r="E2" s="2"/>
      <c r="F2" s="2"/>
      <c r="G2" s="16"/>
      <c r="H2" s="16"/>
      <c r="I2" s="17"/>
      <c r="J2" s="18"/>
    </row>
    <row r="3" spans="1:13" ht="15.6" x14ac:dyDescent="0.3">
      <c r="A3" s="7" t="s">
        <v>43</v>
      </c>
      <c r="B3" s="1"/>
      <c r="C3" s="1"/>
      <c r="D3" s="1"/>
      <c r="E3" s="97" t="s">
        <v>44</v>
      </c>
      <c r="F3" s="98"/>
      <c r="G3" s="98"/>
      <c r="H3" s="98"/>
      <c r="I3" s="98"/>
      <c r="J3" s="98"/>
      <c r="K3" s="99"/>
      <c r="L3" s="99"/>
      <c r="M3" s="100"/>
    </row>
    <row r="4" spans="1:13" ht="15.6" x14ac:dyDescent="0.3">
      <c r="A4" s="7" t="s">
        <v>45</v>
      </c>
      <c r="B4" s="2"/>
      <c r="C4" s="8"/>
      <c r="D4" s="8"/>
      <c r="E4" s="25">
        <v>0</v>
      </c>
      <c r="F4" s="25">
        <v>1</v>
      </c>
      <c r="G4" s="25">
        <v>2</v>
      </c>
      <c r="H4" s="25">
        <v>3</v>
      </c>
      <c r="I4" s="25">
        <v>4</v>
      </c>
      <c r="J4" s="25">
        <v>5</v>
      </c>
      <c r="K4" s="25">
        <v>6</v>
      </c>
      <c r="L4" s="25">
        <v>7</v>
      </c>
      <c r="M4" s="25">
        <v>8</v>
      </c>
    </row>
    <row r="5" spans="1:13" ht="13.8" x14ac:dyDescent="0.3">
      <c r="A5" s="9" t="s">
        <v>46</v>
      </c>
      <c r="B5" s="10"/>
      <c r="C5" s="2"/>
      <c r="D5" s="2"/>
      <c r="E5" s="2"/>
      <c r="F5" s="2"/>
      <c r="G5" s="2"/>
      <c r="H5" s="2"/>
      <c r="I5" s="2"/>
      <c r="J5" s="2"/>
    </row>
    <row r="6" spans="1:13" x14ac:dyDescent="0.25">
      <c r="A6" s="4" t="s">
        <v>14</v>
      </c>
      <c r="B6" s="2"/>
      <c r="C6" s="2"/>
      <c r="D6" s="2"/>
      <c r="E6" s="49">
        <f>'Capital Requirements'!E9*-1</f>
        <v>-21197000</v>
      </c>
      <c r="F6" s="2"/>
      <c r="G6" s="2"/>
      <c r="H6" s="2"/>
      <c r="I6" s="2"/>
      <c r="J6" s="2"/>
    </row>
    <row r="7" spans="1:13" ht="13.8" x14ac:dyDescent="0.3">
      <c r="A7" s="9" t="s">
        <v>47</v>
      </c>
      <c r="B7" s="2"/>
      <c r="C7" s="2"/>
      <c r="D7" s="2"/>
      <c r="E7" s="2"/>
      <c r="F7" s="2"/>
      <c r="G7" s="2"/>
      <c r="H7" s="2"/>
      <c r="I7" s="2"/>
      <c r="J7" s="2"/>
    </row>
    <row r="8" spans="1:13" ht="13.8" thickBot="1" x14ac:dyDescent="0.3">
      <c r="A8" s="4" t="s">
        <v>48</v>
      </c>
      <c r="B8" s="2"/>
      <c r="C8" s="2"/>
      <c r="D8" s="2"/>
      <c r="E8" s="2"/>
      <c r="F8" s="42">
        <v>850000</v>
      </c>
      <c r="G8" s="42">
        <v>1912500</v>
      </c>
      <c r="H8" s="42">
        <v>4303125</v>
      </c>
      <c r="I8" s="42">
        <v>9682031.25</v>
      </c>
      <c r="J8" s="42">
        <v>21784570.3125</v>
      </c>
      <c r="K8" s="42">
        <v>49015283.203125</v>
      </c>
      <c r="L8" s="42">
        <v>73522924.8046875</v>
      </c>
      <c r="M8" s="44">
        <v>93227509.765625</v>
      </c>
    </row>
    <row r="9" spans="1:13" ht="13.8" thickBot="1" x14ac:dyDescent="0.3">
      <c r="A9" s="4" t="s">
        <v>49</v>
      </c>
      <c r="B9" s="2"/>
      <c r="C9" s="2"/>
      <c r="D9" s="2"/>
      <c r="E9" s="2"/>
      <c r="F9" s="48">
        <v>11392250</v>
      </c>
      <c r="G9" s="48">
        <v>11392250</v>
      </c>
      <c r="H9" s="48">
        <v>11392250</v>
      </c>
      <c r="I9" s="48">
        <v>11392250</v>
      </c>
      <c r="J9" s="48">
        <v>11392250</v>
      </c>
      <c r="K9" s="48">
        <v>11392250</v>
      </c>
      <c r="L9" s="48">
        <v>11392250</v>
      </c>
      <c r="M9" s="48">
        <v>11392250</v>
      </c>
    </row>
    <row r="10" spans="1:13" ht="13.8" thickBot="1" x14ac:dyDescent="0.3">
      <c r="A10" s="3" t="s">
        <v>50</v>
      </c>
      <c r="B10" s="2"/>
      <c r="C10" s="2"/>
      <c r="D10" s="2"/>
      <c r="E10" s="2"/>
      <c r="F10" s="51">
        <v>2000000</v>
      </c>
      <c r="G10" s="51">
        <v>2000000</v>
      </c>
      <c r="H10" s="51">
        <v>2000000</v>
      </c>
      <c r="I10" s="51">
        <v>2000000</v>
      </c>
      <c r="J10" s="51">
        <v>2000000</v>
      </c>
      <c r="K10" s="51">
        <v>2000000</v>
      </c>
      <c r="L10" s="51">
        <v>2000000</v>
      </c>
      <c r="M10" s="51">
        <v>2000000</v>
      </c>
    </row>
    <row r="11" spans="1:13" x14ac:dyDescent="0.25">
      <c r="A11" s="4" t="s">
        <v>51</v>
      </c>
      <c r="B11" s="2"/>
      <c r="C11" s="2"/>
      <c r="D11" s="2"/>
      <c r="E11" s="2"/>
      <c r="F11" s="15">
        <f>F8-F9-F10</f>
        <v>-12542250</v>
      </c>
      <c r="G11" s="15">
        <f t="shared" ref="G11:M11" si="0">G8-G9-G10</f>
        <v>-11479750</v>
      </c>
      <c r="H11" s="15">
        <f t="shared" si="0"/>
        <v>-9089125</v>
      </c>
      <c r="I11" s="15">
        <f t="shared" si="0"/>
        <v>-3710218.75</v>
      </c>
      <c r="J11" s="15">
        <f t="shared" si="0"/>
        <v>8392320.3125</v>
      </c>
      <c r="K11" s="15">
        <f t="shared" si="0"/>
        <v>35623033.203125</v>
      </c>
      <c r="L11" s="15">
        <f t="shared" si="0"/>
        <v>60130674.8046875</v>
      </c>
      <c r="M11" s="15">
        <f t="shared" si="0"/>
        <v>79835259.765625</v>
      </c>
    </row>
    <row r="12" spans="1:13" x14ac:dyDescent="0.25">
      <c r="A12" s="4" t="s">
        <v>52</v>
      </c>
      <c r="B12" s="2"/>
      <c r="C12" s="2"/>
      <c r="D12" s="2"/>
      <c r="E12" s="2"/>
      <c r="F12" s="15">
        <f>F11*21%</f>
        <v>-2633872.5</v>
      </c>
      <c r="G12" s="15">
        <f t="shared" ref="G12:M12" si="1">G11*21%</f>
        <v>-2410747.5</v>
      </c>
      <c r="H12" s="15">
        <f t="shared" si="1"/>
        <v>-1908716.25</v>
      </c>
      <c r="I12" s="15">
        <f t="shared" si="1"/>
        <v>-779145.9375</v>
      </c>
      <c r="J12" s="15">
        <f t="shared" si="1"/>
        <v>1762387.265625</v>
      </c>
      <c r="K12" s="15">
        <f t="shared" si="1"/>
        <v>7480836.97265625</v>
      </c>
      <c r="L12" s="15">
        <f t="shared" si="1"/>
        <v>12627441.708984375</v>
      </c>
      <c r="M12" s="15">
        <f t="shared" si="1"/>
        <v>16765404.55078125</v>
      </c>
    </row>
    <row r="13" spans="1:13" x14ac:dyDescent="0.25">
      <c r="A13" s="4" t="s">
        <v>53</v>
      </c>
      <c r="B13" s="2"/>
      <c r="C13" s="2"/>
      <c r="D13" s="2"/>
      <c r="E13" s="2"/>
      <c r="F13" s="15">
        <f>F11-F12</f>
        <v>-9908377.5</v>
      </c>
      <c r="G13" s="15">
        <f t="shared" ref="G13:M13" si="2">G11-G12</f>
        <v>-9069002.5</v>
      </c>
      <c r="H13" s="15">
        <f t="shared" si="2"/>
        <v>-7180408.75</v>
      </c>
      <c r="I13" s="15">
        <f t="shared" si="2"/>
        <v>-2931072.8125</v>
      </c>
      <c r="J13" s="15">
        <f t="shared" si="2"/>
        <v>6629933.046875</v>
      </c>
      <c r="K13" s="15">
        <f t="shared" si="2"/>
        <v>28142196.23046875</v>
      </c>
      <c r="L13" s="15">
        <f t="shared" si="2"/>
        <v>47503233.095703125</v>
      </c>
      <c r="M13" s="15">
        <f t="shared" si="2"/>
        <v>63069855.21484375</v>
      </c>
    </row>
    <row r="14" spans="1:13" x14ac:dyDescent="0.25">
      <c r="A14" s="4" t="s">
        <v>54</v>
      </c>
      <c r="B14" s="2"/>
      <c r="C14" s="2"/>
      <c r="D14" s="2"/>
      <c r="E14" s="2"/>
      <c r="F14" s="15">
        <f>F10</f>
        <v>2000000</v>
      </c>
      <c r="G14" s="15">
        <f t="shared" ref="G14:M14" si="3">G10</f>
        <v>2000000</v>
      </c>
      <c r="H14" s="15">
        <f t="shared" si="3"/>
        <v>2000000</v>
      </c>
      <c r="I14" s="15">
        <f t="shared" si="3"/>
        <v>2000000</v>
      </c>
      <c r="J14" s="15">
        <f t="shared" si="3"/>
        <v>2000000</v>
      </c>
      <c r="K14" s="15">
        <f t="shared" si="3"/>
        <v>2000000</v>
      </c>
      <c r="L14" s="15">
        <f t="shared" si="3"/>
        <v>2000000</v>
      </c>
      <c r="M14" s="15">
        <f t="shared" si="3"/>
        <v>2000000</v>
      </c>
    </row>
    <row r="15" spans="1:13" ht="13.8" thickBot="1" x14ac:dyDescent="0.3">
      <c r="A15" s="4" t="s">
        <v>55</v>
      </c>
      <c r="B15" s="2"/>
      <c r="C15" s="2"/>
      <c r="D15" s="2"/>
      <c r="E15" s="11">
        <f>E6</f>
        <v>-21197000</v>
      </c>
      <c r="F15" s="11">
        <f>F14+F13</f>
        <v>-7908377.5</v>
      </c>
      <c r="G15" s="11">
        <f t="shared" ref="G15:M15" si="4">G14+G13</f>
        <v>-7069002.5</v>
      </c>
      <c r="H15" s="11">
        <f t="shared" si="4"/>
        <v>-5180408.75</v>
      </c>
      <c r="I15" s="11">
        <f t="shared" si="4"/>
        <v>-931072.8125</v>
      </c>
      <c r="J15" s="11">
        <f t="shared" si="4"/>
        <v>8629933.046875</v>
      </c>
      <c r="K15" s="11">
        <f t="shared" si="4"/>
        <v>30142196.23046875</v>
      </c>
      <c r="L15" s="11">
        <f t="shared" si="4"/>
        <v>49503233.095703125</v>
      </c>
      <c r="M15" s="11">
        <f t="shared" si="4"/>
        <v>65069855.21484375</v>
      </c>
    </row>
    <row r="16" spans="1:13" ht="13.8" thickTop="1" x14ac:dyDescent="0.25">
      <c r="A16" s="6"/>
      <c r="B16" s="6"/>
      <c r="C16" s="6"/>
      <c r="D16" s="6"/>
      <c r="E16" s="6"/>
      <c r="F16" s="6"/>
      <c r="G16" s="6"/>
      <c r="H16" s="6"/>
      <c r="I16" s="6"/>
      <c r="J16" s="6"/>
      <c r="K16" s="6"/>
      <c r="L16" s="6"/>
      <c r="M16" s="6"/>
    </row>
    <row r="17" spans="1:10" x14ac:dyDescent="0.25">
      <c r="A17" s="12"/>
      <c r="B17" s="6"/>
      <c r="C17" s="6"/>
      <c r="D17" s="6"/>
      <c r="E17" s="6"/>
      <c r="F17" s="6"/>
      <c r="G17" s="6"/>
      <c r="H17" s="6"/>
      <c r="I17" s="6"/>
      <c r="J17" s="6"/>
    </row>
    <row r="18" spans="1:10" ht="15.6" x14ac:dyDescent="0.3">
      <c r="A18" s="7" t="s">
        <v>56</v>
      </c>
      <c r="B18" s="6"/>
      <c r="C18" s="6"/>
      <c r="D18" s="6"/>
      <c r="E18" s="6"/>
      <c r="F18" s="6"/>
      <c r="G18" s="6"/>
      <c r="H18" s="6"/>
      <c r="I18" s="6"/>
      <c r="J18" s="6"/>
    </row>
    <row r="19" spans="1:10" x14ac:dyDescent="0.25">
      <c r="A19" s="5"/>
      <c r="B19" s="2"/>
      <c r="C19" s="2"/>
      <c r="D19" s="2"/>
      <c r="E19" s="2"/>
      <c r="F19" s="2"/>
      <c r="G19" s="2"/>
      <c r="H19" s="2"/>
      <c r="I19" s="2"/>
      <c r="J19" s="2"/>
    </row>
    <row r="20" spans="1:10" x14ac:dyDescent="0.25">
      <c r="A20" s="4" t="s">
        <v>9</v>
      </c>
      <c r="B20" s="2"/>
      <c r="C20" s="2"/>
      <c r="D20" s="13">
        <f>NPV(0.1,F15:M15)+E15</f>
        <v>39374909.095860317</v>
      </c>
      <c r="E20" s="2"/>
      <c r="F20" s="2"/>
      <c r="G20" s="2"/>
      <c r="H20" s="2"/>
      <c r="I20" s="2"/>
      <c r="J20" s="2"/>
    </row>
    <row r="21" spans="1:10" x14ac:dyDescent="0.25">
      <c r="A21" s="4" t="s">
        <v>10</v>
      </c>
      <c r="B21" s="2"/>
      <c r="C21" s="2"/>
      <c r="D21" s="14">
        <f>IRR(E15:M15)</f>
        <v>0.23179727322607158</v>
      </c>
      <c r="E21" s="2"/>
      <c r="F21" s="2"/>
      <c r="G21" s="2"/>
      <c r="H21" s="2"/>
      <c r="I21" s="2"/>
      <c r="J21" s="2"/>
    </row>
  </sheetData>
  <mergeCells count="2">
    <mergeCell ref="E3:M3"/>
    <mergeCell ref="A1:M1"/>
  </mergeCells>
  <phoneticPr fontId="0" type="noConversion"/>
  <pageMargins left="0.75" right="0.75" top="1" bottom="1" header="0.5" footer="0.5"/>
  <pageSetup scale="85" fitToHeight="0" orientation="landscape"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ExSum</vt:lpstr>
      <vt:lpstr>Memo</vt:lpstr>
      <vt:lpstr>Capital Requirements</vt:lpstr>
      <vt:lpstr>CamSim Software</vt:lpstr>
      <vt:lpstr>SorceSim Software</vt:lpstr>
      <vt:lpstr>CyberSim Software</vt:lpstr>
      <vt:lpstr>Starting New</vt:lpstr>
      <vt:lpstr>'CamSim Software'!Print_Area</vt:lpstr>
      <vt:lpstr>'CyberSim Software'!Print_Area</vt:lpstr>
      <vt:lpstr>ExSum!Print_Area</vt:lpstr>
      <vt:lpstr>Memo!Print_Area</vt:lpstr>
      <vt:lpstr>'SorceSim Software'!Print_Area</vt:lpstr>
      <vt:lpstr>'Starting New'!Print_Area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MNugent</dc:creator>
  <cp:keywords/>
  <dc:description/>
  <cp:lastModifiedBy>ryans</cp:lastModifiedBy>
  <cp:revision/>
  <dcterms:created xsi:type="dcterms:W3CDTF">2003-08-25T17:40:55Z</dcterms:created>
  <dcterms:modified xsi:type="dcterms:W3CDTF">2021-07-12T12:01:39Z</dcterms:modified>
  <cp:category/>
  <cp:contentStatus/>
</cp:coreProperties>
</file>