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ryans\Desktop\TeamHW4\"/>
    </mc:Choice>
  </mc:AlternateContent>
  <xr:revisionPtr revIDLastSave="0" documentId="13_ncr:1_{9DFB0FB5-4CE4-460B-9918-E4E9B12036EE}" xr6:coauthVersionLast="47" xr6:coauthVersionMax="47" xr10:uidLastSave="{00000000-0000-0000-0000-000000000000}"/>
  <bookViews>
    <workbookView xWindow="-108" yWindow="-108" windowWidth="23256" windowHeight="12576" xr2:uid="{00000000-000D-0000-FFFF-FFFF00000000}"/>
  </bookViews>
  <sheets>
    <sheet name="EXSUM" sheetId="9" r:id="rId1"/>
    <sheet name="Memo" sheetId="8" r:id="rId2"/>
    <sheet name="Mutual Funds Table" sheetId="11" r:id="rId3"/>
    <sheet name="Fund Database" sheetId="2" r:id="rId4"/>
    <sheet name="Mutual Fund One " sheetId="6" r:id="rId5"/>
    <sheet name=" Mutual Fund Two " sheetId="5" r:id="rId6"/>
    <sheet name="Mutual Fund Three" sheetId="7" r:id="rId7"/>
  </sheets>
  <definedNames>
    <definedName name="_xlnm.Print_Area" localSheetId="5">' Mutual Fund Two '!$A$1:$AA$167</definedName>
    <definedName name="_xlnm.Print_Area" localSheetId="0">EXSUM!$A$1:$L$59</definedName>
    <definedName name="_xlnm.Print_Area" localSheetId="3">'Fund Database'!$A$1:$G$561</definedName>
    <definedName name="_xlnm.Print_Area" localSheetId="1">Memo!$A$1:$M$55</definedName>
    <definedName name="_xlnm.Print_Area" localSheetId="4">'Mutual Fund One '!$A$1:$AA$172</definedName>
    <definedName name="_xlnm.Print_Area" localSheetId="6">'Mutual Fund Three'!$A$1:$AA$199</definedName>
    <definedName name="_xlnm.Print_Area" localSheetId="2">'Mutual Funds Table'!$A$1:$S$66</definedName>
    <definedName name="_xlnm.Print_Titles" localSheetId="5">' Mutual Fund Two '!$1:$1</definedName>
    <definedName name="_xlnm.Print_Titles" localSheetId="3">'Fund Database'!$1:$1</definedName>
    <definedName name="_xlnm.Print_Titles" localSheetId="4">'Mutual Fund One '!$1:$1</definedName>
    <definedName name="_xlnm.Print_Titles" localSheetId="6">'Mutual Fund Three'!$1:$1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 i="5" l="1"/>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6" i="7"/>
  <c r="Q6" i="5"/>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6" i="6"/>
  <c r="Q5" i="6" l="1"/>
  <c r="AC30" i="6" s="1"/>
  <c r="Q5" i="7"/>
  <c r="Q5" i="5"/>
  <c r="AE18" i="7"/>
  <c r="AE17" i="7"/>
  <c r="AE16" i="7"/>
  <c r="AE11" i="7"/>
  <c r="AE10" i="7"/>
  <c r="AE9" i="7"/>
  <c r="AA180" i="7"/>
  <c r="AA188" i="7"/>
  <c r="AA196" i="7"/>
  <c r="Z173" i="7"/>
  <c r="AA173" i="7" s="1"/>
  <c r="Z174" i="7"/>
  <c r="AA174" i="7" s="1"/>
  <c r="Z175" i="7"/>
  <c r="AA175" i="7" s="1"/>
  <c r="Z176" i="7"/>
  <c r="AA176" i="7" s="1"/>
  <c r="Z177" i="7"/>
  <c r="AA177" i="7" s="1"/>
  <c r="Z178" i="7"/>
  <c r="AA178" i="7" s="1"/>
  <c r="Z179" i="7"/>
  <c r="AA179" i="7" s="1"/>
  <c r="Z180" i="7"/>
  <c r="Z181" i="7"/>
  <c r="AA181" i="7" s="1"/>
  <c r="Z182" i="7"/>
  <c r="AA182" i="7" s="1"/>
  <c r="Z183" i="7"/>
  <c r="AA183" i="7" s="1"/>
  <c r="Z184" i="7"/>
  <c r="AA184" i="7" s="1"/>
  <c r="Z185" i="7"/>
  <c r="AA185" i="7" s="1"/>
  <c r="Z186" i="7"/>
  <c r="AA186" i="7" s="1"/>
  <c r="Z187" i="7"/>
  <c r="AA187" i="7" s="1"/>
  <c r="Z188" i="7"/>
  <c r="Z189" i="7"/>
  <c r="AA189" i="7" s="1"/>
  <c r="Z190" i="7"/>
  <c r="AA190" i="7" s="1"/>
  <c r="Z191" i="7"/>
  <c r="AA191" i="7" s="1"/>
  <c r="Z192" i="7"/>
  <c r="AA192" i="7" s="1"/>
  <c r="Z193" i="7"/>
  <c r="AA193" i="7" s="1"/>
  <c r="Z194" i="7"/>
  <c r="AA194" i="7" s="1"/>
  <c r="Z195" i="7"/>
  <c r="AA195" i="7" s="1"/>
  <c r="Z196" i="7"/>
  <c r="Z197" i="7"/>
  <c r="AA197" i="7" s="1"/>
  <c r="Z198" i="7"/>
  <c r="AA198" i="7" s="1"/>
  <c r="Z199" i="7"/>
  <c r="AA199" i="7" s="1"/>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AE18" i="5"/>
  <c r="AE17" i="5"/>
  <c r="AE16" i="5"/>
  <c r="AE10" i="5"/>
  <c r="AE11" i="5"/>
  <c r="AE9" i="5"/>
  <c r="S172" i="7"/>
  <c r="S171" i="7"/>
  <c r="S170" i="7"/>
  <c r="S169" i="7"/>
  <c r="S168" i="7"/>
  <c r="S167" i="7"/>
  <c r="S166" i="7"/>
  <c r="S165" i="7"/>
  <c r="S164" i="7"/>
  <c r="S163" i="7"/>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S10" i="7"/>
  <c r="S9" i="7"/>
  <c r="S8" i="7"/>
  <c r="S7" i="7"/>
  <c r="S6" i="7"/>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X6" i="5"/>
  <c r="Y6" i="5"/>
  <c r="Z6" i="5"/>
  <c r="AA6" i="5" s="1"/>
  <c r="X7" i="5"/>
  <c r="Y7" i="5"/>
  <c r="Z7" i="5"/>
  <c r="AA7" i="5" s="1"/>
  <c r="X8" i="5"/>
  <c r="Y8" i="5"/>
  <c r="Z8" i="5"/>
  <c r="AD18" i="6"/>
  <c r="AD17" i="6"/>
  <c r="AD16" i="6"/>
  <c r="AD11" i="6"/>
  <c r="AD10" i="6"/>
  <c r="AD9" i="6"/>
  <c r="AD12" i="6" s="1"/>
  <c r="D10" i="6"/>
  <c r="B5" i="6"/>
  <c r="C5" i="6"/>
  <c r="E5" i="6"/>
  <c r="G5" i="6"/>
  <c r="H5" i="6"/>
  <c r="I5" i="6"/>
  <c r="J5" i="6"/>
  <c r="K5" i="6"/>
  <c r="L5" i="6"/>
  <c r="M5" i="6"/>
  <c r="N5" i="6"/>
  <c r="O5" i="6"/>
  <c r="P5" i="6"/>
  <c r="P5" i="7"/>
  <c r="O5" i="7"/>
  <c r="N5" i="7"/>
  <c r="M5" i="7"/>
  <c r="L5" i="7"/>
  <c r="K5" i="7"/>
  <c r="J5" i="7"/>
  <c r="I5" i="7"/>
  <c r="H5" i="7"/>
  <c r="G5" i="7"/>
  <c r="E5" i="7"/>
  <c r="K5" i="5"/>
  <c r="L5" i="5"/>
  <c r="M5" i="5"/>
  <c r="N5" i="5"/>
  <c r="O5" i="5"/>
  <c r="P5" i="5"/>
  <c r="J5" i="5"/>
  <c r="I5" i="5"/>
  <c r="H5" i="5"/>
  <c r="G5" i="5"/>
  <c r="E5" i="5"/>
  <c r="C5" i="5"/>
  <c r="B5" i="5"/>
  <c r="C5" i="7"/>
  <c r="B5"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D7" i="6"/>
  <c r="D8" i="6"/>
  <c r="D9"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F6" i="6"/>
  <c r="D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6" i="6"/>
  <c r="X9" i="5"/>
  <c r="Y9" i="5"/>
  <c r="Z9" i="5"/>
  <c r="AA9" i="5" s="1"/>
  <c r="X10" i="5"/>
  <c r="Y10" i="5"/>
  <c r="Z10" i="5"/>
  <c r="AA10" i="5" s="1"/>
  <c r="X11" i="5"/>
  <c r="Y11" i="5"/>
  <c r="Z11" i="5"/>
  <c r="AA11" i="5" s="1"/>
  <c r="X12" i="5"/>
  <c r="Y12" i="5"/>
  <c r="Z12" i="5"/>
  <c r="AA12" i="5" s="1"/>
  <c r="X13" i="5"/>
  <c r="Y13" i="5"/>
  <c r="Z13" i="5"/>
  <c r="AA13" i="5" s="1"/>
  <c r="X14" i="5"/>
  <c r="Y14" i="5"/>
  <c r="Z14" i="5"/>
  <c r="AA14" i="5" s="1"/>
  <c r="X15" i="5"/>
  <c r="Y15" i="5"/>
  <c r="Z15" i="5"/>
  <c r="AA15" i="5" s="1"/>
  <c r="X16" i="5"/>
  <c r="Y16" i="5"/>
  <c r="Z16" i="5"/>
  <c r="AA16" i="5" s="1"/>
  <c r="X17" i="5"/>
  <c r="Y17" i="5"/>
  <c r="Z17" i="5"/>
  <c r="AA17" i="5" s="1"/>
  <c r="X18" i="5"/>
  <c r="Y18" i="5"/>
  <c r="Z18" i="5"/>
  <c r="AA18" i="5" s="1"/>
  <c r="X19" i="5"/>
  <c r="Y19" i="5"/>
  <c r="Z19" i="5"/>
  <c r="AA19" i="5" s="1"/>
  <c r="X20" i="5"/>
  <c r="Y20" i="5"/>
  <c r="Z20" i="5"/>
  <c r="AA20" i="5" s="1"/>
  <c r="X21" i="5"/>
  <c r="Y21" i="5"/>
  <c r="Z21" i="5"/>
  <c r="AA21" i="5" s="1"/>
  <c r="X22" i="5"/>
  <c r="Y22" i="5"/>
  <c r="Z22" i="5"/>
  <c r="AA22" i="5" s="1"/>
  <c r="X23" i="5"/>
  <c r="Y23" i="5"/>
  <c r="Z23" i="5"/>
  <c r="AA23" i="5" s="1"/>
  <c r="X24" i="5"/>
  <c r="Y24" i="5"/>
  <c r="Z24" i="5"/>
  <c r="AA24" i="5" s="1"/>
  <c r="X25" i="5"/>
  <c r="Y25" i="5"/>
  <c r="Z25" i="5"/>
  <c r="AA25" i="5" s="1"/>
  <c r="X26" i="5"/>
  <c r="Y26" i="5"/>
  <c r="Z26" i="5"/>
  <c r="AA26" i="5" s="1"/>
  <c r="X27" i="5"/>
  <c r="Y27" i="5"/>
  <c r="Z27" i="5"/>
  <c r="AA27" i="5" s="1"/>
  <c r="X28" i="5"/>
  <c r="Y28" i="5"/>
  <c r="Z28" i="5"/>
  <c r="AA28" i="5" s="1"/>
  <c r="X29" i="5"/>
  <c r="Y29" i="5"/>
  <c r="Z29" i="5"/>
  <c r="AA29" i="5" s="1"/>
  <c r="X30" i="5"/>
  <c r="Y30" i="5"/>
  <c r="Z30" i="5"/>
  <c r="AA30" i="5" s="1"/>
  <c r="X31" i="5"/>
  <c r="Y31" i="5"/>
  <c r="Z31" i="5"/>
  <c r="AA31" i="5" s="1"/>
  <c r="X32" i="5"/>
  <c r="Y32" i="5"/>
  <c r="Z32" i="5"/>
  <c r="AA32" i="5" s="1"/>
  <c r="X33" i="5"/>
  <c r="Y33" i="5"/>
  <c r="Z33" i="5"/>
  <c r="AA33" i="5" s="1"/>
  <c r="X34" i="5"/>
  <c r="Y34" i="5"/>
  <c r="Z34" i="5"/>
  <c r="AA34" i="5" s="1"/>
  <c r="X35" i="5"/>
  <c r="Y35" i="5"/>
  <c r="Z35" i="5"/>
  <c r="AA35" i="5" s="1"/>
  <c r="X36" i="5"/>
  <c r="Y36" i="5"/>
  <c r="Z36" i="5"/>
  <c r="AA36" i="5" s="1"/>
  <c r="X37" i="5"/>
  <c r="Y37" i="5"/>
  <c r="Z37" i="5"/>
  <c r="AA37" i="5" s="1"/>
  <c r="X38" i="5"/>
  <c r="Y38" i="5"/>
  <c r="Z38" i="5"/>
  <c r="AA38" i="5" s="1"/>
  <c r="X39" i="5"/>
  <c r="Y39" i="5"/>
  <c r="Z39" i="5"/>
  <c r="AA39" i="5" s="1"/>
  <c r="X40" i="5"/>
  <c r="Y40" i="5"/>
  <c r="Z40" i="5"/>
  <c r="AA40" i="5" s="1"/>
  <c r="X41" i="5"/>
  <c r="Y41" i="5"/>
  <c r="Z41" i="5"/>
  <c r="AA41" i="5" s="1"/>
  <c r="X42" i="5"/>
  <c r="Y42" i="5"/>
  <c r="Z42" i="5"/>
  <c r="AA42" i="5" s="1"/>
  <c r="X43" i="5"/>
  <c r="Y43" i="5"/>
  <c r="Z43" i="5"/>
  <c r="AA43" i="5" s="1"/>
  <c r="X44" i="5"/>
  <c r="Y44" i="5"/>
  <c r="Z44" i="5"/>
  <c r="AA44" i="5" s="1"/>
  <c r="X45" i="5"/>
  <c r="Y45" i="5"/>
  <c r="Z45" i="5"/>
  <c r="AA45" i="5" s="1"/>
  <c r="X46" i="5"/>
  <c r="Y46" i="5"/>
  <c r="Z46" i="5"/>
  <c r="AA46" i="5" s="1"/>
  <c r="X47" i="5"/>
  <c r="Y47" i="5"/>
  <c r="Z47" i="5"/>
  <c r="AA47" i="5" s="1"/>
  <c r="X48" i="5"/>
  <c r="Y48" i="5"/>
  <c r="Z48" i="5"/>
  <c r="AA48" i="5" s="1"/>
  <c r="X49" i="5"/>
  <c r="Y49" i="5"/>
  <c r="Z49" i="5"/>
  <c r="AA49" i="5" s="1"/>
  <c r="X50" i="5"/>
  <c r="Y50" i="5"/>
  <c r="Z50" i="5"/>
  <c r="AA50" i="5" s="1"/>
  <c r="X51" i="5"/>
  <c r="Y51" i="5"/>
  <c r="Z51" i="5"/>
  <c r="AA51" i="5" s="1"/>
  <c r="X52" i="5"/>
  <c r="Y52" i="5"/>
  <c r="Z52" i="5"/>
  <c r="AA52" i="5" s="1"/>
  <c r="X53" i="5"/>
  <c r="Y53" i="5"/>
  <c r="Z53" i="5"/>
  <c r="AA53" i="5" s="1"/>
  <c r="X54" i="5"/>
  <c r="Y54" i="5"/>
  <c r="Z54" i="5"/>
  <c r="AA54" i="5" s="1"/>
  <c r="X55" i="5"/>
  <c r="Y55" i="5"/>
  <c r="Z55" i="5"/>
  <c r="AA55" i="5"/>
  <c r="X56" i="5"/>
  <c r="Y56" i="5"/>
  <c r="Z56" i="5"/>
  <c r="AA56" i="5" s="1"/>
  <c r="X57" i="5"/>
  <c r="Y57" i="5"/>
  <c r="Z57" i="5"/>
  <c r="AA57" i="5" s="1"/>
  <c r="X58" i="5"/>
  <c r="Y58" i="5"/>
  <c r="Z58" i="5"/>
  <c r="AA58" i="5" s="1"/>
  <c r="X59" i="5"/>
  <c r="Y59" i="5"/>
  <c r="Z59" i="5"/>
  <c r="AA59" i="5" s="1"/>
  <c r="X60" i="5"/>
  <c r="Y60" i="5"/>
  <c r="Z60" i="5"/>
  <c r="AA60" i="5" s="1"/>
  <c r="X61" i="5"/>
  <c r="Y61" i="5"/>
  <c r="Z61" i="5"/>
  <c r="AA61" i="5" s="1"/>
  <c r="X62" i="5"/>
  <c r="Y62" i="5"/>
  <c r="Z62" i="5"/>
  <c r="AA62" i="5" s="1"/>
  <c r="X63" i="5"/>
  <c r="Y63" i="5"/>
  <c r="Z63" i="5"/>
  <c r="AA63" i="5" s="1"/>
  <c r="X64" i="5"/>
  <c r="Y64" i="5"/>
  <c r="Z64" i="5"/>
  <c r="AA64" i="5" s="1"/>
  <c r="X65" i="5"/>
  <c r="Y65" i="5"/>
  <c r="Z65" i="5"/>
  <c r="AA65" i="5" s="1"/>
  <c r="X66" i="5"/>
  <c r="Y66" i="5"/>
  <c r="Z66" i="5"/>
  <c r="AA66" i="5" s="1"/>
  <c r="X67" i="5"/>
  <c r="Y67" i="5"/>
  <c r="Z67" i="5"/>
  <c r="AA67" i="5" s="1"/>
  <c r="X68" i="5"/>
  <c r="Y68" i="5"/>
  <c r="Z68" i="5"/>
  <c r="AA68" i="5" s="1"/>
  <c r="X69" i="5"/>
  <c r="Y69" i="5"/>
  <c r="Z69" i="5"/>
  <c r="AA69" i="5" s="1"/>
  <c r="X70" i="5"/>
  <c r="Y70" i="5"/>
  <c r="Z70" i="5"/>
  <c r="AA70" i="5" s="1"/>
  <c r="X71" i="5"/>
  <c r="Y71" i="5"/>
  <c r="Z71" i="5"/>
  <c r="AA71" i="5" s="1"/>
  <c r="X72" i="5"/>
  <c r="Y72" i="5"/>
  <c r="Z72" i="5"/>
  <c r="AA72" i="5" s="1"/>
  <c r="X73" i="5"/>
  <c r="Y73" i="5"/>
  <c r="Z73" i="5"/>
  <c r="AA73" i="5" s="1"/>
  <c r="X74" i="5"/>
  <c r="Y74" i="5"/>
  <c r="Z74" i="5"/>
  <c r="AA74" i="5" s="1"/>
  <c r="X75" i="5"/>
  <c r="Y75" i="5"/>
  <c r="Z75" i="5"/>
  <c r="AA75" i="5" s="1"/>
  <c r="X76" i="5"/>
  <c r="Y76" i="5"/>
  <c r="Z76" i="5"/>
  <c r="AA76" i="5" s="1"/>
  <c r="X77" i="5"/>
  <c r="Y77" i="5"/>
  <c r="Z77" i="5"/>
  <c r="AA77" i="5" s="1"/>
  <c r="X78" i="5"/>
  <c r="Y78" i="5"/>
  <c r="Z78" i="5"/>
  <c r="AA78" i="5" s="1"/>
  <c r="X79" i="5"/>
  <c r="Y79" i="5"/>
  <c r="Z79" i="5"/>
  <c r="AA79" i="5" s="1"/>
  <c r="X80" i="5"/>
  <c r="Y80" i="5"/>
  <c r="Z80" i="5"/>
  <c r="AA80" i="5" s="1"/>
  <c r="X81" i="5"/>
  <c r="Y81" i="5"/>
  <c r="Z81" i="5"/>
  <c r="AA81" i="5" s="1"/>
  <c r="X82" i="5"/>
  <c r="Y82" i="5"/>
  <c r="Z82" i="5"/>
  <c r="AA82" i="5" s="1"/>
  <c r="X83" i="5"/>
  <c r="Y83" i="5"/>
  <c r="Z83" i="5"/>
  <c r="AA83" i="5" s="1"/>
  <c r="X84" i="5"/>
  <c r="Y84" i="5"/>
  <c r="Z84" i="5"/>
  <c r="AA84" i="5" s="1"/>
  <c r="X85" i="5"/>
  <c r="Y85" i="5"/>
  <c r="Z85" i="5"/>
  <c r="AA85" i="5" s="1"/>
  <c r="X86" i="5"/>
  <c r="Y86" i="5"/>
  <c r="Z86" i="5"/>
  <c r="AA86" i="5" s="1"/>
  <c r="X87" i="5"/>
  <c r="Y87" i="5"/>
  <c r="Z87" i="5"/>
  <c r="AA87" i="5" s="1"/>
  <c r="X88" i="5"/>
  <c r="Y88" i="5"/>
  <c r="Z88" i="5"/>
  <c r="AA88" i="5" s="1"/>
  <c r="X89" i="5"/>
  <c r="Y89" i="5"/>
  <c r="Z89" i="5"/>
  <c r="AA89" i="5" s="1"/>
  <c r="X90" i="5"/>
  <c r="Y90" i="5"/>
  <c r="Z90" i="5"/>
  <c r="AA90" i="5" s="1"/>
  <c r="X91" i="5"/>
  <c r="Y91" i="5"/>
  <c r="Z91" i="5"/>
  <c r="AA91" i="5" s="1"/>
  <c r="X92" i="5"/>
  <c r="Y92" i="5"/>
  <c r="Z92" i="5"/>
  <c r="AA92" i="5" s="1"/>
  <c r="X93" i="5"/>
  <c r="Y93" i="5"/>
  <c r="Z93" i="5"/>
  <c r="AA93" i="5" s="1"/>
  <c r="X94" i="5"/>
  <c r="Y94" i="5"/>
  <c r="Z94" i="5"/>
  <c r="AA94" i="5" s="1"/>
  <c r="X95" i="5"/>
  <c r="Y95" i="5"/>
  <c r="Z95" i="5"/>
  <c r="AA95" i="5" s="1"/>
  <c r="X96" i="5"/>
  <c r="Y96" i="5"/>
  <c r="Z96" i="5"/>
  <c r="AA96" i="5" s="1"/>
  <c r="X97" i="5"/>
  <c r="Y97" i="5"/>
  <c r="Z97" i="5"/>
  <c r="AA97" i="5" s="1"/>
  <c r="X98" i="5"/>
  <c r="Y98" i="5"/>
  <c r="Z98" i="5"/>
  <c r="AA98" i="5" s="1"/>
  <c r="X99" i="5"/>
  <c r="Y99" i="5"/>
  <c r="Z99" i="5"/>
  <c r="AA99" i="5" s="1"/>
  <c r="X100" i="5"/>
  <c r="Y100" i="5"/>
  <c r="Z100" i="5"/>
  <c r="AA100" i="5" s="1"/>
  <c r="X101" i="5"/>
  <c r="Y101" i="5"/>
  <c r="Z101" i="5"/>
  <c r="AA101" i="5" s="1"/>
  <c r="X102" i="5"/>
  <c r="Y102" i="5"/>
  <c r="Z102" i="5"/>
  <c r="AA102" i="5" s="1"/>
  <c r="X103" i="5"/>
  <c r="Y103" i="5"/>
  <c r="Z103" i="5"/>
  <c r="AA103" i="5" s="1"/>
  <c r="X104" i="5"/>
  <c r="Y104" i="5"/>
  <c r="Z104" i="5"/>
  <c r="AA104" i="5" s="1"/>
  <c r="X105" i="5"/>
  <c r="Y105" i="5"/>
  <c r="Z105" i="5"/>
  <c r="AA105" i="5" s="1"/>
  <c r="X106" i="5"/>
  <c r="Y106" i="5"/>
  <c r="Z106" i="5"/>
  <c r="AA106" i="5" s="1"/>
  <c r="X107" i="5"/>
  <c r="Y107" i="5"/>
  <c r="Z107" i="5"/>
  <c r="AA107" i="5" s="1"/>
  <c r="X108" i="5"/>
  <c r="Y108" i="5"/>
  <c r="Z108" i="5"/>
  <c r="AA108" i="5" s="1"/>
  <c r="X109" i="5"/>
  <c r="Y109" i="5"/>
  <c r="Z109" i="5"/>
  <c r="AA109" i="5" s="1"/>
  <c r="X110" i="5"/>
  <c r="Y110" i="5"/>
  <c r="Z110" i="5"/>
  <c r="AA110" i="5" s="1"/>
  <c r="X111" i="5"/>
  <c r="Y111" i="5"/>
  <c r="Z111" i="5"/>
  <c r="AA111" i="5" s="1"/>
  <c r="X112" i="5"/>
  <c r="Y112" i="5"/>
  <c r="Z112" i="5"/>
  <c r="AA112" i="5" s="1"/>
  <c r="X113" i="5"/>
  <c r="Y113" i="5"/>
  <c r="Z113" i="5"/>
  <c r="AA113" i="5" s="1"/>
  <c r="X114" i="5"/>
  <c r="Y114" i="5"/>
  <c r="Z114" i="5"/>
  <c r="AA114" i="5" s="1"/>
  <c r="X115" i="5"/>
  <c r="Y115" i="5"/>
  <c r="Z115" i="5"/>
  <c r="AA115" i="5" s="1"/>
  <c r="X116" i="5"/>
  <c r="Y116" i="5"/>
  <c r="Z116" i="5"/>
  <c r="AA116" i="5" s="1"/>
  <c r="X117" i="5"/>
  <c r="Y117" i="5"/>
  <c r="Z117" i="5"/>
  <c r="AA117" i="5" s="1"/>
  <c r="X118" i="5"/>
  <c r="Y118" i="5"/>
  <c r="Z118" i="5"/>
  <c r="AA118" i="5" s="1"/>
  <c r="X119" i="5"/>
  <c r="Y119" i="5"/>
  <c r="Z119" i="5"/>
  <c r="AA119" i="5" s="1"/>
  <c r="X120" i="5"/>
  <c r="Y120" i="5"/>
  <c r="Z120" i="5"/>
  <c r="AA120" i="5" s="1"/>
  <c r="X121" i="5"/>
  <c r="Y121" i="5"/>
  <c r="Z121" i="5"/>
  <c r="AA121" i="5" s="1"/>
  <c r="X122" i="5"/>
  <c r="Y122" i="5"/>
  <c r="Z122" i="5"/>
  <c r="AA122" i="5" s="1"/>
  <c r="X123" i="5"/>
  <c r="Y123" i="5"/>
  <c r="Z123" i="5"/>
  <c r="AA123" i="5" s="1"/>
  <c r="X124" i="5"/>
  <c r="Y124" i="5"/>
  <c r="Z124" i="5"/>
  <c r="AA124" i="5" s="1"/>
  <c r="X125" i="5"/>
  <c r="Y125" i="5"/>
  <c r="Z125" i="5"/>
  <c r="AA125" i="5" s="1"/>
  <c r="X126" i="5"/>
  <c r="Y126" i="5"/>
  <c r="Z126" i="5"/>
  <c r="AA126" i="5" s="1"/>
  <c r="X127" i="5"/>
  <c r="Y127" i="5"/>
  <c r="Z127" i="5"/>
  <c r="AA127" i="5" s="1"/>
  <c r="X128" i="5"/>
  <c r="Y128" i="5"/>
  <c r="Z128" i="5"/>
  <c r="AA128" i="5" s="1"/>
  <c r="X129" i="5"/>
  <c r="Y129" i="5"/>
  <c r="Z129" i="5"/>
  <c r="AA129" i="5" s="1"/>
  <c r="X130" i="5"/>
  <c r="Y130" i="5"/>
  <c r="Z130" i="5"/>
  <c r="AA130" i="5" s="1"/>
  <c r="X131" i="5"/>
  <c r="Y131" i="5"/>
  <c r="Z131" i="5"/>
  <c r="AA131" i="5" s="1"/>
  <c r="X132" i="5"/>
  <c r="Y132" i="5"/>
  <c r="Z132" i="5"/>
  <c r="AA132" i="5" s="1"/>
  <c r="X133" i="5"/>
  <c r="Y133" i="5"/>
  <c r="Z133" i="5"/>
  <c r="AA133" i="5" s="1"/>
  <c r="X134" i="5"/>
  <c r="Y134" i="5"/>
  <c r="Z134" i="5"/>
  <c r="AA134" i="5" s="1"/>
  <c r="X135" i="5"/>
  <c r="Y135" i="5"/>
  <c r="Z135" i="5"/>
  <c r="AA135" i="5" s="1"/>
  <c r="X136" i="5"/>
  <c r="Y136" i="5"/>
  <c r="Z136" i="5"/>
  <c r="AA136" i="5" s="1"/>
  <c r="X137" i="5"/>
  <c r="Y137" i="5"/>
  <c r="Z137" i="5"/>
  <c r="AA137" i="5" s="1"/>
  <c r="X138" i="5"/>
  <c r="Y138" i="5"/>
  <c r="Z138" i="5"/>
  <c r="AA138" i="5" s="1"/>
  <c r="X139" i="5"/>
  <c r="Y139" i="5"/>
  <c r="Z139" i="5"/>
  <c r="AA139" i="5" s="1"/>
  <c r="X140" i="5"/>
  <c r="Y140" i="5"/>
  <c r="Z140" i="5"/>
  <c r="AA140" i="5" s="1"/>
  <c r="X141" i="5"/>
  <c r="Y141" i="5"/>
  <c r="Z141" i="5"/>
  <c r="AA141" i="5" s="1"/>
  <c r="X142" i="5"/>
  <c r="Y142" i="5"/>
  <c r="Z142" i="5"/>
  <c r="AA142" i="5" s="1"/>
  <c r="X143" i="5"/>
  <c r="Y143" i="5"/>
  <c r="Z143" i="5"/>
  <c r="AA143" i="5" s="1"/>
  <c r="X144" i="5"/>
  <c r="Y144" i="5"/>
  <c r="Z144" i="5"/>
  <c r="AA144" i="5" s="1"/>
  <c r="X145" i="5"/>
  <c r="Y145" i="5"/>
  <c r="Z145" i="5"/>
  <c r="AA145" i="5" s="1"/>
  <c r="X146" i="5"/>
  <c r="Y146" i="5"/>
  <c r="Z146" i="5"/>
  <c r="AA146" i="5" s="1"/>
  <c r="X147" i="5"/>
  <c r="Y147" i="5"/>
  <c r="Z147" i="5"/>
  <c r="AA147" i="5" s="1"/>
  <c r="X148" i="5"/>
  <c r="Y148" i="5"/>
  <c r="Z148" i="5"/>
  <c r="AA148" i="5" s="1"/>
  <c r="X149" i="5"/>
  <c r="Y149" i="5"/>
  <c r="Z149" i="5"/>
  <c r="AA149" i="5" s="1"/>
  <c r="X150" i="5"/>
  <c r="Y150" i="5"/>
  <c r="Z150" i="5"/>
  <c r="AA150" i="5" s="1"/>
  <c r="X151" i="5"/>
  <c r="Y151" i="5"/>
  <c r="Z151" i="5"/>
  <c r="AA151" i="5" s="1"/>
  <c r="X152" i="5"/>
  <c r="Y152" i="5"/>
  <c r="Z152" i="5"/>
  <c r="AA152" i="5" s="1"/>
  <c r="X153" i="5"/>
  <c r="Y153" i="5"/>
  <c r="Z153" i="5"/>
  <c r="AA153" i="5" s="1"/>
  <c r="X154" i="5"/>
  <c r="Y154" i="5"/>
  <c r="Z154" i="5"/>
  <c r="AA154" i="5" s="1"/>
  <c r="X155" i="5"/>
  <c r="Y155" i="5"/>
  <c r="Z155" i="5"/>
  <c r="AA155" i="5" s="1"/>
  <c r="X156" i="5"/>
  <c r="Y156" i="5"/>
  <c r="Z156" i="5"/>
  <c r="AA156" i="5" s="1"/>
  <c r="X157" i="5"/>
  <c r="Y157" i="5"/>
  <c r="Z157" i="5"/>
  <c r="AA157" i="5" s="1"/>
  <c r="X158" i="5"/>
  <c r="Y158" i="5"/>
  <c r="Z158" i="5"/>
  <c r="AA158" i="5" s="1"/>
  <c r="X159" i="5"/>
  <c r="Y159" i="5"/>
  <c r="Z159" i="5"/>
  <c r="AA159" i="5" s="1"/>
  <c r="X160" i="5"/>
  <c r="Y160" i="5"/>
  <c r="Z160" i="5"/>
  <c r="AA160" i="5" s="1"/>
  <c r="X161" i="5"/>
  <c r="Y161" i="5"/>
  <c r="Z161" i="5"/>
  <c r="AA161" i="5" s="1"/>
  <c r="X162" i="5"/>
  <c r="Y162" i="5"/>
  <c r="Z162" i="5"/>
  <c r="AA162" i="5" s="1"/>
  <c r="X163" i="5"/>
  <c r="Y163" i="5"/>
  <c r="Z163" i="5"/>
  <c r="AA163" i="5" s="1"/>
  <c r="X164" i="5"/>
  <c r="Y164" i="5"/>
  <c r="Z164" i="5"/>
  <c r="AA164" i="5" s="1"/>
  <c r="X165" i="5"/>
  <c r="Y165" i="5"/>
  <c r="Z165" i="5"/>
  <c r="AA165" i="5" s="1"/>
  <c r="X166" i="5"/>
  <c r="Y166" i="5"/>
  <c r="Z166" i="5"/>
  <c r="AA166" i="5" s="1"/>
  <c r="X167" i="5"/>
  <c r="Y167" i="5"/>
  <c r="Z167" i="5"/>
  <c r="AA167" i="5" s="1"/>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2" i="6" l="1"/>
  <c r="S5" i="7"/>
  <c r="AD25" i="6"/>
  <c r="F5" i="6"/>
  <c r="X2" i="6"/>
  <c r="Y3" i="6"/>
  <c r="Y4" i="6" s="1"/>
  <c r="AD23" i="6"/>
  <c r="AD26" i="6"/>
  <c r="F5" i="7"/>
  <c r="AE24" i="7"/>
  <c r="AE27" i="7" s="1"/>
  <c r="AE26" i="7"/>
  <c r="S5" i="6"/>
  <c r="D5" i="6"/>
  <c r="AD24" i="6"/>
  <c r="D5" i="7"/>
  <c r="AE12" i="7"/>
  <c r="AE23" i="7"/>
  <c r="AE25" i="7"/>
  <c r="F5" i="5"/>
  <c r="Y3" i="5"/>
  <c r="AE23" i="5"/>
  <c r="Z5" i="5"/>
  <c r="X2" i="5"/>
  <c r="X3" i="5"/>
  <c r="D5" i="5"/>
  <c r="AE26" i="5"/>
  <c r="Y2" i="5"/>
  <c r="AA8" i="5"/>
  <c r="AA3" i="5" s="1"/>
  <c r="S5" i="5"/>
  <c r="AE24" i="5"/>
  <c r="AE25" i="5"/>
  <c r="AE19" i="7"/>
  <c r="AE19" i="5"/>
  <c r="AE12" i="5"/>
  <c r="AD19" i="6"/>
  <c r="X3" i="6"/>
  <c r="X4" i="6" s="1"/>
  <c r="Z172" i="7"/>
  <c r="AA172" i="7" s="1"/>
  <c r="Y172" i="7"/>
  <c r="X172" i="7"/>
  <c r="Z171" i="7"/>
  <c r="AA171" i="7" s="1"/>
  <c r="Y171" i="7"/>
  <c r="X171" i="7"/>
  <c r="Z170" i="7"/>
  <c r="AA170" i="7" s="1"/>
  <c r="Y170" i="7"/>
  <c r="X170" i="7"/>
  <c r="Z169" i="7"/>
  <c r="AA169" i="7" s="1"/>
  <c r="Y169" i="7"/>
  <c r="X169" i="7"/>
  <c r="Z168" i="7"/>
  <c r="AA168" i="7" s="1"/>
  <c r="Y168" i="7"/>
  <c r="X168" i="7"/>
  <c r="Z167" i="7"/>
  <c r="AA167" i="7" s="1"/>
  <c r="Y167" i="7"/>
  <c r="X167" i="7"/>
  <c r="Z166" i="7"/>
  <c r="AA166" i="7" s="1"/>
  <c r="Y166" i="7"/>
  <c r="X166" i="7"/>
  <c r="Z165" i="7"/>
  <c r="AA165" i="7" s="1"/>
  <c r="Y165" i="7"/>
  <c r="X165" i="7"/>
  <c r="Z164" i="7"/>
  <c r="AA164" i="7" s="1"/>
  <c r="Y164" i="7"/>
  <c r="X164" i="7"/>
  <c r="Z163" i="7"/>
  <c r="AA163" i="7" s="1"/>
  <c r="Y163" i="7"/>
  <c r="X163" i="7"/>
  <c r="Z162" i="7"/>
  <c r="AA162" i="7" s="1"/>
  <c r="Y162" i="7"/>
  <c r="X162" i="7"/>
  <c r="Z161" i="7"/>
  <c r="AA161" i="7" s="1"/>
  <c r="Y161" i="7"/>
  <c r="X161" i="7"/>
  <c r="Z160" i="7"/>
  <c r="AA160" i="7" s="1"/>
  <c r="Y160" i="7"/>
  <c r="X160" i="7"/>
  <c r="Z159" i="7"/>
  <c r="AA159" i="7" s="1"/>
  <c r="Y159" i="7"/>
  <c r="X159" i="7"/>
  <c r="Z158" i="7"/>
  <c r="AA158" i="7" s="1"/>
  <c r="Y158" i="7"/>
  <c r="X158" i="7"/>
  <c r="Z157" i="7"/>
  <c r="AA157" i="7" s="1"/>
  <c r="Y157" i="7"/>
  <c r="X157" i="7"/>
  <c r="Z156" i="7"/>
  <c r="AA156" i="7" s="1"/>
  <c r="Y156" i="7"/>
  <c r="X156" i="7"/>
  <c r="Z155" i="7"/>
  <c r="AA155" i="7" s="1"/>
  <c r="Y155" i="7"/>
  <c r="X155" i="7"/>
  <c r="Z154" i="7"/>
  <c r="AA154" i="7" s="1"/>
  <c r="Y154" i="7"/>
  <c r="X154" i="7"/>
  <c r="Z153" i="7"/>
  <c r="AA153" i="7" s="1"/>
  <c r="Y153" i="7"/>
  <c r="X153" i="7"/>
  <c r="Z152" i="7"/>
  <c r="AA152" i="7" s="1"/>
  <c r="Y152" i="7"/>
  <c r="X152" i="7"/>
  <c r="Z151" i="7"/>
  <c r="AA151" i="7" s="1"/>
  <c r="Y151" i="7"/>
  <c r="X151" i="7"/>
  <c r="Z150" i="7"/>
  <c r="AA150" i="7" s="1"/>
  <c r="Y150" i="7"/>
  <c r="X150" i="7"/>
  <c r="Z149" i="7"/>
  <c r="AA149" i="7" s="1"/>
  <c r="Y149" i="7"/>
  <c r="X149" i="7"/>
  <c r="Z148" i="7"/>
  <c r="AA148" i="7" s="1"/>
  <c r="Y148" i="7"/>
  <c r="X148" i="7"/>
  <c r="Z147" i="7"/>
  <c r="AA147" i="7" s="1"/>
  <c r="Y147" i="7"/>
  <c r="X147" i="7"/>
  <c r="Z146" i="7"/>
  <c r="AA146" i="7" s="1"/>
  <c r="Y146" i="7"/>
  <c r="X146" i="7"/>
  <c r="Z145" i="7"/>
  <c r="AA145" i="7" s="1"/>
  <c r="Y145" i="7"/>
  <c r="X145" i="7"/>
  <c r="Z144" i="7"/>
  <c r="AA144" i="7" s="1"/>
  <c r="Y144" i="7"/>
  <c r="X144" i="7"/>
  <c r="Z143" i="7"/>
  <c r="AA143" i="7" s="1"/>
  <c r="Y143" i="7"/>
  <c r="X143" i="7"/>
  <c r="Z142" i="7"/>
  <c r="AA142" i="7" s="1"/>
  <c r="Y142" i="7"/>
  <c r="X142" i="7"/>
  <c r="Z141" i="7"/>
  <c r="AA141" i="7" s="1"/>
  <c r="Y141" i="7"/>
  <c r="X141" i="7"/>
  <c r="Z140" i="7"/>
  <c r="AA140" i="7" s="1"/>
  <c r="Y140" i="7"/>
  <c r="X140" i="7"/>
  <c r="Z139" i="7"/>
  <c r="AA139" i="7" s="1"/>
  <c r="Y139" i="7"/>
  <c r="X139" i="7"/>
  <c r="Z138" i="7"/>
  <c r="AA138" i="7" s="1"/>
  <c r="Y138" i="7"/>
  <c r="X138" i="7"/>
  <c r="Z137" i="7"/>
  <c r="AA137" i="7" s="1"/>
  <c r="Y137" i="7"/>
  <c r="X137" i="7"/>
  <c r="Z136" i="7"/>
  <c r="AA136" i="7" s="1"/>
  <c r="Y136" i="7"/>
  <c r="X136" i="7"/>
  <c r="Z135" i="7"/>
  <c r="AA135" i="7" s="1"/>
  <c r="Y135" i="7"/>
  <c r="X135" i="7"/>
  <c r="Z134" i="7"/>
  <c r="AA134" i="7" s="1"/>
  <c r="Y134" i="7"/>
  <c r="X134" i="7"/>
  <c r="Z133" i="7"/>
  <c r="AA133" i="7" s="1"/>
  <c r="Y133" i="7"/>
  <c r="X133" i="7"/>
  <c r="Z132" i="7"/>
  <c r="AA132" i="7" s="1"/>
  <c r="Y132" i="7"/>
  <c r="X132" i="7"/>
  <c r="Z131" i="7"/>
  <c r="AA131" i="7" s="1"/>
  <c r="Y131" i="7"/>
  <c r="X131" i="7"/>
  <c r="Z130" i="7"/>
  <c r="AA130" i="7" s="1"/>
  <c r="Y130" i="7"/>
  <c r="X130" i="7"/>
  <c r="Z129" i="7"/>
  <c r="AA129" i="7" s="1"/>
  <c r="Y129" i="7"/>
  <c r="X129" i="7"/>
  <c r="Z128" i="7"/>
  <c r="AA128" i="7" s="1"/>
  <c r="Y128" i="7"/>
  <c r="X128" i="7"/>
  <c r="Z127" i="7"/>
  <c r="AA127" i="7" s="1"/>
  <c r="Y127" i="7"/>
  <c r="X127" i="7"/>
  <c r="Z126" i="7"/>
  <c r="AA126" i="7" s="1"/>
  <c r="Y126" i="7"/>
  <c r="X126" i="7"/>
  <c r="Z125" i="7"/>
  <c r="AA125" i="7" s="1"/>
  <c r="Y125" i="7"/>
  <c r="X125" i="7"/>
  <c r="Z124" i="7"/>
  <c r="AA124" i="7" s="1"/>
  <c r="Y124" i="7"/>
  <c r="X124" i="7"/>
  <c r="Z123" i="7"/>
  <c r="AA123" i="7" s="1"/>
  <c r="Y123" i="7"/>
  <c r="X123" i="7"/>
  <c r="Z122" i="7"/>
  <c r="AA122" i="7" s="1"/>
  <c r="Y122" i="7"/>
  <c r="X122" i="7"/>
  <c r="Z121" i="7"/>
  <c r="AA121" i="7" s="1"/>
  <c r="Y121" i="7"/>
  <c r="X121" i="7"/>
  <c r="Z120" i="7"/>
  <c r="AA120" i="7" s="1"/>
  <c r="Y120" i="7"/>
  <c r="X120" i="7"/>
  <c r="Z119" i="7"/>
  <c r="AA119" i="7" s="1"/>
  <c r="Y119" i="7"/>
  <c r="X119" i="7"/>
  <c r="Z118" i="7"/>
  <c r="AA118" i="7" s="1"/>
  <c r="Y118" i="7"/>
  <c r="X118" i="7"/>
  <c r="Z117" i="7"/>
  <c r="AA117" i="7" s="1"/>
  <c r="Y117" i="7"/>
  <c r="X117" i="7"/>
  <c r="Z116" i="7"/>
  <c r="AA116" i="7" s="1"/>
  <c r="Y116" i="7"/>
  <c r="X116" i="7"/>
  <c r="Z115" i="7"/>
  <c r="AA115" i="7" s="1"/>
  <c r="Y115" i="7"/>
  <c r="X115" i="7"/>
  <c r="Z114" i="7"/>
  <c r="AA114" i="7" s="1"/>
  <c r="Y114" i="7"/>
  <c r="X114" i="7"/>
  <c r="Z113" i="7"/>
  <c r="AA113" i="7" s="1"/>
  <c r="Y113" i="7"/>
  <c r="X113" i="7"/>
  <c r="Z112" i="7"/>
  <c r="AA112" i="7" s="1"/>
  <c r="Y112" i="7"/>
  <c r="X112" i="7"/>
  <c r="Z111" i="7"/>
  <c r="AA111" i="7" s="1"/>
  <c r="Y111" i="7"/>
  <c r="X111" i="7"/>
  <c r="Z110" i="7"/>
  <c r="AA110" i="7" s="1"/>
  <c r="Y110" i="7"/>
  <c r="X110" i="7"/>
  <c r="Z109" i="7"/>
  <c r="AA109" i="7" s="1"/>
  <c r="Y109" i="7"/>
  <c r="X109" i="7"/>
  <c r="Z108" i="7"/>
  <c r="AA108" i="7" s="1"/>
  <c r="Y108" i="7"/>
  <c r="X108" i="7"/>
  <c r="Z107" i="7"/>
  <c r="AA107" i="7" s="1"/>
  <c r="Y107" i="7"/>
  <c r="X107" i="7"/>
  <c r="Z106" i="7"/>
  <c r="AA106" i="7" s="1"/>
  <c r="Y106" i="7"/>
  <c r="X106" i="7"/>
  <c r="Z105" i="7"/>
  <c r="AA105" i="7" s="1"/>
  <c r="Y105" i="7"/>
  <c r="X105" i="7"/>
  <c r="Z104" i="7"/>
  <c r="AA104" i="7" s="1"/>
  <c r="Y104" i="7"/>
  <c r="X104" i="7"/>
  <c r="Z103" i="7"/>
  <c r="AA103" i="7" s="1"/>
  <c r="Y103" i="7"/>
  <c r="X103" i="7"/>
  <c r="Z102" i="7"/>
  <c r="AA102" i="7" s="1"/>
  <c r="Y102" i="7"/>
  <c r="X102" i="7"/>
  <c r="Z101" i="7"/>
  <c r="AA101" i="7" s="1"/>
  <c r="Y101" i="7"/>
  <c r="X101" i="7"/>
  <c r="Z100" i="7"/>
  <c r="AA100" i="7" s="1"/>
  <c r="Y100" i="7"/>
  <c r="X100" i="7"/>
  <c r="Z99" i="7"/>
  <c r="AA99" i="7" s="1"/>
  <c r="Y99" i="7"/>
  <c r="X99" i="7"/>
  <c r="Z98" i="7"/>
  <c r="AA98" i="7" s="1"/>
  <c r="Y98" i="7"/>
  <c r="X98" i="7"/>
  <c r="Z97" i="7"/>
  <c r="AA97" i="7" s="1"/>
  <c r="Y97" i="7"/>
  <c r="X97" i="7"/>
  <c r="Z96" i="7"/>
  <c r="AA96" i="7" s="1"/>
  <c r="Y96" i="7"/>
  <c r="X96" i="7"/>
  <c r="Z95" i="7"/>
  <c r="AA95" i="7" s="1"/>
  <c r="Y95" i="7"/>
  <c r="X95" i="7"/>
  <c r="Z94" i="7"/>
  <c r="AA94" i="7" s="1"/>
  <c r="Y94" i="7"/>
  <c r="X94" i="7"/>
  <c r="Z93" i="7"/>
  <c r="AA93" i="7" s="1"/>
  <c r="Y93" i="7"/>
  <c r="X93" i="7"/>
  <c r="Z92" i="7"/>
  <c r="AA92" i="7" s="1"/>
  <c r="Y92" i="7"/>
  <c r="X92" i="7"/>
  <c r="Z91" i="7"/>
  <c r="AA91" i="7" s="1"/>
  <c r="Y91" i="7"/>
  <c r="X91" i="7"/>
  <c r="Z90" i="7"/>
  <c r="AA90" i="7" s="1"/>
  <c r="Y90" i="7"/>
  <c r="X90" i="7"/>
  <c r="Z89" i="7"/>
  <c r="AA89" i="7" s="1"/>
  <c r="Y89" i="7"/>
  <c r="X89" i="7"/>
  <c r="Z88" i="7"/>
  <c r="AA88" i="7" s="1"/>
  <c r="Y88" i="7"/>
  <c r="X88" i="7"/>
  <c r="Z87" i="7"/>
  <c r="AA87" i="7" s="1"/>
  <c r="Y87" i="7"/>
  <c r="X87" i="7"/>
  <c r="Z86" i="7"/>
  <c r="AA86" i="7" s="1"/>
  <c r="Y86" i="7"/>
  <c r="X86" i="7"/>
  <c r="Z85" i="7"/>
  <c r="AA85" i="7" s="1"/>
  <c r="Y85" i="7"/>
  <c r="X85" i="7"/>
  <c r="Z84" i="7"/>
  <c r="AA84" i="7" s="1"/>
  <c r="Y84" i="7"/>
  <c r="X84" i="7"/>
  <c r="Z83" i="7"/>
  <c r="AA83" i="7" s="1"/>
  <c r="Y83" i="7"/>
  <c r="X83" i="7"/>
  <c r="Z82" i="7"/>
  <c r="AA82" i="7" s="1"/>
  <c r="Y82" i="7"/>
  <c r="X82" i="7"/>
  <c r="Z81" i="7"/>
  <c r="AA81" i="7" s="1"/>
  <c r="Y81" i="7"/>
  <c r="X81" i="7"/>
  <c r="Z80" i="7"/>
  <c r="AA80" i="7" s="1"/>
  <c r="Y80" i="7"/>
  <c r="X80" i="7"/>
  <c r="Z79" i="7"/>
  <c r="AA79" i="7" s="1"/>
  <c r="Y79" i="7"/>
  <c r="X79" i="7"/>
  <c r="Z78" i="7"/>
  <c r="AA78" i="7" s="1"/>
  <c r="Y78" i="7"/>
  <c r="X78" i="7"/>
  <c r="Z77" i="7"/>
  <c r="AA77" i="7" s="1"/>
  <c r="Y77" i="7"/>
  <c r="X77" i="7"/>
  <c r="Z76" i="7"/>
  <c r="AA76" i="7" s="1"/>
  <c r="Y76" i="7"/>
  <c r="X76" i="7"/>
  <c r="Z75" i="7"/>
  <c r="AA75" i="7" s="1"/>
  <c r="Y75" i="7"/>
  <c r="X75" i="7"/>
  <c r="Z74" i="7"/>
  <c r="AA74" i="7" s="1"/>
  <c r="Y74" i="7"/>
  <c r="X74" i="7"/>
  <c r="Z73" i="7"/>
  <c r="AA73" i="7" s="1"/>
  <c r="Y73" i="7"/>
  <c r="X73" i="7"/>
  <c r="Z72" i="7"/>
  <c r="AA72" i="7" s="1"/>
  <c r="Y72" i="7"/>
  <c r="X72" i="7"/>
  <c r="Z71" i="7"/>
  <c r="AA71" i="7" s="1"/>
  <c r="Y71" i="7"/>
  <c r="X71" i="7"/>
  <c r="Z70" i="7"/>
  <c r="AA70" i="7" s="1"/>
  <c r="Y70" i="7"/>
  <c r="X70" i="7"/>
  <c r="Z69" i="7"/>
  <c r="AA69" i="7" s="1"/>
  <c r="Y69" i="7"/>
  <c r="X69" i="7"/>
  <c r="Z68" i="7"/>
  <c r="AA68" i="7" s="1"/>
  <c r="Y68" i="7"/>
  <c r="X68" i="7"/>
  <c r="Z67" i="7"/>
  <c r="AA67" i="7" s="1"/>
  <c r="Y67" i="7"/>
  <c r="X67" i="7"/>
  <c r="Z66" i="7"/>
  <c r="AA66" i="7" s="1"/>
  <c r="Y66" i="7"/>
  <c r="X66" i="7"/>
  <c r="Z65" i="7"/>
  <c r="AA65" i="7" s="1"/>
  <c r="Y65" i="7"/>
  <c r="X65" i="7"/>
  <c r="Z64" i="7"/>
  <c r="AA64" i="7" s="1"/>
  <c r="Y64" i="7"/>
  <c r="X64" i="7"/>
  <c r="Z63" i="7"/>
  <c r="AA63" i="7" s="1"/>
  <c r="Y63" i="7"/>
  <c r="X63" i="7"/>
  <c r="Z62" i="7"/>
  <c r="AA62" i="7" s="1"/>
  <c r="Y62" i="7"/>
  <c r="X62" i="7"/>
  <c r="Z61" i="7"/>
  <c r="AA61" i="7" s="1"/>
  <c r="Y61" i="7"/>
  <c r="X61" i="7"/>
  <c r="Z60" i="7"/>
  <c r="AA60" i="7" s="1"/>
  <c r="Y60" i="7"/>
  <c r="X60" i="7"/>
  <c r="Z59" i="7"/>
  <c r="AA59" i="7" s="1"/>
  <c r="Y59" i="7"/>
  <c r="X59" i="7"/>
  <c r="Z58" i="7"/>
  <c r="AA58" i="7" s="1"/>
  <c r="Y58" i="7"/>
  <c r="X58" i="7"/>
  <c r="Z57" i="7"/>
  <c r="AA57" i="7" s="1"/>
  <c r="Y57" i="7"/>
  <c r="X57" i="7"/>
  <c r="Z56" i="7"/>
  <c r="AA56" i="7" s="1"/>
  <c r="Y56" i="7"/>
  <c r="X56" i="7"/>
  <c r="Z55" i="7"/>
  <c r="AA55" i="7" s="1"/>
  <c r="Y55" i="7"/>
  <c r="X55" i="7"/>
  <c r="Z54" i="7"/>
  <c r="AA54" i="7" s="1"/>
  <c r="Y54" i="7"/>
  <c r="X54" i="7"/>
  <c r="Z53" i="7"/>
  <c r="AA53" i="7" s="1"/>
  <c r="Y53" i="7"/>
  <c r="X53" i="7"/>
  <c r="Z52" i="7"/>
  <c r="AA52" i="7" s="1"/>
  <c r="Y52" i="7"/>
  <c r="X52" i="7"/>
  <c r="Z51" i="7"/>
  <c r="AA51" i="7" s="1"/>
  <c r="Y51" i="7"/>
  <c r="X51" i="7"/>
  <c r="Z50" i="7"/>
  <c r="AA50" i="7" s="1"/>
  <c r="Y50" i="7"/>
  <c r="X50" i="7"/>
  <c r="Z49" i="7"/>
  <c r="AA49" i="7" s="1"/>
  <c r="Y49" i="7"/>
  <c r="X49" i="7"/>
  <c r="Z48" i="7"/>
  <c r="AA48" i="7" s="1"/>
  <c r="Y48" i="7"/>
  <c r="X48" i="7"/>
  <c r="Z47" i="7"/>
  <c r="AA47" i="7" s="1"/>
  <c r="Y47" i="7"/>
  <c r="X47" i="7"/>
  <c r="Z46" i="7"/>
  <c r="AA46" i="7" s="1"/>
  <c r="Y46" i="7"/>
  <c r="X46" i="7"/>
  <c r="Z45" i="7"/>
  <c r="AA45" i="7" s="1"/>
  <c r="Y45" i="7"/>
  <c r="X45" i="7"/>
  <c r="Z44" i="7"/>
  <c r="AA44" i="7" s="1"/>
  <c r="Y44" i="7"/>
  <c r="X44" i="7"/>
  <c r="Z43" i="7"/>
  <c r="AA43" i="7" s="1"/>
  <c r="Y43" i="7"/>
  <c r="X43" i="7"/>
  <c r="Z42" i="7"/>
  <c r="AA42" i="7" s="1"/>
  <c r="Y42" i="7"/>
  <c r="X42" i="7"/>
  <c r="Z41" i="7"/>
  <c r="AA41" i="7" s="1"/>
  <c r="Y41" i="7"/>
  <c r="X41" i="7"/>
  <c r="Z40" i="7"/>
  <c r="AA40" i="7" s="1"/>
  <c r="Y40" i="7"/>
  <c r="X40" i="7"/>
  <c r="Z39" i="7"/>
  <c r="AA39" i="7" s="1"/>
  <c r="Y39" i="7"/>
  <c r="X39" i="7"/>
  <c r="Z38" i="7"/>
  <c r="AA38" i="7" s="1"/>
  <c r="Y38" i="7"/>
  <c r="X38" i="7"/>
  <c r="Z37" i="7"/>
  <c r="AA37" i="7" s="1"/>
  <c r="Y37" i="7"/>
  <c r="X37" i="7"/>
  <c r="Z36" i="7"/>
  <c r="AA36" i="7" s="1"/>
  <c r="Y36" i="7"/>
  <c r="X36" i="7"/>
  <c r="Z35" i="7"/>
  <c r="AA35" i="7" s="1"/>
  <c r="Y35" i="7"/>
  <c r="X35" i="7"/>
  <c r="Z34" i="7"/>
  <c r="AA34" i="7" s="1"/>
  <c r="Y34" i="7"/>
  <c r="X34" i="7"/>
  <c r="Z33" i="7"/>
  <c r="AA33" i="7" s="1"/>
  <c r="Y33" i="7"/>
  <c r="X33" i="7"/>
  <c r="Z32" i="7"/>
  <c r="AA32" i="7" s="1"/>
  <c r="Y32" i="7"/>
  <c r="X32" i="7"/>
  <c r="Z31" i="7"/>
  <c r="AA31" i="7" s="1"/>
  <c r="Y31" i="7"/>
  <c r="X31" i="7"/>
  <c r="Z30" i="7"/>
  <c r="AA30" i="7" s="1"/>
  <c r="Y30" i="7"/>
  <c r="X30" i="7"/>
  <c r="Z29" i="7"/>
  <c r="AA29" i="7" s="1"/>
  <c r="Y29" i="7"/>
  <c r="X29" i="7"/>
  <c r="Z28" i="7"/>
  <c r="AA28" i="7" s="1"/>
  <c r="Y28" i="7"/>
  <c r="X28" i="7"/>
  <c r="Z27" i="7"/>
  <c r="AA27" i="7" s="1"/>
  <c r="Y27" i="7"/>
  <c r="X27" i="7"/>
  <c r="Z26" i="7"/>
  <c r="AA26" i="7" s="1"/>
  <c r="Y26" i="7"/>
  <c r="X26" i="7"/>
  <c r="Z25" i="7"/>
  <c r="AA25" i="7" s="1"/>
  <c r="Y25" i="7"/>
  <c r="X25" i="7"/>
  <c r="Z24" i="7"/>
  <c r="AA24" i="7" s="1"/>
  <c r="Y24" i="7"/>
  <c r="X24" i="7"/>
  <c r="Z23" i="7"/>
  <c r="AA23" i="7" s="1"/>
  <c r="Y23" i="7"/>
  <c r="X23" i="7"/>
  <c r="Z22" i="7"/>
  <c r="AA22" i="7" s="1"/>
  <c r="Y22" i="7"/>
  <c r="X22" i="7"/>
  <c r="Z21" i="7"/>
  <c r="AA21" i="7" s="1"/>
  <c r="Y21" i="7"/>
  <c r="X21" i="7"/>
  <c r="Z20" i="7"/>
  <c r="AA20" i="7" s="1"/>
  <c r="Y20" i="7"/>
  <c r="X20" i="7"/>
  <c r="Z19" i="7"/>
  <c r="AA19" i="7" s="1"/>
  <c r="Y19" i="7"/>
  <c r="X19" i="7"/>
  <c r="Z18" i="7"/>
  <c r="AA18" i="7" s="1"/>
  <c r="Y18" i="7"/>
  <c r="X18" i="7"/>
  <c r="Z17" i="7"/>
  <c r="AA17" i="7" s="1"/>
  <c r="Y17" i="7"/>
  <c r="X17" i="7"/>
  <c r="Z16" i="7"/>
  <c r="AA16" i="7" s="1"/>
  <c r="Y16" i="7"/>
  <c r="X16" i="7"/>
  <c r="Z15" i="7"/>
  <c r="AA15" i="7" s="1"/>
  <c r="Y15" i="7"/>
  <c r="X15" i="7"/>
  <c r="Z14" i="7"/>
  <c r="AA14" i="7" s="1"/>
  <c r="Y14" i="7"/>
  <c r="X14" i="7"/>
  <c r="Z13" i="7"/>
  <c r="AA13" i="7" s="1"/>
  <c r="Y13" i="7"/>
  <c r="X13" i="7"/>
  <c r="Z12" i="7"/>
  <c r="AA12" i="7" s="1"/>
  <c r="Y12" i="7"/>
  <c r="X12" i="7"/>
  <c r="Z11" i="7"/>
  <c r="AA11" i="7" s="1"/>
  <c r="Y11" i="7"/>
  <c r="X11" i="7"/>
  <c r="Z10" i="7"/>
  <c r="AA10" i="7" s="1"/>
  <c r="Y10" i="7"/>
  <c r="X10" i="7"/>
  <c r="Z9" i="7"/>
  <c r="AA9" i="7" s="1"/>
  <c r="Y9" i="7"/>
  <c r="X9" i="7"/>
  <c r="Z8" i="7"/>
  <c r="AA8" i="7" s="1"/>
  <c r="Y8" i="7"/>
  <c r="X8" i="7"/>
  <c r="Z7" i="7"/>
  <c r="AA7" i="7" s="1"/>
  <c r="Y7" i="7"/>
  <c r="X7" i="7"/>
  <c r="Z6" i="7"/>
  <c r="Y6" i="7"/>
  <c r="X6" i="7"/>
  <c r="Z7" i="6"/>
  <c r="Z8" i="6"/>
  <c r="AA8" i="6" s="1"/>
  <c r="Z9" i="6"/>
  <c r="AA9" i="6" s="1"/>
  <c r="Z10" i="6"/>
  <c r="AA10" i="6" s="1"/>
  <c r="Z11" i="6"/>
  <c r="AA11" i="6" s="1"/>
  <c r="Z12" i="6"/>
  <c r="AA12" i="6" s="1"/>
  <c r="Z13" i="6"/>
  <c r="AA13" i="6" s="1"/>
  <c r="Z14" i="6"/>
  <c r="AA14" i="6" s="1"/>
  <c r="Z15" i="6"/>
  <c r="AA15" i="6" s="1"/>
  <c r="Z16" i="6"/>
  <c r="AA16" i="6" s="1"/>
  <c r="Z17" i="6"/>
  <c r="AA17" i="6" s="1"/>
  <c r="Z18" i="6"/>
  <c r="AA18" i="6" s="1"/>
  <c r="Z19" i="6"/>
  <c r="AA19" i="6" s="1"/>
  <c r="Z20" i="6"/>
  <c r="AA20" i="6" s="1"/>
  <c r="Z21" i="6"/>
  <c r="AA21" i="6" s="1"/>
  <c r="Z22" i="6"/>
  <c r="AA22" i="6" s="1"/>
  <c r="Z23" i="6"/>
  <c r="AA23" i="6" s="1"/>
  <c r="Z24" i="6"/>
  <c r="AA24" i="6" s="1"/>
  <c r="Z25" i="6"/>
  <c r="AA25" i="6" s="1"/>
  <c r="Z26" i="6"/>
  <c r="AA26" i="6" s="1"/>
  <c r="Z27" i="6"/>
  <c r="AA27" i="6" s="1"/>
  <c r="Z28" i="6"/>
  <c r="AA28" i="6" s="1"/>
  <c r="Z29" i="6"/>
  <c r="AA29" i="6" s="1"/>
  <c r="Z30" i="6"/>
  <c r="AA30" i="6" s="1"/>
  <c r="Z31" i="6"/>
  <c r="AA31" i="6" s="1"/>
  <c r="Z32" i="6"/>
  <c r="AA32" i="6" s="1"/>
  <c r="Z33" i="6"/>
  <c r="AA33" i="6" s="1"/>
  <c r="Z34" i="6"/>
  <c r="AA34" i="6" s="1"/>
  <c r="Z35" i="6"/>
  <c r="AA35" i="6" s="1"/>
  <c r="Z36" i="6"/>
  <c r="AA36" i="6" s="1"/>
  <c r="Z37" i="6"/>
  <c r="AA37" i="6" s="1"/>
  <c r="Z38" i="6"/>
  <c r="AA38" i="6" s="1"/>
  <c r="Z39" i="6"/>
  <c r="AA39" i="6" s="1"/>
  <c r="Z40" i="6"/>
  <c r="AA40" i="6" s="1"/>
  <c r="Z41" i="6"/>
  <c r="AA41" i="6" s="1"/>
  <c r="Z42" i="6"/>
  <c r="AA42" i="6" s="1"/>
  <c r="Z43" i="6"/>
  <c r="AA43" i="6" s="1"/>
  <c r="Z44" i="6"/>
  <c r="AA44" i="6" s="1"/>
  <c r="Z45" i="6"/>
  <c r="AA45" i="6" s="1"/>
  <c r="Z46" i="6"/>
  <c r="AA46" i="6" s="1"/>
  <c r="Z47" i="6"/>
  <c r="AA47" i="6" s="1"/>
  <c r="Z48" i="6"/>
  <c r="AA48" i="6" s="1"/>
  <c r="Z49" i="6"/>
  <c r="AA49" i="6" s="1"/>
  <c r="Z50" i="6"/>
  <c r="AA50" i="6" s="1"/>
  <c r="Z51" i="6"/>
  <c r="AA51" i="6" s="1"/>
  <c r="Z52" i="6"/>
  <c r="AA52" i="6" s="1"/>
  <c r="Z53" i="6"/>
  <c r="AA53" i="6" s="1"/>
  <c r="Z54" i="6"/>
  <c r="AA54" i="6" s="1"/>
  <c r="Z55" i="6"/>
  <c r="AA55" i="6" s="1"/>
  <c r="Z56" i="6"/>
  <c r="AA56" i="6" s="1"/>
  <c r="Z57" i="6"/>
  <c r="AA57" i="6" s="1"/>
  <c r="Z58" i="6"/>
  <c r="AA58" i="6" s="1"/>
  <c r="Z59" i="6"/>
  <c r="AA59" i="6" s="1"/>
  <c r="Z60" i="6"/>
  <c r="AA60" i="6" s="1"/>
  <c r="Z61" i="6"/>
  <c r="AA61" i="6" s="1"/>
  <c r="Z62" i="6"/>
  <c r="AA62" i="6" s="1"/>
  <c r="Z63" i="6"/>
  <c r="AA63" i="6" s="1"/>
  <c r="Z64" i="6"/>
  <c r="AA64" i="6" s="1"/>
  <c r="Z65" i="6"/>
  <c r="AA65" i="6" s="1"/>
  <c r="Z66" i="6"/>
  <c r="AA66" i="6" s="1"/>
  <c r="Z67" i="6"/>
  <c r="AA67" i="6" s="1"/>
  <c r="Z68" i="6"/>
  <c r="AA68" i="6" s="1"/>
  <c r="Z69" i="6"/>
  <c r="AA69" i="6" s="1"/>
  <c r="Z70" i="6"/>
  <c r="AA70" i="6" s="1"/>
  <c r="Z71" i="6"/>
  <c r="AA71" i="6" s="1"/>
  <c r="Z72" i="6"/>
  <c r="AA72" i="6" s="1"/>
  <c r="Z73" i="6"/>
  <c r="AA73" i="6" s="1"/>
  <c r="Z74" i="6"/>
  <c r="AA74" i="6" s="1"/>
  <c r="Z75" i="6"/>
  <c r="AA75" i="6" s="1"/>
  <c r="Z76" i="6"/>
  <c r="AA76" i="6" s="1"/>
  <c r="Z77" i="6"/>
  <c r="AA77" i="6" s="1"/>
  <c r="Z78" i="6"/>
  <c r="AA78" i="6" s="1"/>
  <c r="Z79" i="6"/>
  <c r="AA79" i="6" s="1"/>
  <c r="Z80" i="6"/>
  <c r="AA80" i="6" s="1"/>
  <c r="Z81" i="6"/>
  <c r="AA81" i="6" s="1"/>
  <c r="Z82" i="6"/>
  <c r="AA82" i="6" s="1"/>
  <c r="Z83" i="6"/>
  <c r="AA83" i="6" s="1"/>
  <c r="Z84" i="6"/>
  <c r="AA84" i="6" s="1"/>
  <c r="Z85" i="6"/>
  <c r="AA85" i="6" s="1"/>
  <c r="Z86" i="6"/>
  <c r="AA86" i="6" s="1"/>
  <c r="Z87" i="6"/>
  <c r="AA87" i="6" s="1"/>
  <c r="Z88" i="6"/>
  <c r="AA88" i="6" s="1"/>
  <c r="Z89" i="6"/>
  <c r="AA89" i="6" s="1"/>
  <c r="Z90" i="6"/>
  <c r="AA90" i="6" s="1"/>
  <c r="Z91" i="6"/>
  <c r="AA91" i="6" s="1"/>
  <c r="Z92" i="6"/>
  <c r="AA92" i="6" s="1"/>
  <c r="Z93" i="6"/>
  <c r="AA93" i="6" s="1"/>
  <c r="Z94" i="6"/>
  <c r="AA94" i="6" s="1"/>
  <c r="Z95" i="6"/>
  <c r="AA95" i="6" s="1"/>
  <c r="Z96" i="6"/>
  <c r="AA96" i="6" s="1"/>
  <c r="Z97" i="6"/>
  <c r="AA97" i="6" s="1"/>
  <c r="Z98" i="6"/>
  <c r="AA98" i="6" s="1"/>
  <c r="Z99" i="6"/>
  <c r="AA99" i="6" s="1"/>
  <c r="Z100" i="6"/>
  <c r="AA100" i="6" s="1"/>
  <c r="Z101" i="6"/>
  <c r="AA101" i="6" s="1"/>
  <c r="Z102" i="6"/>
  <c r="AA102" i="6" s="1"/>
  <c r="Z103" i="6"/>
  <c r="AA103" i="6" s="1"/>
  <c r="Z104" i="6"/>
  <c r="AA104" i="6" s="1"/>
  <c r="Z105" i="6"/>
  <c r="AA105" i="6" s="1"/>
  <c r="Z106" i="6"/>
  <c r="AA106" i="6" s="1"/>
  <c r="Z107" i="6"/>
  <c r="AA107" i="6" s="1"/>
  <c r="Z108" i="6"/>
  <c r="AA108" i="6" s="1"/>
  <c r="Z109" i="6"/>
  <c r="AA109" i="6" s="1"/>
  <c r="Z110" i="6"/>
  <c r="AA110" i="6" s="1"/>
  <c r="Z111" i="6"/>
  <c r="AA111" i="6" s="1"/>
  <c r="Z112" i="6"/>
  <c r="AA112" i="6" s="1"/>
  <c r="Z113" i="6"/>
  <c r="AA113" i="6" s="1"/>
  <c r="Z114" i="6"/>
  <c r="AA114" i="6" s="1"/>
  <c r="Z115" i="6"/>
  <c r="AA115" i="6" s="1"/>
  <c r="Z116" i="6"/>
  <c r="AA116" i="6" s="1"/>
  <c r="Z117" i="6"/>
  <c r="AA117" i="6" s="1"/>
  <c r="Z118" i="6"/>
  <c r="AA118" i="6" s="1"/>
  <c r="Z119" i="6"/>
  <c r="AA119" i="6" s="1"/>
  <c r="Z120" i="6"/>
  <c r="AA120" i="6" s="1"/>
  <c r="Z121" i="6"/>
  <c r="AA121" i="6" s="1"/>
  <c r="Z122" i="6"/>
  <c r="AA122" i="6" s="1"/>
  <c r="Z123" i="6"/>
  <c r="AA123" i="6" s="1"/>
  <c r="Z124" i="6"/>
  <c r="AA124" i="6" s="1"/>
  <c r="Z125" i="6"/>
  <c r="AA125" i="6" s="1"/>
  <c r="Z126" i="6"/>
  <c r="AA126" i="6" s="1"/>
  <c r="Z127" i="6"/>
  <c r="AA127" i="6" s="1"/>
  <c r="Z128" i="6"/>
  <c r="AA128" i="6" s="1"/>
  <c r="Z129" i="6"/>
  <c r="AA129" i="6" s="1"/>
  <c r="Z130" i="6"/>
  <c r="AA130" i="6" s="1"/>
  <c r="Z131" i="6"/>
  <c r="AA131" i="6" s="1"/>
  <c r="Z132" i="6"/>
  <c r="AA132" i="6" s="1"/>
  <c r="Z133" i="6"/>
  <c r="AA133" i="6" s="1"/>
  <c r="Z134" i="6"/>
  <c r="AA134" i="6" s="1"/>
  <c r="Z135" i="6"/>
  <c r="AA135" i="6" s="1"/>
  <c r="Z136" i="6"/>
  <c r="AA136" i="6" s="1"/>
  <c r="Z137" i="6"/>
  <c r="AA137" i="6" s="1"/>
  <c r="Z138" i="6"/>
  <c r="AA138" i="6" s="1"/>
  <c r="Z139" i="6"/>
  <c r="AA139" i="6" s="1"/>
  <c r="Z140" i="6"/>
  <c r="AA140" i="6" s="1"/>
  <c r="Z141" i="6"/>
  <c r="AA141" i="6" s="1"/>
  <c r="Z142" i="6"/>
  <c r="AA142" i="6" s="1"/>
  <c r="Z143" i="6"/>
  <c r="AA143" i="6" s="1"/>
  <c r="Z144" i="6"/>
  <c r="AA144" i="6" s="1"/>
  <c r="Z145" i="6"/>
  <c r="AA145" i="6" s="1"/>
  <c r="Z146" i="6"/>
  <c r="AA146" i="6" s="1"/>
  <c r="Z147" i="6"/>
  <c r="AA147" i="6" s="1"/>
  <c r="Z148" i="6"/>
  <c r="AA148" i="6" s="1"/>
  <c r="Z149" i="6"/>
  <c r="AA149" i="6" s="1"/>
  <c r="Z150" i="6"/>
  <c r="AA150" i="6" s="1"/>
  <c r="Z151" i="6"/>
  <c r="AA151" i="6" s="1"/>
  <c r="Z152" i="6"/>
  <c r="AA152" i="6" s="1"/>
  <c r="Z153" i="6"/>
  <c r="AA153" i="6" s="1"/>
  <c r="Z154" i="6"/>
  <c r="AA154" i="6" s="1"/>
  <c r="Z155" i="6"/>
  <c r="AA155" i="6" s="1"/>
  <c r="Z156" i="6"/>
  <c r="AA156" i="6" s="1"/>
  <c r="Z157" i="6"/>
  <c r="AA157" i="6" s="1"/>
  <c r="Z158" i="6"/>
  <c r="AA158" i="6" s="1"/>
  <c r="Z159" i="6"/>
  <c r="AA159" i="6" s="1"/>
  <c r="Z160" i="6"/>
  <c r="AA160" i="6" s="1"/>
  <c r="Z161" i="6"/>
  <c r="AA161" i="6" s="1"/>
  <c r="Z162" i="6"/>
  <c r="AA162" i="6" s="1"/>
  <c r="Z163" i="6"/>
  <c r="AA163" i="6" s="1"/>
  <c r="Z164" i="6"/>
  <c r="AA164" i="6" s="1"/>
  <c r="Z165" i="6"/>
  <c r="AA165" i="6" s="1"/>
  <c r="Z166" i="6"/>
  <c r="AA166" i="6" s="1"/>
  <c r="Z167" i="6"/>
  <c r="AA167" i="6" s="1"/>
  <c r="Z168" i="6"/>
  <c r="AA168" i="6" s="1"/>
  <c r="Z169" i="6"/>
  <c r="AA169" i="6" s="1"/>
  <c r="Z170" i="6"/>
  <c r="AA170" i="6" s="1"/>
  <c r="Z171" i="6"/>
  <c r="AA171" i="6" s="1"/>
  <c r="Z172" i="6"/>
  <c r="AA172" i="6" s="1"/>
  <c r="Z6" i="6"/>
  <c r="X4" i="5" l="1"/>
  <c r="X3" i="7"/>
  <c r="X2" i="7"/>
  <c r="AA6" i="7"/>
  <c r="Z5" i="7"/>
  <c r="AD27" i="6"/>
  <c r="Z5" i="6"/>
  <c r="Y2" i="7"/>
  <c r="Y3" i="7"/>
  <c r="Y4" i="7" s="1"/>
  <c r="X4" i="7"/>
  <c r="AE27" i="5"/>
  <c r="Y4" i="5"/>
  <c r="AA2" i="5"/>
  <c r="AA4" i="5" s="1"/>
  <c r="AA6" i="6"/>
  <c r="AA7" i="6"/>
  <c r="AA2" i="6" l="1"/>
  <c r="AA3" i="6"/>
  <c r="AA3" i="7"/>
  <c r="AA4" i="7" s="1"/>
  <c r="AA2" i="7"/>
  <c r="W172" i="7"/>
  <c r="V172" i="7"/>
  <c r="U172" i="7"/>
  <c r="W171" i="7"/>
  <c r="V171" i="7"/>
  <c r="U171" i="7"/>
  <c r="W170" i="7"/>
  <c r="V170" i="7"/>
  <c r="U170" i="7"/>
  <c r="W169" i="7"/>
  <c r="V169" i="7"/>
  <c r="U169" i="7"/>
  <c r="W168" i="7"/>
  <c r="V168" i="7"/>
  <c r="U168" i="7"/>
  <c r="W167" i="7"/>
  <c r="V167" i="7"/>
  <c r="U167" i="7"/>
  <c r="W166" i="7"/>
  <c r="V166" i="7"/>
  <c r="U166" i="7"/>
  <c r="W165" i="7"/>
  <c r="V165" i="7"/>
  <c r="U165" i="7"/>
  <c r="W164" i="7"/>
  <c r="V164" i="7"/>
  <c r="U164" i="7"/>
  <c r="W163" i="7"/>
  <c r="V163" i="7"/>
  <c r="U163" i="7"/>
  <c r="W162" i="7"/>
  <c r="V162" i="7"/>
  <c r="U162" i="7"/>
  <c r="W161" i="7"/>
  <c r="V161" i="7"/>
  <c r="U161" i="7"/>
  <c r="W160" i="7"/>
  <c r="V160" i="7"/>
  <c r="U160" i="7"/>
  <c r="W159" i="7"/>
  <c r="V159" i="7"/>
  <c r="U159" i="7"/>
  <c r="W158" i="7"/>
  <c r="V158" i="7"/>
  <c r="U158" i="7"/>
  <c r="W157" i="7"/>
  <c r="V157" i="7"/>
  <c r="U157" i="7"/>
  <c r="W156" i="7"/>
  <c r="V156" i="7"/>
  <c r="U156" i="7"/>
  <c r="W155" i="7"/>
  <c r="V155" i="7"/>
  <c r="U155" i="7"/>
  <c r="W154" i="7"/>
  <c r="V154" i="7"/>
  <c r="U154" i="7"/>
  <c r="W153" i="7"/>
  <c r="V153" i="7"/>
  <c r="U153" i="7"/>
  <c r="W152" i="7"/>
  <c r="V152" i="7"/>
  <c r="U152" i="7"/>
  <c r="W151" i="7"/>
  <c r="V151" i="7"/>
  <c r="U151" i="7"/>
  <c r="W150" i="7"/>
  <c r="V150" i="7"/>
  <c r="U150" i="7"/>
  <c r="W149" i="7"/>
  <c r="V149" i="7"/>
  <c r="U149" i="7"/>
  <c r="W148" i="7"/>
  <c r="V148" i="7"/>
  <c r="U148" i="7"/>
  <c r="W147" i="7"/>
  <c r="V147" i="7"/>
  <c r="U147" i="7"/>
  <c r="W146" i="7"/>
  <c r="V146" i="7"/>
  <c r="U146" i="7"/>
  <c r="W145" i="7"/>
  <c r="V145" i="7"/>
  <c r="U145" i="7"/>
  <c r="W144" i="7"/>
  <c r="V144" i="7"/>
  <c r="U144" i="7"/>
  <c r="W143" i="7"/>
  <c r="V143" i="7"/>
  <c r="U143" i="7"/>
  <c r="W142" i="7"/>
  <c r="V142" i="7"/>
  <c r="U142" i="7"/>
  <c r="W141" i="7"/>
  <c r="V141" i="7"/>
  <c r="U141" i="7"/>
  <c r="W140" i="7"/>
  <c r="V140" i="7"/>
  <c r="U140" i="7"/>
  <c r="W139" i="7"/>
  <c r="V139" i="7"/>
  <c r="U139" i="7"/>
  <c r="W138" i="7"/>
  <c r="V138" i="7"/>
  <c r="U138" i="7"/>
  <c r="W137" i="7"/>
  <c r="V137" i="7"/>
  <c r="U137" i="7"/>
  <c r="W136" i="7"/>
  <c r="V136" i="7"/>
  <c r="U136" i="7"/>
  <c r="W135" i="7"/>
  <c r="V135" i="7"/>
  <c r="U135" i="7"/>
  <c r="W134" i="7"/>
  <c r="V134" i="7"/>
  <c r="U134" i="7"/>
  <c r="W133" i="7"/>
  <c r="V133" i="7"/>
  <c r="U133" i="7"/>
  <c r="W132" i="7"/>
  <c r="V132" i="7"/>
  <c r="U132" i="7"/>
  <c r="W131" i="7"/>
  <c r="V131" i="7"/>
  <c r="U131" i="7"/>
  <c r="W130" i="7"/>
  <c r="V130" i="7"/>
  <c r="U130" i="7"/>
  <c r="W129" i="7"/>
  <c r="V129" i="7"/>
  <c r="U129" i="7"/>
  <c r="W128" i="7"/>
  <c r="V128" i="7"/>
  <c r="U128" i="7"/>
  <c r="W127" i="7"/>
  <c r="V127" i="7"/>
  <c r="U127" i="7"/>
  <c r="W126" i="7"/>
  <c r="V126" i="7"/>
  <c r="U126" i="7"/>
  <c r="W125" i="7"/>
  <c r="V125" i="7"/>
  <c r="U125" i="7"/>
  <c r="W124" i="7"/>
  <c r="V124" i="7"/>
  <c r="U124" i="7"/>
  <c r="W123" i="7"/>
  <c r="V123" i="7"/>
  <c r="U123" i="7"/>
  <c r="W122" i="7"/>
  <c r="V122" i="7"/>
  <c r="U122" i="7"/>
  <c r="W121" i="7"/>
  <c r="V121" i="7"/>
  <c r="U121" i="7"/>
  <c r="W120" i="7"/>
  <c r="V120" i="7"/>
  <c r="U120" i="7"/>
  <c r="W119" i="7"/>
  <c r="V119" i="7"/>
  <c r="U119" i="7"/>
  <c r="W118" i="7"/>
  <c r="V118" i="7"/>
  <c r="U118" i="7"/>
  <c r="W117" i="7"/>
  <c r="V117" i="7"/>
  <c r="U117" i="7"/>
  <c r="W116" i="7"/>
  <c r="V116" i="7"/>
  <c r="U116" i="7"/>
  <c r="W115" i="7"/>
  <c r="V115" i="7"/>
  <c r="U115" i="7"/>
  <c r="W114" i="7"/>
  <c r="V114" i="7"/>
  <c r="U114" i="7"/>
  <c r="W113" i="7"/>
  <c r="V113" i="7"/>
  <c r="U113" i="7"/>
  <c r="W112" i="7"/>
  <c r="V112" i="7"/>
  <c r="U112" i="7"/>
  <c r="W111" i="7"/>
  <c r="V111" i="7"/>
  <c r="U111" i="7"/>
  <c r="W110" i="7"/>
  <c r="V110" i="7"/>
  <c r="U110" i="7"/>
  <c r="W109" i="7"/>
  <c r="V109" i="7"/>
  <c r="U109" i="7"/>
  <c r="W108" i="7"/>
  <c r="V108" i="7"/>
  <c r="U108" i="7"/>
  <c r="W107" i="7"/>
  <c r="V107" i="7"/>
  <c r="U107" i="7"/>
  <c r="W106" i="7"/>
  <c r="V106" i="7"/>
  <c r="U106" i="7"/>
  <c r="W105" i="7"/>
  <c r="V105" i="7"/>
  <c r="U105" i="7"/>
  <c r="W104" i="7"/>
  <c r="V104" i="7"/>
  <c r="U104" i="7"/>
  <c r="W103" i="7"/>
  <c r="V103" i="7"/>
  <c r="U103" i="7"/>
  <c r="W102" i="7"/>
  <c r="V102" i="7"/>
  <c r="U102" i="7"/>
  <c r="W101" i="7"/>
  <c r="V101" i="7"/>
  <c r="U101" i="7"/>
  <c r="W100" i="7"/>
  <c r="V100" i="7"/>
  <c r="U100" i="7"/>
  <c r="W99" i="7"/>
  <c r="V99" i="7"/>
  <c r="U99" i="7"/>
  <c r="W98" i="7"/>
  <c r="V98" i="7"/>
  <c r="U98" i="7"/>
  <c r="W97" i="7"/>
  <c r="V97" i="7"/>
  <c r="U97" i="7"/>
  <c r="W96" i="7"/>
  <c r="V96" i="7"/>
  <c r="U96" i="7"/>
  <c r="W95" i="7"/>
  <c r="V95" i="7"/>
  <c r="U95" i="7"/>
  <c r="W94" i="7"/>
  <c r="V94" i="7"/>
  <c r="U94" i="7"/>
  <c r="W93" i="7"/>
  <c r="V93" i="7"/>
  <c r="U93" i="7"/>
  <c r="W92" i="7"/>
  <c r="V92" i="7"/>
  <c r="U92" i="7"/>
  <c r="W91" i="7"/>
  <c r="V91" i="7"/>
  <c r="U91" i="7"/>
  <c r="W90" i="7"/>
  <c r="V90" i="7"/>
  <c r="U90" i="7"/>
  <c r="W89" i="7"/>
  <c r="V89" i="7"/>
  <c r="U89" i="7"/>
  <c r="W88" i="7"/>
  <c r="V88" i="7"/>
  <c r="U88" i="7"/>
  <c r="W87" i="7"/>
  <c r="V87" i="7"/>
  <c r="U87" i="7"/>
  <c r="W86" i="7"/>
  <c r="V86" i="7"/>
  <c r="U86" i="7"/>
  <c r="W85" i="7"/>
  <c r="V85" i="7"/>
  <c r="U85" i="7"/>
  <c r="W84" i="7"/>
  <c r="V84" i="7"/>
  <c r="U84" i="7"/>
  <c r="W83" i="7"/>
  <c r="V83" i="7"/>
  <c r="U83" i="7"/>
  <c r="W82" i="7"/>
  <c r="V82" i="7"/>
  <c r="U82" i="7"/>
  <c r="W81" i="7"/>
  <c r="V81" i="7"/>
  <c r="U81" i="7"/>
  <c r="W80" i="7"/>
  <c r="V80" i="7"/>
  <c r="U80" i="7"/>
  <c r="W79" i="7"/>
  <c r="V79" i="7"/>
  <c r="U79" i="7"/>
  <c r="W78" i="7"/>
  <c r="V78" i="7"/>
  <c r="U78" i="7"/>
  <c r="W77" i="7"/>
  <c r="V77" i="7"/>
  <c r="U77" i="7"/>
  <c r="W76" i="7"/>
  <c r="V76" i="7"/>
  <c r="U76" i="7"/>
  <c r="W75" i="7"/>
  <c r="V75" i="7"/>
  <c r="U75" i="7"/>
  <c r="W74" i="7"/>
  <c r="V74" i="7"/>
  <c r="U74" i="7"/>
  <c r="W73" i="7"/>
  <c r="V73" i="7"/>
  <c r="U73" i="7"/>
  <c r="W72" i="7"/>
  <c r="V72" i="7"/>
  <c r="U72" i="7"/>
  <c r="W71" i="7"/>
  <c r="V71" i="7"/>
  <c r="U71" i="7"/>
  <c r="W70" i="7"/>
  <c r="V70" i="7"/>
  <c r="U70" i="7"/>
  <c r="W69" i="7"/>
  <c r="V69" i="7"/>
  <c r="U69" i="7"/>
  <c r="W68" i="7"/>
  <c r="V68" i="7"/>
  <c r="U68" i="7"/>
  <c r="W67" i="7"/>
  <c r="V67" i="7"/>
  <c r="U67" i="7"/>
  <c r="W66" i="7"/>
  <c r="V66" i="7"/>
  <c r="U66" i="7"/>
  <c r="W65" i="7"/>
  <c r="V65" i="7"/>
  <c r="U65" i="7"/>
  <c r="W64" i="7"/>
  <c r="V64" i="7"/>
  <c r="U64" i="7"/>
  <c r="W63" i="7"/>
  <c r="V63" i="7"/>
  <c r="U63" i="7"/>
  <c r="W62" i="7"/>
  <c r="V62" i="7"/>
  <c r="U62" i="7"/>
  <c r="W61" i="7"/>
  <c r="V61" i="7"/>
  <c r="U61" i="7"/>
  <c r="W60" i="7"/>
  <c r="V60" i="7"/>
  <c r="U60" i="7"/>
  <c r="W59" i="7"/>
  <c r="V59" i="7"/>
  <c r="U59" i="7"/>
  <c r="W58" i="7"/>
  <c r="V58" i="7"/>
  <c r="U58" i="7"/>
  <c r="W57" i="7"/>
  <c r="V57" i="7"/>
  <c r="U57" i="7"/>
  <c r="W56" i="7"/>
  <c r="V56" i="7"/>
  <c r="U56" i="7"/>
  <c r="W55" i="7"/>
  <c r="V55" i="7"/>
  <c r="U55" i="7"/>
  <c r="W54" i="7"/>
  <c r="V54" i="7"/>
  <c r="U54" i="7"/>
  <c r="W53" i="7"/>
  <c r="V53" i="7"/>
  <c r="U53" i="7"/>
  <c r="W52" i="7"/>
  <c r="V52" i="7"/>
  <c r="U52" i="7"/>
  <c r="W51" i="7"/>
  <c r="V51" i="7"/>
  <c r="U51" i="7"/>
  <c r="W50" i="7"/>
  <c r="V50" i="7"/>
  <c r="U50" i="7"/>
  <c r="W49" i="7"/>
  <c r="V49" i="7"/>
  <c r="U49" i="7"/>
  <c r="W48" i="7"/>
  <c r="V48" i="7"/>
  <c r="U48" i="7"/>
  <c r="W47" i="7"/>
  <c r="V47" i="7"/>
  <c r="U47" i="7"/>
  <c r="W46" i="7"/>
  <c r="V46" i="7"/>
  <c r="U46" i="7"/>
  <c r="W45" i="7"/>
  <c r="V45" i="7"/>
  <c r="U45" i="7"/>
  <c r="W44" i="7"/>
  <c r="V44" i="7"/>
  <c r="U44" i="7"/>
  <c r="W43" i="7"/>
  <c r="V43" i="7"/>
  <c r="U43" i="7"/>
  <c r="W42" i="7"/>
  <c r="V42" i="7"/>
  <c r="U42" i="7"/>
  <c r="W41" i="7"/>
  <c r="V41" i="7"/>
  <c r="U41" i="7"/>
  <c r="W40" i="7"/>
  <c r="V40" i="7"/>
  <c r="U40" i="7"/>
  <c r="W39" i="7"/>
  <c r="V39" i="7"/>
  <c r="U39" i="7"/>
  <c r="W38" i="7"/>
  <c r="V38" i="7"/>
  <c r="U38" i="7"/>
  <c r="W37" i="7"/>
  <c r="V37" i="7"/>
  <c r="U37" i="7"/>
  <c r="W36" i="7"/>
  <c r="V36" i="7"/>
  <c r="U36" i="7"/>
  <c r="W35" i="7"/>
  <c r="V35" i="7"/>
  <c r="U35" i="7"/>
  <c r="W34" i="7"/>
  <c r="V34" i="7"/>
  <c r="U34" i="7"/>
  <c r="W33" i="7"/>
  <c r="V33" i="7"/>
  <c r="U33" i="7"/>
  <c r="W32" i="7"/>
  <c r="V32" i="7"/>
  <c r="U32" i="7"/>
  <c r="W31" i="7"/>
  <c r="V31" i="7"/>
  <c r="U31" i="7"/>
  <c r="W30" i="7"/>
  <c r="V30" i="7"/>
  <c r="U30" i="7"/>
  <c r="W29" i="7"/>
  <c r="V29" i="7"/>
  <c r="U29" i="7"/>
  <c r="W28" i="7"/>
  <c r="V28" i="7"/>
  <c r="U28" i="7"/>
  <c r="W27" i="7"/>
  <c r="V27" i="7"/>
  <c r="U27" i="7"/>
  <c r="W26" i="7"/>
  <c r="V26" i="7"/>
  <c r="U26" i="7"/>
  <c r="W25" i="7"/>
  <c r="V25" i="7"/>
  <c r="U25" i="7"/>
  <c r="W24" i="7"/>
  <c r="V24" i="7"/>
  <c r="U24" i="7"/>
  <c r="W23" i="7"/>
  <c r="V23" i="7"/>
  <c r="U23" i="7"/>
  <c r="W22" i="7"/>
  <c r="V22" i="7"/>
  <c r="U22" i="7"/>
  <c r="W21" i="7"/>
  <c r="V21" i="7"/>
  <c r="U21" i="7"/>
  <c r="W20" i="7"/>
  <c r="V20" i="7"/>
  <c r="U20" i="7"/>
  <c r="W19" i="7"/>
  <c r="V19" i="7"/>
  <c r="U19" i="7"/>
  <c r="W18" i="7"/>
  <c r="V18" i="7"/>
  <c r="U18" i="7"/>
  <c r="W17" i="7"/>
  <c r="V17" i="7"/>
  <c r="U17" i="7"/>
  <c r="W16" i="7"/>
  <c r="V16" i="7"/>
  <c r="U16" i="7"/>
  <c r="W15" i="7"/>
  <c r="V15" i="7"/>
  <c r="U15" i="7"/>
  <c r="W14" i="7"/>
  <c r="V14" i="7"/>
  <c r="U14" i="7"/>
  <c r="W13" i="7"/>
  <c r="V13" i="7"/>
  <c r="U13" i="7"/>
  <c r="W12" i="7"/>
  <c r="V12" i="7"/>
  <c r="U12" i="7"/>
  <c r="W11" i="7"/>
  <c r="V11" i="7"/>
  <c r="U11" i="7"/>
  <c r="W10" i="7"/>
  <c r="V10" i="7"/>
  <c r="U10" i="7"/>
  <c r="W9" i="7"/>
  <c r="V9" i="7"/>
  <c r="U9" i="7"/>
  <c r="W8" i="7"/>
  <c r="V8" i="7"/>
  <c r="U8" i="7"/>
  <c r="W7" i="7"/>
  <c r="V7" i="7"/>
  <c r="U7" i="7"/>
  <c r="W6" i="7"/>
  <c r="V6" i="7"/>
  <c r="U6" i="7"/>
  <c r="W167" i="5"/>
  <c r="V167" i="5"/>
  <c r="U167" i="5"/>
  <c r="W166" i="5"/>
  <c r="V166" i="5"/>
  <c r="U166" i="5"/>
  <c r="W165" i="5"/>
  <c r="V165" i="5"/>
  <c r="U165" i="5"/>
  <c r="W164" i="5"/>
  <c r="V164" i="5"/>
  <c r="U164" i="5"/>
  <c r="W163" i="5"/>
  <c r="V163" i="5"/>
  <c r="U163" i="5"/>
  <c r="W162" i="5"/>
  <c r="V162" i="5"/>
  <c r="U162" i="5"/>
  <c r="W161" i="5"/>
  <c r="V161" i="5"/>
  <c r="U161" i="5"/>
  <c r="W160" i="5"/>
  <c r="V160" i="5"/>
  <c r="U160" i="5"/>
  <c r="W159" i="5"/>
  <c r="V159" i="5"/>
  <c r="U159" i="5"/>
  <c r="W158" i="5"/>
  <c r="V158" i="5"/>
  <c r="U158" i="5"/>
  <c r="W157" i="5"/>
  <c r="V157" i="5"/>
  <c r="U157" i="5"/>
  <c r="W156" i="5"/>
  <c r="V156" i="5"/>
  <c r="U156" i="5"/>
  <c r="W155" i="5"/>
  <c r="V155" i="5"/>
  <c r="U155" i="5"/>
  <c r="W154" i="5"/>
  <c r="V154" i="5"/>
  <c r="U154" i="5"/>
  <c r="W153" i="5"/>
  <c r="V153" i="5"/>
  <c r="U153" i="5"/>
  <c r="W152" i="5"/>
  <c r="V152" i="5"/>
  <c r="U152" i="5"/>
  <c r="W151" i="5"/>
  <c r="V151" i="5"/>
  <c r="U151" i="5"/>
  <c r="W150" i="5"/>
  <c r="V150" i="5"/>
  <c r="U150" i="5"/>
  <c r="W149" i="5"/>
  <c r="V149" i="5"/>
  <c r="U149" i="5"/>
  <c r="W148" i="5"/>
  <c r="V148" i="5"/>
  <c r="U148" i="5"/>
  <c r="W147" i="5"/>
  <c r="V147" i="5"/>
  <c r="U147" i="5"/>
  <c r="W146" i="5"/>
  <c r="V146" i="5"/>
  <c r="U146" i="5"/>
  <c r="W145" i="5"/>
  <c r="V145" i="5"/>
  <c r="U145" i="5"/>
  <c r="W144" i="5"/>
  <c r="V144" i="5"/>
  <c r="U144" i="5"/>
  <c r="W143" i="5"/>
  <c r="V143" i="5"/>
  <c r="U143" i="5"/>
  <c r="W142" i="5"/>
  <c r="V142" i="5"/>
  <c r="U142" i="5"/>
  <c r="W141" i="5"/>
  <c r="V141" i="5"/>
  <c r="U141" i="5"/>
  <c r="W140" i="5"/>
  <c r="V140" i="5"/>
  <c r="U140" i="5"/>
  <c r="W139" i="5"/>
  <c r="V139" i="5"/>
  <c r="U139" i="5"/>
  <c r="W138" i="5"/>
  <c r="V138" i="5"/>
  <c r="U138" i="5"/>
  <c r="W137" i="5"/>
  <c r="V137" i="5"/>
  <c r="U137" i="5"/>
  <c r="W136" i="5"/>
  <c r="V136" i="5"/>
  <c r="U136" i="5"/>
  <c r="W135" i="5"/>
  <c r="V135" i="5"/>
  <c r="U135" i="5"/>
  <c r="W134" i="5"/>
  <c r="V134" i="5"/>
  <c r="U134" i="5"/>
  <c r="W133" i="5"/>
  <c r="V133" i="5"/>
  <c r="U133" i="5"/>
  <c r="W132" i="5"/>
  <c r="V132" i="5"/>
  <c r="U132" i="5"/>
  <c r="W131" i="5"/>
  <c r="V131" i="5"/>
  <c r="U131" i="5"/>
  <c r="W130" i="5"/>
  <c r="V130" i="5"/>
  <c r="U130" i="5"/>
  <c r="W129" i="5"/>
  <c r="V129" i="5"/>
  <c r="U129" i="5"/>
  <c r="W128" i="5"/>
  <c r="V128" i="5"/>
  <c r="U128" i="5"/>
  <c r="W127" i="5"/>
  <c r="V127" i="5"/>
  <c r="U127" i="5"/>
  <c r="W126" i="5"/>
  <c r="V126" i="5"/>
  <c r="U126" i="5"/>
  <c r="W125" i="5"/>
  <c r="V125" i="5"/>
  <c r="U125" i="5"/>
  <c r="W124" i="5"/>
  <c r="V124" i="5"/>
  <c r="U124" i="5"/>
  <c r="W123" i="5"/>
  <c r="V123" i="5"/>
  <c r="U123" i="5"/>
  <c r="W122" i="5"/>
  <c r="V122" i="5"/>
  <c r="U122" i="5"/>
  <c r="W121" i="5"/>
  <c r="V121" i="5"/>
  <c r="U121" i="5"/>
  <c r="W120" i="5"/>
  <c r="V120" i="5"/>
  <c r="U120" i="5"/>
  <c r="W119" i="5"/>
  <c r="V119" i="5"/>
  <c r="U119" i="5"/>
  <c r="W118" i="5"/>
  <c r="V118" i="5"/>
  <c r="U118" i="5"/>
  <c r="W117" i="5"/>
  <c r="V117" i="5"/>
  <c r="U117" i="5"/>
  <c r="W116" i="5"/>
  <c r="V116" i="5"/>
  <c r="U116" i="5"/>
  <c r="W115" i="5"/>
  <c r="V115" i="5"/>
  <c r="U115" i="5"/>
  <c r="W114" i="5"/>
  <c r="V114" i="5"/>
  <c r="U114" i="5"/>
  <c r="W113" i="5"/>
  <c r="V113" i="5"/>
  <c r="U113" i="5"/>
  <c r="W112" i="5"/>
  <c r="V112" i="5"/>
  <c r="U112" i="5"/>
  <c r="W111" i="5"/>
  <c r="V111" i="5"/>
  <c r="U111" i="5"/>
  <c r="W110" i="5"/>
  <c r="V110" i="5"/>
  <c r="U110" i="5"/>
  <c r="W109" i="5"/>
  <c r="V109" i="5"/>
  <c r="U109" i="5"/>
  <c r="W108" i="5"/>
  <c r="V108" i="5"/>
  <c r="U108" i="5"/>
  <c r="W107" i="5"/>
  <c r="V107" i="5"/>
  <c r="U107" i="5"/>
  <c r="W106" i="5"/>
  <c r="V106" i="5"/>
  <c r="U106" i="5"/>
  <c r="W105" i="5"/>
  <c r="V105" i="5"/>
  <c r="U105" i="5"/>
  <c r="W104" i="5"/>
  <c r="V104" i="5"/>
  <c r="U104" i="5"/>
  <c r="W103" i="5"/>
  <c r="V103" i="5"/>
  <c r="U103" i="5"/>
  <c r="W102" i="5"/>
  <c r="V102" i="5"/>
  <c r="U102" i="5"/>
  <c r="W101" i="5"/>
  <c r="V101" i="5"/>
  <c r="U101" i="5"/>
  <c r="W100" i="5"/>
  <c r="V100" i="5"/>
  <c r="U100" i="5"/>
  <c r="W99" i="5"/>
  <c r="V99" i="5"/>
  <c r="U99" i="5"/>
  <c r="W98" i="5"/>
  <c r="V98" i="5"/>
  <c r="U98" i="5"/>
  <c r="W97" i="5"/>
  <c r="V97" i="5"/>
  <c r="U97" i="5"/>
  <c r="W96" i="5"/>
  <c r="V96" i="5"/>
  <c r="U96" i="5"/>
  <c r="W95" i="5"/>
  <c r="V95" i="5"/>
  <c r="U95" i="5"/>
  <c r="W94" i="5"/>
  <c r="V94" i="5"/>
  <c r="U94" i="5"/>
  <c r="W93" i="5"/>
  <c r="V93" i="5"/>
  <c r="U93" i="5"/>
  <c r="W92" i="5"/>
  <c r="V92" i="5"/>
  <c r="U92" i="5"/>
  <c r="W91" i="5"/>
  <c r="V91" i="5"/>
  <c r="U91" i="5"/>
  <c r="W90" i="5"/>
  <c r="V90" i="5"/>
  <c r="U90" i="5"/>
  <c r="W89" i="5"/>
  <c r="V89" i="5"/>
  <c r="U89" i="5"/>
  <c r="W88" i="5"/>
  <c r="V88" i="5"/>
  <c r="U88" i="5"/>
  <c r="W87" i="5"/>
  <c r="V87" i="5"/>
  <c r="U87" i="5"/>
  <c r="W86" i="5"/>
  <c r="V86" i="5"/>
  <c r="U86" i="5"/>
  <c r="W85" i="5"/>
  <c r="V85" i="5"/>
  <c r="U85" i="5"/>
  <c r="W84" i="5"/>
  <c r="V84" i="5"/>
  <c r="U84" i="5"/>
  <c r="W83" i="5"/>
  <c r="V83" i="5"/>
  <c r="U83" i="5"/>
  <c r="W82" i="5"/>
  <c r="V82" i="5"/>
  <c r="U82" i="5"/>
  <c r="W81" i="5"/>
  <c r="V81" i="5"/>
  <c r="U81" i="5"/>
  <c r="W80" i="5"/>
  <c r="V80" i="5"/>
  <c r="U80" i="5"/>
  <c r="W79" i="5"/>
  <c r="V79" i="5"/>
  <c r="U79" i="5"/>
  <c r="W78" i="5"/>
  <c r="V78" i="5"/>
  <c r="U78" i="5"/>
  <c r="W77" i="5"/>
  <c r="V77" i="5"/>
  <c r="U77" i="5"/>
  <c r="W76" i="5"/>
  <c r="V76" i="5"/>
  <c r="U76" i="5"/>
  <c r="W75" i="5"/>
  <c r="V75" i="5"/>
  <c r="U75" i="5"/>
  <c r="W74" i="5"/>
  <c r="V74" i="5"/>
  <c r="U74" i="5"/>
  <c r="W73" i="5"/>
  <c r="V73" i="5"/>
  <c r="U73" i="5"/>
  <c r="W72" i="5"/>
  <c r="V72" i="5"/>
  <c r="U72" i="5"/>
  <c r="W71" i="5"/>
  <c r="V71" i="5"/>
  <c r="U71" i="5"/>
  <c r="W70" i="5"/>
  <c r="V70" i="5"/>
  <c r="U70" i="5"/>
  <c r="W69" i="5"/>
  <c r="V69" i="5"/>
  <c r="U69" i="5"/>
  <c r="W68" i="5"/>
  <c r="V68" i="5"/>
  <c r="U68" i="5"/>
  <c r="W67" i="5"/>
  <c r="V67" i="5"/>
  <c r="U67" i="5"/>
  <c r="W66" i="5"/>
  <c r="V66" i="5"/>
  <c r="U66" i="5"/>
  <c r="W65" i="5"/>
  <c r="V65" i="5"/>
  <c r="U65" i="5"/>
  <c r="W64" i="5"/>
  <c r="V64" i="5"/>
  <c r="U64" i="5"/>
  <c r="W63" i="5"/>
  <c r="V63" i="5"/>
  <c r="U63" i="5"/>
  <c r="W62" i="5"/>
  <c r="V62" i="5"/>
  <c r="U62" i="5"/>
  <c r="W61" i="5"/>
  <c r="V61" i="5"/>
  <c r="U61" i="5"/>
  <c r="W60" i="5"/>
  <c r="V60" i="5"/>
  <c r="U60" i="5"/>
  <c r="W59" i="5"/>
  <c r="V59" i="5"/>
  <c r="U59" i="5"/>
  <c r="W58" i="5"/>
  <c r="V58" i="5"/>
  <c r="U58" i="5"/>
  <c r="W57" i="5"/>
  <c r="V57" i="5"/>
  <c r="U57" i="5"/>
  <c r="W56" i="5"/>
  <c r="V56" i="5"/>
  <c r="U56" i="5"/>
  <c r="W55" i="5"/>
  <c r="V55" i="5"/>
  <c r="U55" i="5"/>
  <c r="W54" i="5"/>
  <c r="V54" i="5"/>
  <c r="U54" i="5"/>
  <c r="W53" i="5"/>
  <c r="V53" i="5"/>
  <c r="U53" i="5"/>
  <c r="W52" i="5"/>
  <c r="V52" i="5"/>
  <c r="U52" i="5"/>
  <c r="W51" i="5"/>
  <c r="V51" i="5"/>
  <c r="U51" i="5"/>
  <c r="W50" i="5"/>
  <c r="V50" i="5"/>
  <c r="U50" i="5"/>
  <c r="W49" i="5"/>
  <c r="V49" i="5"/>
  <c r="U49" i="5"/>
  <c r="W48" i="5"/>
  <c r="V48" i="5"/>
  <c r="U48" i="5"/>
  <c r="W47" i="5"/>
  <c r="V47" i="5"/>
  <c r="U47" i="5"/>
  <c r="W46" i="5"/>
  <c r="V46" i="5"/>
  <c r="U46" i="5"/>
  <c r="W45" i="5"/>
  <c r="V45" i="5"/>
  <c r="U45" i="5"/>
  <c r="W44" i="5"/>
  <c r="V44" i="5"/>
  <c r="U44" i="5"/>
  <c r="W43" i="5"/>
  <c r="V43" i="5"/>
  <c r="U43" i="5"/>
  <c r="W42" i="5"/>
  <c r="V42" i="5"/>
  <c r="U42" i="5"/>
  <c r="W41" i="5"/>
  <c r="V41" i="5"/>
  <c r="U41" i="5"/>
  <c r="W40" i="5"/>
  <c r="V40" i="5"/>
  <c r="U40" i="5"/>
  <c r="W39" i="5"/>
  <c r="V39" i="5"/>
  <c r="U39" i="5"/>
  <c r="W38" i="5"/>
  <c r="V38" i="5"/>
  <c r="U38" i="5"/>
  <c r="W37" i="5"/>
  <c r="V37" i="5"/>
  <c r="U37" i="5"/>
  <c r="W36" i="5"/>
  <c r="V36" i="5"/>
  <c r="U36" i="5"/>
  <c r="W35" i="5"/>
  <c r="V35" i="5"/>
  <c r="U35" i="5"/>
  <c r="W34" i="5"/>
  <c r="V34" i="5"/>
  <c r="U34" i="5"/>
  <c r="W33" i="5"/>
  <c r="V33" i="5"/>
  <c r="U33" i="5"/>
  <c r="W32" i="5"/>
  <c r="V32" i="5"/>
  <c r="U32" i="5"/>
  <c r="W31" i="5"/>
  <c r="V31" i="5"/>
  <c r="U31" i="5"/>
  <c r="W30" i="5"/>
  <c r="V30" i="5"/>
  <c r="U30" i="5"/>
  <c r="W29" i="5"/>
  <c r="V29" i="5"/>
  <c r="U29" i="5"/>
  <c r="W28" i="5"/>
  <c r="V28" i="5"/>
  <c r="U28" i="5"/>
  <c r="W27" i="5"/>
  <c r="V27" i="5"/>
  <c r="U27" i="5"/>
  <c r="W26" i="5"/>
  <c r="V26" i="5"/>
  <c r="U26" i="5"/>
  <c r="W25" i="5"/>
  <c r="V25" i="5"/>
  <c r="U25" i="5"/>
  <c r="W24" i="5"/>
  <c r="V24" i="5"/>
  <c r="U24" i="5"/>
  <c r="W23" i="5"/>
  <c r="V23" i="5"/>
  <c r="U23" i="5"/>
  <c r="W22" i="5"/>
  <c r="V22" i="5"/>
  <c r="U22" i="5"/>
  <c r="W21" i="5"/>
  <c r="V21" i="5"/>
  <c r="U21" i="5"/>
  <c r="W20" i="5"/>
  <c r="V20" i="5"/>
  <c r="U20" i="5"/>
  <c r="W19" i="5"/>
  <c r="V19" i="5"/>
  <c r="U19" i="5"/>
  <c r="W18" i="5"/>
  <c r="V18" i="5"/>
  <c r="U18" i="5"/>
  <c r="W17" i="5"/>
  <c r="V17" i="5"/>
  <c r="U17" i="5"/>
  <c r="W16" i="5"/>
  <c r="V16" i="5"/>
  <c r="U16" i="5"/>
  <c r="W15" i="5"/>
  <c r="V15" i="5"/>
  <c r="U15" i="5"/>
  <c r="W14" i="5"/>
  <c r="V14" i="5"/>
  <c r="U14" i="5"/>
  <c r="W13" i="5"/>
  <c r="V13" i="5"/>
  <c r="U13" i="5"/>
  <c r="W12" i="5"/>
  <c r="V12" i="5"/>
  <c r="U12" i="5"/>
  <c r="W11" i="5"/>
  <c r="V11" i="5"/>
  <c r="U11" i="5"/>
  <c r="W10" i="5"/>
  <c r="V10" i="5"/>
  <c r="U10" i="5"/>
  <c r="W9" i="5"/>
  <c r="V9" i="5"/>
  <c r="U9" i="5"/>
  <c r="W8" i="5"/>
  <c r="V8" i="5"/>
  <c r="U8" i="5"/>
  <c r="W7" i="5"/>
  <c r="V7" i="5"/>
  <c r="U7" i="5"/>
  <c r="W6" i="5"/>
  <c r="V6" i="5"/>
  <c r="U6" i="5"/>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W6" i="6"/>
  <c r="V6" i="6"/>
  <c r="U6" i="6"/>
  <c r="D3" i="2"/>
  <c r="T101" i="5" s="1"/>
  <c r="D4" i="2"/>
  <c r="T81" i="6" s="1"/>
  <c r="D5" i="2"/>
  <c r="T82" i="6" s="1"/>
  <c r="D6" i="2"/>
  <c r="T44" i="7" s="1"/>
  <c r="D7" i="2"/>
  <c r="T83" i="7" s="1"/>
  <c r="D8" i="2"/>
  <c r="T40" i="7" s="1"/>
  <c r="D9" i="2"/>
  <c r="T129" i="6" s="1"/>
  <c r="D10" i="2"/>
  <c r="T40" i="5" s="1"/>
  <c r="D11" i="2"/>
  <c r="T15" i="6" s="1"/>
  <c r="D12" i="2"/>
  <c r="T100" i="6" s="1"/>
  <c r="D13" i="2"/>
  <c r="T105" i="5" s="1"/>
  <c r="D14" i="2"/>
  <c r="T12" i="7" s="1"/>
  <c r="D15" i="2"/>
  <c r="T28" i="6" s="1"/>
  <c r="D16" i="2"/>
  <c r="T17" i="6" s="1"/>
  <c r="D17" i="2"/>
  <c r="T34" i="6" s="1"/>
  <c r="D18" i="2"/>
  <c r="T12" i="5" s="1"/>
  <c r="D19" i="2"/>
  <c r="T24" i="7" s="1"/>
  <c r="D20" i="2"/>
  <c r="T88" i="6" s="1"/>
  <c r="D21" i="2"/>
  <c r="T63" i="5" s="1"/>
  <c r="D22" i="2"/>
  <c r="T25" i="6" s="1"/>
  <c r="D23" i="2"/>
  <c r="T96" i="5" s="1"/>
  <c r="D24" i="2"/>
  <c r="T21" i="7" s="1"/>
  <c r="D25" i="2"/>
  <c r="T115" i="6" s="1"/>
  <c r="D26" i="2"/>
  <c r="T35" i="6" s="1"/>
  <c r="D27" i="2"/>
  <c r="T169" i="6" s="1"/>
  <c r="D28" i="2"/>
  <c r="T8" i="7" s="1"/>
  <c r="D29" i="2"/>
  <c r="T25" i="7" s="1"/>
  <c r="D30" i="2"/>
  <c r="T71" i="7" s="1"/>
  <c r="D31" i="2"/>
  <c r="T131" i="7" s="1"/>
  <c r="D32" i="2"/>
  <c r="T17" i="5" s="1"/>
  <c r="D33" i="2"/>
  <c r="T39" i="5" s="1"/>
  <c r="D34" i="2"/>
  <c r="D35" i="2"/>
  <c r="T122" i="5" s="1"/>
  <c r="D36" i="2"/>
  <c r="T79" i="5" s="1"/>
  <c r="D37" i="2"/>
  <c r="D38" i="2"/>
  <c r="T67" i="7" s="1"/>
  <c r="D39" i="2"/>
  <c r="T100" i="5" s="1"/>
  <c r="D40" i="2"/>
  <c r="T143" i="5" s="1"/>
  <c r="D41" i="2"/>
  <c r="T168" i="7" s="1"/>
  <c r="D42" i="2"/>
  <c r="T98" i="5" s="1"/>
  <c r="D43" i="2"/>
  <c r="T13" i="5" s="1"/>
  <c r="D44" i="2"/>
  <c r="T41" i="6" s="1"/>
  <c r="D45" i="2"/>
  <c r="T140" i="6" s="1"/>
  <c r="D46" i="2"/>
  <c r="T109" i="7" s="1"/>
  <c r="D47" i="2"/>
  <c r="T55" i="5" s="1"/>
  <c r="D48" i="2"/>
  <c r="T99" i="6" s="1"/>
  <c r="D49" i="2"/>
  <c r="T190" i="7" s="1"/>
  <c r="D50" i="2"/>
  <c r="T159" i="6" s="1"/>
  <c r="D51" i="2"/>
  <c r="T22" i="5" s="1"/>
  <c r="D52" i="2"/>
  <c r="T15" i="7" s="1"/>
  <c r="D53" i="2"/>
  <c r="T165" i="5" s="1"/>
  <c r="D54" i="2"/>
  <c r="T37" i="6" s="1"/>
  <c r="D55" i="2"/>
  <c r="D56" i="2"/>
  <c r="T174" i="7" s="1"/>
  <c r="D57" i="2"/>
  <c r="T85" i="5" s="1"/>
  <c r="D58" i="2"/>
  <c r="T14" i="6" s="1"/>
  <c r="D59" i="2"/>
  <c r="T109" i="5" s="1"/>
  <c r="D60" i="2"/>
  <c r="T11" i="6" s="1"/>
  <c r="D61" i="2"/>
  <c r="T142" i="7" s="1"/>
  <c r="D62" i="2"/>
  <c r="T139" i="5" s="1"/>
  <c r="D63" i="2"/>
  <c r="T7" i="7" s="1"/>
  <c r="D64" i="2"/>
  <c r="T58" i="7" s="1"/>
  <c r="D65" i="2"/>
  <c r="T99" i="5" s="1"/>
  <c r="D66" i="2"/>
  <c r="T157" i="7" s="1"/>
  <c r="D67" i="2"/>
  <c r="D68" i="2"/>
  <c r="T196" i="7" s="1"/>
  <c r="D69" i="2"/>
  <c r="T124" i="7" s="1"/>
  <c r="D70" i="2"/>
  <c r="T67" i="5" s="1"/>
  <c r="D71" i="2"/>
  <c r="T171" i="7" s="1"/>
  <c r="D72" i="2"/>
  <c r="T117" i="7" s="1"/>
  <c r="D73" i="2"/>
  <c r="T146" i="7" s="1"/>
  <c r="D74" i="2"/>
  <c r="T66" i="6" s="1"/>
  <c r="D75" i="2"/>
  <c r="D76" i="2"/>
  <c r="T120" i="7" s="1"/>
  <c r="D77" i="2"/>
  <c r="T171" i="6" s="1"/>
  <c r="D78" i="2"/>
  <c r="T90" i="7" s="1"/>
  <c r="D79" i="2"/>
  <c r="T56" i="5" s="1"/>
  <c r="D80" i="2"/>
  <c r="T133" i="5" s="1"/>
  <c r="D81" i="2"/>
  <c r="T83" i="5" s="1"/>
  <c r="D82" i="2"/>
  <c r="T133" i="7" s="1"/>
  <c r="D83" i="2"/>
  <c r="T188" i="7" s="1"/>
  <c r="D84" i="2"/>
  <c r="T117" i="5" s="1"/>
  <c r="D85" i="2"/>
  <c r="T99" i="7" s="1"/>
  <c r="D86" i="2"/>
  <c r="T118" i="5" s="1"/>
  <c r="D87" i="2"/>
  <c r="T69" i="7" s="1"/>
  <c r="D88" i="2"/>
  <c r="T121" i="6" s="1"/>
  <c r="D89" i="2"/>
  <c r="T29" i="5" s="1"/>
  <c r="D90" i="2"/>
  <c r="T164" i="7" s="1"/>
  <c r="D91" i="2"/>
  <c r="T8" i="5" s="1"/>
  <c r="D92" i="2"/>
  <c r="D93" i="2"/>
  <c r="T38" i="7" s="1"/>
  <c r="D94" i="2"/>
  <c r="T103" i="5" s="1"/>
  <c r="D95" i="2"/>
  <c r="D96" i="2"/>
  <c r="T75" i="6" s="1"/>
  <c r="D97" i="2"/>
  <c r="T59" i="5" s="1"/>
  <c r="D98" i="2"/>
  <c r="T61" i="5" s="1"/>
  <c r="D99" i="2"/>
  <c r="T146" i="5" s="1"/>
  <c r="D100" i="2"/>
  <c r="T48" i="7" s="1"/>
  <c r="D101" i="2"/>
  <c r="T95" i="5" s="1"/>
  <c r="D102" i="2"/>
  <c r="T153" i="6" s="1"/>
  <c r="D103" i="2"/>
  <c r="T10" i="6" s="1"/>
  <c r="D104" i="2"/>
  <c r="T34" i="5" s="1"/>
  <c r="D105" i="2"/>
  <c r="T144" i="6" s="1"/>
  <c r="D106" i="2"/>
  <c r="T109" i="6" s="1"/>
  <c r="D107" i="2"/>
  <c r="T30" i="7" s="1"/>
  <c r="D108" i="2"/>
  <c r="T119" i="7" s="1"/>
  <c r="D109" i="2"/>
  <c r="T178" i="7" s="1"/>
  <c r="D110" i="2"/>
  <c r="T151" i="7" s="1"/>
  <c r="D111" i="2"/>
  <c r="T32" i="6" s="1"/>
  <c r="D112" i="2"/>
  <c r="T97" i="7" s="1"/>
  <c r="D113" i="2"/>
  <c r="T54" i="7" s="1"/>
  <c r="D114" i="2"/>
  <c r="T112" i="6" s="1"/>
  <c r="D115" i="2"/>
  <c r="T118" i="7" s="1"/>
  <c r="D116" i="2"/>
  <c r="T60" i="5" s="1"/>
  <c r="D117" i="2"/>
  <c r="D118" i="2"/>
  <c r="T148" i="7" s="1"/>
  <c r="D119" i="2"/>
  <c r="T136" i="6" s="1"/>
  <c r="D120" i="2"/>
  <c r="D121" i="2"/>
  <c r="T10" i="7" s="1"/>
  <c r="D122" i="2"/>
  <c r="T162" i="6" s="1"/>
  <c r="D123" i="2"/>
  <c r="T113" i="7" s="1"/>
  <c r="D124" i="2"/>
  <c r="T133" i="6" s="1"/>
  <c r="D125" i="2"/>
  <c r="T77" i="7" s="1"/>
  <c r="D126" i="2"/>
  <c r="T172" i="7" s="1"/>
  <c r="D127" i="2"/>
  <c r="T170" i="7" s="1"/>
  <c r="D128" i="2"/>
  <c r="T131" i="6" s="1"/>
  <c r="D129" i="2"/>
  <c r="T125" i="6" s="1"/>
  <c r="D130" i="2"/>
  <c r="T128" i="7" s="1"/>
  <c r="D131" i="2"/>
  <c r="T61" i="6" s="1"/>
  <c r="D132" i="2"/>
  <c r="T177" i="7" s="1"/>
  <c r="D133" i="2"/>
  <c r="T122" i="7" s="1"/>
  <c r="D134" i="2"/>
  <c r="T127" i="5" s="1"/>
  <c r="D135" i="2"/>
  <c r="D136" i="2"/>
  <c r="T138" i="5" s="1"/>
  <c r="D137" i="2"/>
  <c r="T6" i="5" s="1"/>
  <c r="D138" i="2"/>
  <c r="T115" i="7" s="1"/>
  <c r="D139" i="2"/>
  <c r="T66" i="5" s="1"/>
  <c r="D140" i="2"/>
  <c r="T183" i="7" s="1"/>
  <c r="D141" i="2"/>
  <c r="T69" i="6" s="1"/>
  <c r="D142" i="2"/>
  <c r="T78" i="6" s="1"/>
  <c r="D143" i="2"/>
  <c r="T195" i="7" s="1"/>
  <c r="D144" i="2"/>
  <c r="T26" i="7" s="1"/>
  <c r="D145" i="2"/>
  <c r="T168" i="6" s="1"/>
  <c r="D146" i="2"/>
  <c r="T64" i="6" s="1"/>
  <c r="D147" i="2"/>
  <c r="T77" i="5" s="1"/>
  <c r="D148" i="2"/>
  <c r="T53" i="6" s="1"/>
  <c r="D149" i="2"/>
  <c r="T91" i="6" s="1"/>
  <c r="D150" i="2"/>
  <c r="T16" i="5" s="1"/>
  <c r="D151" i="2"/>
  <c r="T80" i="6" s="1"/>
  <c r="D152" i="2"/>
  <c r="T114" i="5" s="1"/>
  <c r="D153" i="2"/>
  <c r="T70" i="5" s="1"/>
  <c r="D154" i="2"/>
  <c r="T102" i="6" s="1"/>
  <c r="D155" i="2"/>
  <c r="T144" i="7" s="1"/>
  <c r="D156" i="2"/>
  <c r="T58" i="6" s="1"/>
  <c r="D157" i="2"/>
  <c r="T49" i="6" s="1"/>
  <c r="D158" i="2"/>
  <c r="T9" i="7" s="1"/>
  <c r="D159" i="2"/>
  <c r="T87" i="6" s="1"/>
  <c r="D160" i="2"/>
  <c r="T135" i="5" s="1"/>
  <c r="D161" i="2"/>
  <c r="T20" i="5" s="1"/>
  <c r="D162" i="2"/>
  <c r="T22" i="6" s="1"/>
  <c r="D163" i="2"/>
  <c r="T151" i="5" s="1"/>
  <c r="D164" i="2"/>
  <c r="T114" i="6" s="1"/>
  <c r="D165" i="2"/>
  <c r="T108" i="6" s="1"/>
  <c r="D166" i="2"/>
  <c r="T145" i="7" s="1"/>
  <c r="D167" i="2"/>
  <c r="T111" i="6" s="1"/>
  <c r="D168" i="2"/>
  <c r="T116" i="7" s="1"/>
  <c r="D169" i="2"/>
  <c r="T26" i="6" s="1"/>
  <c r="D170" i="2"/>
  <c r="T41" i="7" s="1"/>
  <c r="D171" i="2"/>
  <c r="D172" i="2"/>
  <c r="T93" i="7" s="1"/>
  <c r="D173" i="2"/>
  <c r="T149" i="7" s="1"/>
  <c r="D174" i="2"/>
  <c r="T19" i="7" s="1"/>
  <c r="D175" i="2"/>
  <c r="T7" i="6" s="1"/>
  <c r="D176" i="2"/>
  <c r="T32" i="7" s="1"/>
  <c r="D177" i="2"/>
  <c r="T114" i="7" s="1"/>
  <c r="D178" i="2"/>
  <c r="T73" i="5" s="1"/>
  <c r="D179" i="2"/>
  <c r="T105" i="6" s="1"/>
  <c r="D180" i="2"/>
  <c r="T45" i="6" s="1"/>
  <c r="D181" i="2"/>
  <c r="T68" i="6" s="1"/>
  <c r="D182" i="2"/>
  <c r="T44" i="5" s="1"/>
  <c r="D183" i="2"/>
  <c r="T142" i="5" s="1"/>
  <c r="D184" i="2"/>
  <c r="T156" i="6" s="1"/>
  <c r="D185" i="2"/>
  <c r="T22" i="7" s="1"/>
  <c r="D186" i="2"/>
  <c r="T68" i="7" s="1"/>
  <c r="D187" i="2"/>
  <c r="T23" i="5" s="1"/>
  <c r="D188" i="2"/>
  <c r="T110" i="6" s="1"/>
  <c r="D189" i="2"/>
  <c r="T87" i="5" s="1"/>
  <c r="D190" i="2"/>
  <c r="T163" i="5" s="1"/>
  <c r="D191" i="2"/>
  <c r="T136" i="5" s="1"/>
  <c r="D192" i="2"/>
  <c r="T132" i="5" s="1"/>
  <c r="D193" i="2"/>
  <c r="T39" i="6" s="1"/>
  <c r="D194" i="2"/>
  <c r="T96" i="7" s="1"/>
  <c r="D195" i="2"/>
  <c r="T150" i="5" s="1"/>
  <c r="D196" i="2"/>
  <c r="T147" i="7" s="1"/>
  <c r="D197" i="2"/>
  <c r="T110" i="5" s="1"/>
  <c r="D198" i="2"/>
  <c r="T51" i="7" s="1"/>
  <c r="D199" i="2"/>
  <c r="T126" i="5" s="1"/>
  <c r="D200" i="2"/>
  <c r="T52" i="7" s="1"/>
  <c r="D201" i="2"/>
  <c r="D202" i="2"/>
  <c r="T142" i="6" s="1"/>
  <c r="D203" i="2"/>
  <c r="D204" i="2"/>
  <c r="T6" i="7" s="1"/>
  <c r="D205" i="2"/>
  <c r="T64" i="5" s="1"/>
  <c r="D206" i="2"/>
  <c r="T169" i="7" s="1"/>
  <c r="D207" i="2"/>
  <c r="T90" i="6" s="1"/>
  <c r="D208" i="2"/>
  <c r="T63" i="7" s="1"/>
  <c r="D209" i="2"/>
  <c r="T160" i="5" s="1"/>
  <c r="D210" i="2"/>
  <c r="T132" i="7" s="1"/>
  <c r="D211" i="2"/>
  <c r="T104" i="7" s="1"/>
  <c r="D212" i="2"/>
  <c r="D213" i="2"/>
  <c r="T92" i="6" s="1"/>
  <c r="D214" i="2"/>
  <c r="T11" i="7" s="1"/>
  <c r="D215" i="2"/>
  <c r="T94" i="6" s="1"/>
  <c r="D216" i="2"/>
  <c r="T110" i="7" s="1"/>
  <c r="D217" i="2"/>
  <c r="T156" i="5" s="1"/>
  <c r="D218" i="2"/>
  <c r="T162" i="7" s="1"/>
  <c r="D219" i="2"/>
  <c r="T81" i="5" s="1"/>
  <c r="D220" i="2"/>
  <c r="T197" i="7" s="1"/>
  <c r="D221" i="2"/>
  <c r="T121" i="7" s="1"/>
  <c r="D222" i="2"/>
  <c r="T11" i="5" s="1"/>
  <c r="D223" i="2"/>
  <c r="T161" i="7" s="1"/>
  <c r="D224" i="2"/>
  <c r="T30" i="6" s="1"/>
  <c r="D225" i="2"/>
  <c r="T60" i="6" s="1"/>
  <c r="D226" i="2"/>
  <c r="T100" i="7" s="1"/>
  <c r="D227" i="2"/>
  <c r="T134" i="7" s="1"/>
  <c r="D228" i="2"/>
  <c r="T33" i="7" s="1"/>
  <c r="D229" i="2"/>
  <c r="T111" i="7" s="1"/>
  <c r="D230" i="2"/>
  <c r="T42" i="6" s="1"/>
  <c r="D231" i="2"/>
  <c r="T12" i="6" s="1"/>
  <c r="D232" i="2"/>
  <c r="T60" i="7" s="1"/>
  <c r="D233" i="2"/>
  <c r="T138" i="6" s="1"/>
  <c r="D234" i="2"/>
  <c r="T106" i="6" s="1"/>
  <c r="D235" i="2"/>
  <c r="T128" i="5" s="1"/>
  <c r="D236" i="2"/>
  <c r="T116" i="6" s="1"/>
  <c r="D237" i="2"/>
  <c r="T65" i="5" s="1"/>
  <c r="D238" i="2"/>
  <c r="T97" i="5" s="1"/>
  <c r="D239" i="2"/>
  <c r="T137" i="7" s="1"/>
  <c r="D240" i="2"/>
  <c r="T141" i="6" s="1"/>
  <c r="D241" i="2"/>
  <c r="T145" i="5" s="1"/>
  <c r="D242" i="2"/>
  <c r="T52" i="6" s="1"/>
  <c r="D243" i="2"/>
  <c r="T38" i="5" s="1"/>
  <c r="D244" i="2"/>
  <c r="T91" i="7" s="1"/>
  <c r="D245" i="2"/>
  <c r="T94" i="5" s="1"/>
  <c r="D246" i="2"/>
  <c r="T129" i="5" s="1"/>
  <c r="D247" i="2"/>
  <c r="T163" i="6" s="1"/>
  <c r="D248" i="2"/>
  <c r="T154" i="6" s="1"/>
  <c r="D249" i="2"/>
  <c r="T155" i="5" s="1"/>
  <c r="D250" i="2"/>
  <c r="T199" i="7" s="1"/>
  <c r="D251" i="2"/>
  <c r="T51" i="5" s="1"/>
  <c r="D252" i="2"/>
  <c r="T23" i="6" s="1"/>
  <c r="D253" i="2"/>
  <c r="T31" i="6" s="1"/>
  <c r="D254" i="2"/>
  <c r="T157" i="6" s="1"/>
  <c r="D255" i="2"/>
  <c r="T18" i="5" s="1"/>
  <c r="D256" i="2"/>
  <c r="T141" i="5" s="1"/>
  <c r="D257" i="2"/>
  <c r="T170" i="6" s="1"/>
  <c r="D258" i="2"/>
  <c r="T123" i="5" s="1"/>
  <c r="D259" i="2"/>
  <c r="T92" i="5" s="1"/>
  <c r="D260" i="2"/>
  <c r="T27" i="7" s="1"/>
  <c r="D261" i="2"/>
  <c r="T63" i="6" s="1"/>
  <c r="D262" i="2"/>
  <c r="T91" i="5" s="1"/>
  <c r="D263" i="2"/>
  <c r="T15" i="5" s="1"/>
  <c r="D264" i="2"/>
  <c r="T73" i="7" s="1"/>
  <c r="D265" i="2"/>
  <c r="T148" i="5" s="1"/>
  <c r="D266" i="2"/>
  <c r="T164" i="6" s="1"/>
  <c r="D267" i="2"/>
  <c r="T58" i="5" s="1"/>
  <c r="D268" i="2"/>
  <c r="T38" i="6" s="1"/>
  <c r="D269" i="2"/>
  <c r="T50" i="7" s="1"/>
  <c r="D270" i="2"/>
  <c r="T84" i="7" s="1"/>
  <c r="D271" i="2"/>
  <c r="T159" i="5" s="1"/>
  <c r="D272" i="2"/>
  <c r="T34" i="7" s="1"/>
  <c r="D273" i="2"/>
  <c r="T25" i="5" s="1"/>
  <c r="D274" i="2"/>
  <c r="D275" i="2"/>
  <c r="T50" i="6" s="1"/>
  <c r="D276" i="2"/>
  <c r="T127" i="6" s="1"/>
  <c r="D277" i="2"/>
  <c r="T128" i="6" s="1"/>
  <c r="D278" i="2"/>
  <c r="T166" i="6" s="1"/>
  <c r="D279" i="2"/>
  <c r="T61" i="7" s="1"/>
  <c r="D280" i="2"/>
  <c r="T108" i="7" s="1"/>
  <c r="D281" i="2"/>
  <c r="T37" i="5" s="1"/>
  <c r="D282" i="2"/>
  <c r="T120" i="6" s="1"/>
  <c r="D283" i="2"/>
  <c r="T57" i="5" s="1"/>
  <c r="D284" i="2"/>
  <c r="D285" i="2"/>
  <c r="T143" i="7" s="1"/>
  <c r="D286" i="2"/>
  <c r="T31" i="5" s="1"/>
  <c r="D287" i="2"/>
  <c r="T154" i="7" s="1"/>
  <c r="D288" i="2"/>
  <c r="T111" i="5" s="1"/>
  <c r="D289" i="2"/>
  <c r="T122" i="6" s="1"/>
  <c r="D290" i="2"/>
  <c r="T107" i="7" s="1"/>
  <c r="D291" i="2"/>
  <c r="T62" i="6" s="1"/>
  <c r="D292" i="2"/>
  <c r="T55" i="6" s="1"/>
  <c r="D293" i="2"/>
  <c r="T17" i="7" s="1"/>
  <c r="D294" i="2"/>
  <c r="T125" i="7" s="1"/>
  <c r="D295" i="2"/>
  <c r="T102" i="7" s="1"/>
  <c r="D296" i="2"/>
  <c r="T146" i="6" s="1"/>
  <c r="D297" i="2"/>
  <c r="T165" i="6" s="1"/>
  <c r="D298" i="2"/>
  <c r="T45" i="7" s="1"/>
  <c r="D299" i="2"/>
  <c r="D300" i="2"/>
  <c r="D301" i="2"/>
  <c r="T88" i="7" s="1"/>
  <c r="D302" i="2"/>
  <c r="T18" i="7" s="1"/>
  <c r="D303" i="2"/>
  <c r="T44" i="6" s="1"/>
  <c r="D304" i="2"/>
  <c r="T53" i="7" s="1"/>
  <c r="D305" i="2"/>
  <c r="T47" i="6" s="1"/>
  <c r="D306" i="2"/>
  <c r="T85" i="7" s="1"/>
  <c r="D307" i="2"/>
  <c r="T45" i="5" s="1"/>
  <c r="D308" i="2"/>
  <c r="T93" i="6" s="1"/>
  <c r="D309" i="2"/>
  <c r="T49" i="7" s="1"/>
  <c r="D310" i="2"/>
  <c r="T59" i="7" s="1"/>
  <c r="D311" i="2"/>
  <c r="T35" i="5" s="1"/>
  <c r="D312" i="2"/>
  <c r="T149" i="6" s="1"/>
  <c r="D313" i="2"/>
  <c r="T13" i="6" s="1"/>
  <c r="D314" i="2"/>
  <c r="T40" i="6" s="1"/>
  <c r="D315" i="2"/>
  <c r="T30" i="5" s="1"/>
  <c r="D316" i="2"/>
  <c r="T167" i="6" s="1"/>
  <c r="D317" i="2"/>
  <c r="T129" i="7" s="1"/>
  <c r="D318" i="2"/>
  <c r="D319" i="2"/>
  <c r="T13" i="7" s="1"/>
  <c r="D320" i="2"/>
  <c r="T118" i="6" s="1"/>
  <c r="D321" i="2"/>
  <c r="T176" i="7" s="1"/>
  <c r="D322" i="2"/>
  <c r="D323" i="2"/>
  <c r="T68" i="5" s="1"/>
  <c r="D324" i="2"/>
  <c r="T103" i="6" s="1"/>
  <c r="D325" i="2"/>
  <c r="T191" i="7" s="1"/>
  <c r="D326" i="2"/>
  <c r="T92" i="7" s="1"/>
  <c r="D327" i="2"/>
  <c r="D328" i="2"/>
  <c r="T31" i="7" s="1"/>
  <c r="D329" i="2"/>
  <c r="T74" i="5" s="1"/>
  <c r="D330" i="2"/>
  <c r="T104" i="5" s="1"/>
  <c r="D331" i="2"/>
  <c r="T89" i="6" s="1"/>
  <c r="D332" i="2"/>
  <c r="T93" i="5" s="1"/>
  <c r="D333" i="2"/>
  <c r="T71" i="6" s="1"/>
  <c r="D334" i="2"/>
  <c r="T46" i="7" s="1"/>
  <c r="D335" i="2"/>
  <c r="T14" i="7" s="1"/>
  <c r="D336" i="2"/>
  <c r="T155" i="7" s="1"/>
  <c r="D337" i="2"/>
  <c r="T134" i="5" s="1"/>
  <c r="D338" i="2"/>
  <c r="T86" i="5" s="1"/>
  <c r="D339" i="2"/>
  <c r="T104" i="6" s="1"/>
  <c r="D340" i="2"/>
  <c r="T193" i="7" s="1"/>
  <c r="D341" i="2"/>
  <c r="T95" i="7" s="1"/>
  <c r="D342" i="2"/>
  <c r="T161" i="5" s="1"/>
  <c r="D343" i="2"/>
  <c r="T112" i="7" s="1"/>
  <c r="D344" i="2"/>
  <c r="T173" i="7" s="1"/>
  <c r="D345" i="2"/>
  <c r="T56" i="6" s="1"/>
  <c r="D346" i="2"/>
  <c r="T84" i="6" s="1"/>
  <c r="D347" i="2"/>
  <c r="T80" i="5" s="1"/>
  <c r="D348" i="2"/>
  <c r="T47" i="7" s="1"/>
  <c r="D349" i="2"/>
  <c r="T179" i="7" s="1"/>
  <c r="D350" i="2"/>
  <c r="T80" i="7" s="1"/>
  <c r="D351" i="2"/>
  <c r="T150" i="7" s="1"/>
  <c r="D352" i="2"/>
  <c r="T130" i="6" s="1"/>
  <c r="D353" i="2"/>
  <c r="T46" i="5" s="1"/>
  <c r="D354" i="2"/>
  <c r="T86" i="6" s="1"/>
  <c r="D355" i="2"/>
  <c r="T180" i="7" s="1"/>
  <c r="D356" i="2"/>
  <c r="T163" i="7" s="1"/>
  <c r="D357" i="2"/>
  <c r="T121" i="5" s="1"/>
  <c r="D358" i="2"/>
  <c r="D359" i="2"/>
  <c r="T79" i="6" s="1"/>
  <c r="D360" i="2"/>
  <c r="T135" i="6" s="1"/>
  <c r="D361" i="2"/>
  <c r="T140" i="5" s="1"/>
  <c r="D362" i="2"/>
  <c r="T28" i="7" s="1"/>
  <c r="D363" i="2"/>
  <c r="T49" i="5" s="1"/>
  <c r="D364" i="2"/>
  <c r="D365" i="2"/>
  <c r="T185" i="7" s="1"/>
  <c r="D366" i="2"/>
  <c r="T136" i="7" s="1"/>
  <c r="D367" i="2"/>
  <c r="T59" i="6" s="1"/>
  <c r="D368" i="2"/>
  <c r="T86" i="7" s="1"/>
  <c r="D369" i="2"/>
  <c r="T43" i="7" s="1"/>
  <c r="D370" i="2"/>
  <c r="T175" i="7" s="1"/>
  <c r="D371" i="2"/>
  <c r="T153" i="5" s="1"/>
  <c r="D372" i="2"/>
  <c r="T151" i="6" s="1"/>
  <c r="D373" i="2"/>
  <c r="T72" i="6" s="1"/>
  <c r="D374" i="2"/>
  <c r="T130" i="5" s="1"/>
  <c r="D375" i="2"/>
  <c r="T139" i="7" s="1"/>
  <c r="D376" i="2"/>
  <c r="T115" i="5" s="1"/>
  <c r="D377" i="2"/>
  <c r="T71" i="5" s="1"/>
  <c r="D378" i="2"/>
  <c r="D379" i="2"/>
  <c r="T26" i="5" s="1"/>
  <c r="D380" i="2"/>
  <c r="T52" i="5" s="1"/>
  <c r="D381" i="2"/>
  <c r="T159" i="7" s="1"/>
  <c r="D382" i="2"/>
  <c r="T77" i="6" s="1"/>
  <c r="D383" i="2"/>
  <c r="T189" i="7" s="1"/>
  <c r="D384" i="2"/>
  <c r="D385" i="2"/>
  <c r="T113" i="5" s="1"/>
  <c r="D386" i="2"/>
  <c r="T126" i="6" s="1"/>
  <c r="D387" i="2"/>
  <c r="T72" i="7" s="1"/>
  <c r="D388" i="2"/>
  <c r="T82" i="5" s="1"/>
  <c r="D389" i="2"/>
  <c r="T33" i="6" s="1"/>
  <c r="D390" i="2"/>
  <c r="T123" i="7" s="1"/>
  <c r="D391" i="2"/>
  <c r="T158" i="5" s="1"/>
  <c r="D392" i="2"/>
  <c r="T186" i="7" s="1"/>
  <c r="D393" i="2"/>
  <c r="T36" i="5" s="1"/>
  <c r="D394" i="2"/>
  <c r="D395" i="2"/>
  <c r="D396" i="2"/>
  <c r="T89" i="5" s="1"/>
  <c r="D397" i="2"/>
  <c r="T125" i="5" s="1"/>
  <c r="D398" i="2"/>
  <c r="D399" i="2"/>
  <c r="T79" i="7" s="1"/>
  <c r="D400" i="2"/>
  <c r="T153" i="7" s="1"/>
  <c r="D401" i="2"/>
  <c r="T76" i="7" s="1"/>
  <c r="D402" i="2"/>
  <c r="T116" i="5" s="1"/>
  <c r="D403" i="2"/>
  <c r="T89" i="7" s="1"/>
  <c r="D404" i="2"/>
  <c r="T43" i="5" s="1"/>
  <c r="D405" i="2"/>
  <c r="T137" i="6" s="1"/>
  <c r="D406" i="2"/>
  <c r="T23" i="7" s="1"/>
  <c r="D407" i="2"/>
  <c r="T56" i="7" s="1"/>
  <c r="D408" i="2"/>
  <c r="T155" i="6" s="1"/>
  <c r="D409" i="2"/>
  <c r="T198" i="7" s="1"/>
  <c r="D410" i="2"/>
  <c r="T108" i="5" s="1"/>
  <c r="D411" i="2"/>
  <c r="T192" i="7" s="1"/>
  <c r="D412" i="2"/>
  <c r="T131" i="5" s="1"/>
  <c r="D413" i="2"/>
  <c r="T132" i="6" s="1"/>
  <c r="D414" i="2"/>
  <c r="T19" i="6" s="1"/>
  <c r="D415" i="2"/>
  <c r="T24" i="6" s="1"/>
  <c r="D416" i="2"/>
  <c r="T8" i="6" s="1"/>
  <c r="D417" i="2"/>
  <c r="T42" i="5" s="1"/>
  <c r="D418" i="2"/>
  <c r="T27" i="5" s="1"/>
  <c r="D419" i="2"/>
  <c r="T141" i="7" s="1"/>
  <c r="D420" i="2"/>
  <c r="T62" i="7" s="1"/>
  <c r="D421" i="2"/>
  <c r="T54" i="6" s="1"/>
  <c r="D422" i="2"/>
  <c r="T96" i="6" s="1"/>
  <c r="D423" i="2"/>
  <c r="D424" i="2"/>
  <c r="T138" i="7" s="1"/>
  <c r="D425" i="2"/>
  <c r="T127" i="7" s="1"/>
  <c r="D426" i="2"/>
  <c r="T101" i="7" s="1"/>
  <c r="D427" i="2"/>
  <c r="T135" i="7" s="1"/>
  <c r="D428" i="2"/>
  <c r="T157" i="5" s="1"/>
  <c r="D429" i="2"/>
  <c r="T81" i="7" s="1"/>
  <c r="D430" i="2"/>
  <c r="D431" i="2"/>
  <c r="T74" i="7" s="1"/>
  <c r="D432" i="2"/>
  <c r="T9" i="5" s="1"/>
  <c r="D433" i="2"/>
  <c r="T78" i="5" s="1"/>
  <c r="D434" i="2"/>
  <c r="T139" i="6" s="1"/>
  <c r="D435" i="2"/>
  <c r="T137" i="5" s="1"/>
  <c r="D436" i="2"/>
  <c r="T161" i="6" s="1"/>
  <c r="D437" i="2"/>
  <c r="T55" i="7" s="1"/>
  <c r="D438" i="2"/>
  <c r="T69" i="5" s="1"/>
  <c r="D439" i="2"/>
  <c r="T172" i="6" s="1"/>
  <c r="D440" i="2"/>
  <c r="T184" i="7" s="1"/>
  <c r="D441" i="2"/>
  <c r="T166" i="7" s="1"/>
  <c r="D442" i="2"/>
  <c r="T126" i="7" s="1"/>
  <c r="D443" i="2"/>
  <c r="T41" i="5" s="1"/>
  <c r="D444" i="2"/>
  <c r="T47" i="5" s="1"/>
  <c r="D445" i="2"/>
  <c r="T156" i="7" s="1"/>
  <c r="D446" i="2"/>
  <c r="T120" i="5" s="1"/>
  <c r="D447" i="2"/>
  <c r="T54" i="5" s="1"/>
  <c r="D448" i="2"/>
  <c r="T106" i="7" s="1"/>
  <c r="D449" i="2"/>
  <c r="T150" i="6" s="1"/>
  <c r="D450" i="2"/>
  <c r="T182" i="7" s="1"/>
  <c r="D451" i="2"/>
  <c r="T48" i="5" s="1"/>
  <c r="D452" i="2"/>
  <c r="T102" i="5" s="1"/>
  <c r="D453" i="2"/>
  <c r="T107" i="6" s="1"/>
  <c r="D454" i="2"/>
  <c r="T72" i="5" s="1"/>
  <c r="D455" i="2"/>
  <c r="T78" i="7" s="1"/>
  <c r="D456" i="2"/>
  <c r="T152" i="6" s="1"/>
  <c r="D457" i="2"/>
  <c r="T18" i="6" s="1"/>
  <c r="D458" i="2"/>
  <c r="T83" i="6" s="1"/>
  <c r="D459" i="2"/>
  <c r="T37" i="7" s="1"/>
  <c r="D460" i="2"/>
  <c r="T113" i="6" s="1"/>
  <c r="D461" i="2"/>
  <c r="T187" i="7" s="1"/>
  <c r="D462" i="2"/>
  <c r="T147" i="5" s="1"/>
  <c r="D463" i="2"/>
  <c r="T140" i="7" s="1"/>
  <c r="D464" i="2"/>
  <c r="T90" i="5" s="1"/>
  <c r="D465" i="2"/>
  <c r="T158" i="6" s="1"/>
  <c r="D466" i="2"/>
  <c r="T74" i="6" s="1"/>
  <c r="D467" i="2"/>
  <c r="T167" i="5" s="1"/>
  <c r="D468" i="2"/>
  <c r="T148" i="6" s="1"/>
  <c r="D469" i="2"/>
  <c r="T134" i="6" s="1"/>
  <c r="D470" i="2"/>
  <c r="T194" i="7" s="1"/>
  <c r="D471" i="2"/>
  <c r="T7" i="5" s="1"/>
  <c r="D472" i="2"/>
  <c r="T98" i="6" s="1"/>
  <c r="D473" i="2"/>
  <c r="D474" i="2"/>
  <c r="T160" i="7" s="1"/>
  <c r="D475" i="2"/>
  <c r="T85" i="6" s="1"/>
  <c r="D476" i="2"/>
  <c r="T87" i="7" s="1"/>
  <c r="D477" i="2"/>
  <c r="T117" i="6" s="1"/>
  <c r="D478" i="2"/>
  <c r="T29" i="6" s="1"/>
  <c r="D479" i="2"/>
  <c r="T160" i="6" s="1"/>
  <c r="D480" i="2"/>
  <c r="T28" i="5" s="1"/>
  <c r="D481" i="2"/>
  <c r="D482" i="2"/>
  <c r="T29" i="7" s="1"/>
  <c r="D483" i="2"/>
  <c r="T94" i="7" s="1"/>
  <c r="D484" i="2"/>
  <c r="T162" i="5" s="1"/>
  <c r="D485" i="2"/>
  <c r="T53" i="5" s="1"/>
  <c r="D486" i="2"/>
  <c r="T158" i="7" s="1"/>
  <c r="D487" i="2"/>
  <c r="T36" i="7" s="1"/>
  <c r="D488" i="2"/>
  <c r="T35" i="7" s="1"/>
  <c r="D489" i="2"/>
  <c r="D490" i="2"/>
  <c r="T14" i="5" s="1"/>
  <c r="D491" i="2"/>
  <c r="T124" i="5" s="1"/>
  <c r="D492" i="2"/>
  <c r="T70" i="6" s="1"/>
  <c r="D493" i="2"/>
  <c r="T65" i="6" s="1"/>
  <c r="D494" i="2"/>
  <c r="T84" i="5" s="1"/>
  <c r="D495" i="2"/>
  <c r="T107" i="5" s="1"/>
  <c r="D496" i="2"/>
  <c r="T62" i="5" s="1"/>
  <c r="D497" i="2"/>
  <c r="T154" i="5" s="1"/>
  <c r="D498" i="2"/>
  <c r="T46" i="6" s="1"/>
  <c r="D499" i="2"/>
  <c r="T130" i="7" s="1"/>
  <c r="D500" i="2"/>
  <c r="T101" i="6" s="1"/>
  <c r="D501" i="2"/>
  <c r="D502" i="2"/>
  <c r="T39" i="7" s="1"/>
  <c r="D503" i="2"/>
  <c r="T76" i="6" s="1"/>
  <c r="D504" i="2"/>
  <c r="T75" i="5" s="1"/>
  <c r="D505" i="2"/>
  <c r="T33" i="5" s="1"/>
  <c r="D506" i="2"/>
  <c r="T50" i="5" s="1"/>
  <c r="D507" i="2"/>
  <c r="T106" i="5" s="1"/>
  <c r="D508" i="2"/>
  <c r="T57" i="6" s="1"/>
  <c r="D509" i="2"/>
  <c r="T6" i="6" s="1"/>
  <c r="D510" i="2"/>
  <c r="T119" i="6" s="1"/>
  <c r="D511" i="2"/>
  <c r="T20" i="6" s="1"/>
  <c r="D512" i="2"/>
  <c r="T21" i="5" s="1"/>
  <c r="D513" i="2"/>
  <c r="T165" i="7" s="1"/>
  <c r="D514" i="2"/>
  <c r="T43" i="6" s="1"/>
  <c r="D515" i="2"/>
  <c r="T145" i="6" s="1"/>
  <c r="D516" i="2"/>
  <c r="T67" i="6" s="1"/>
  <c r="D517" i="2"/>
  <c r="T152" i="5" s="1"/>
  <c r="D518" i="2"/>
  <c r="T70" i="7" s="1"/>
  <c r="D519" i="2"/>
  <c r="T9" i="6" s="1"/>
  <c r="D520" i="2"/>
  <c r="T103" i="7" s="1"/>
  <c r="D521" i="2"/>
  <c r="T21" i="6" s="1"/>
  <c r="D522" i="2"/>
  <c r="T167" i="7" s="1"/>
  <c r="D523" i="2"/>
  <c r="T88" i="5" s="1"/>
  <c r="D524" i="2"/>
  <c r="T149" i="5" s="1"/>
  <c r="D525" i="2"/>
  <c r="T48" i="6" s="1"/>
  <c r="D526" i="2"/>
  <c r="T82" i="7" s="1"/>
  <c r="D527" i="2"/>
  <c r="T105" i="7" s="1"/>
  <c r="D528" i="2"/>
  <c r="D529" i="2"/>
  <c r="T57" i="7" s="1"/>
  <c r="D530" i="2"/>
  <c r="T97" i="6" s="1"/>
  <c r="D531" i="2"/>
  <c r="T64" i="7" s="1"/>
  <c r="D532" i="2"/>
  <c r="T98" i="7" s="1"/>
  <c r="D533" i="2"/>
  <c r="T123" i="6" s="1"/>
  <c r="D534" i="2"/>
  <c r="D535" i="2"/>
  <c r="T42" i="7" s="1"/>
  <c r="D536" i="2"/>
  <c r="T75" i="7" s="1"/>
  <c r="D537" i="2"/>
  <c r="T66" i="7" s="1"/>
  <c r="D538" i="2"/>
  <c r="T10" i="5" s="1"/>
  <c r="D539" i="2"/>
  <c r="T124" i="6" s="1"/>
  <c r="D540" i="2"/>
  <c r="T119" i="5" s="1"/>
  <c r="D541" i="2"/>
  <c r="T152" i="7" s="1"/>
  <c r="D542" i="2"/>
  <c r="T95" i="6" s="1"/>
  <c r="D543" i="2"/>
  <c r="T65" i="7" s="1"/>
  <c r="D544" i="2"/>
  <c r="T181" i="7" s="1"/>
  <c r="D545" i="2"/>
  <c r="T36" i="6" s="1"/>
  <c r="D546" i="2"/>
  <c r="T143" i="6" s="1"/>
  <c r="D547" i="2"/>
  <c r="T76" i="5" s="1"/>
  <c r="D548" i="2"/>
  <c r="T144" i="5" s="1"/>
  <c r="D549" i="2"/>
  <c r="T73" i="6" s="1"/>
  <c r="D550" i="2"/>
  <c r="T16" i="7" s="1"/>
  <c r="D551" i="2"/>
  <c r="T112" i="5" s="1"/>
  <c r="D552" i="2"/>
  <c r="T166" i="5" s="1"/>
  <c r="D553" i="2"/>
  <c r="T51" i="6" s="1"/>
  <c r="D554" i="2"/>
  <c r="T32" i="5" s="1"/>
  <c r="D555" i="2"/>
  <c r="T27" i="6" s="1"/>
  <c r="D556" i="2"/>
  <c r="T19" i="5" s="1"/>
  <c r="D557" i="2"/>
  <c r="T16" i="6" s="1"/>
  <c r="D558" i="2"/>
  <c r="T147" i="6" s="1"/>
  <c r="D559" i="2"/>
  <c r="T20" i="7" s="1"/>
  <c r="D560" i="2"/>
  <c r="T164" i="5" s="1"/>
  <c r="D561" i="2"/>
  <c r="D2" i="2"/>
  <c r="T24" i="5" s="1"/>
  <c r="AA4" i="6" l="1"/>
  <c r="V5" i="7"/>
  <c r="U5" i="7"/>
  <c r="W5" i="7"/>
  <c r="V5" i="6"/>
  <c r="U5" i="6"/>
  <c r="W5" i="6"/>
  <c r="U5" i="5"/>
  <c r="V5" i="5"/>
  <c r="W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Nugent</author>
    <author>tc={9EBDBFA6-C9CE-4876-A42A-C48124CCE940}</author>
  </authors>
  <commentList>
    <comment ref="A1" authorId="0" shapeId="0" xr:uid="{00000000-0006-0000-0200-000001000000}">
      <text>
        <r>
          <rPr>
            <b/>
            <sz val="8"/>
            <color indexed="81"/>
            <rFont val="Tahoma"/>
            <family val="2"/>
          </rPr>
          <t>Michael Nugent:</t>
        </r>
        <r>
          <rPr>
            <sz val="8"/>
            <color indexed="81"/>
            <rFont val="Tahoma"/>
            <family val="2"/>
          </rPr>
          <t xml:space="preserve">
Stock Currently in the fund. This will not match the Fund tabs. Some Stocks were not purchased from the first group into our mutual fund. </t>
        </r>
      </text>
    </comment>
    <comment ref="R5" authorId="1" shapeId="0" xr:uid="{9EBDBFA6-C9CE-4876-A42A-C48124CCE940}">
      <text>
        <t>[Threaded comment]
Your version of Excel allows you to read this threaded comment; however, any edits to it will get removed if the file is opened in a newer version of Excel. Learn more: https://go.microsoft.com/fwlink/?linkid=870924
Comment:
    clean up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Nugent</author>
    <author>tc={AAE863C3-CA8B-48D7-B2EA-9EC746648DD7}</author>
  </authors>
  <commentList>
    <comment ref="A1" authorId="0" shapeId="0" xr:uid="{38ED5B9B-7B02-44EE-9326-79464649D280}">
      <text>
        <r>
          <rPr>
            <b/>
            <sz val="8"/>
            <color indexed="81"/>
            <rFont val="Tahoma"/>
            <family val="2"/>
          </rPr>
          <t>Michael Nugent:</t>
        </r>
        <r>
          <rPr>
            <sz val="8"/>
            <color indexed="81"/>
            <rFont val="Tahoma"/>
            <family val="2"/>
          </rPr>
          <t xml:space="preserve">
Stock Currently in the fund. This will not match the Fund tabs. Some Stocks were not purchased from the first group into our mutual fund. </t>
        </r>
      </text>
    </comment>
    <comment ref="R5" authorId="1" shapeId="0" xr:uid="{AAE863C3-CA8B-48D7-B2EA-9EC746648DD7}">
      <text>
        <t>[Threaded comment]
Your version of Excel allows you to read this threaded comment; however, any edits to it will get removed if the file is opened in a newer version of Excel. Learn more: https://go.microsoft.com/fwlink/?linkid=870924
Comment:
    clean up data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Nugent</author>
    <author>tc={044EE953-50A7-4890-8E00-E0718A8E493B}</author>
  </authors>
  <commentList>
    <comment ref="A1" authorId="0" shapeId="0" xr:uid="{F871A473-76EE-4151-ACEB-72D44240BCB2}">
      <text>
        <r>
          <rPr>
            <b/>
            <sz val="8"/>
            <color indexed="81"/>
            <rFont val="Tahoma"/>
            <family val="2"/>
          </rPr>
          <t>Michael Nugent:</t>
        </r>
        <r>
          <rPr>
            <sz val="8"/>
            <color indexed="81"/>
            <rFont val="Tahoma"/>
            <family val="2"/>
          </rPr>
          <t xml:space="preserve">
Stock Currently in the fund. This will not match the Fund tabs. Some Stocks were not purchased from the first group into our mutual fund. </t>
        </r>
      </text>
    </comment>
    <comment ref="R5" authorId="1" shapeId="0" xr:uid="{044EE953-50A7-4890-8E00-E0718A8E493B}">
      <text>
        <t>[Threaded comment]
Your version of Excel allows you to read this threaded comment; however, any edits to it will get removed if the file is opened in a newer version of Excel. Learn more: https://go.microsoft.com/fwlink/?linkid=870924
Comment:
    clean up data</t>
      </text>
    </comment>
  </commentList>
</comments>
</file>

<file path=xl/sharedStrings.xml><?xml version="1.0" encoding="utf-8"?>
<sst xmlns="http://schemas.openxmlformats.org/spreadsheetml/2006/main" count="3027" uniqueCount="2212">
  <si>
    <t>Ticker</t>
  </si>
  <si>
    <t>Ticker (Trimmed)</t>
  </si>
  <si>
    <t>Company Name</t>
  </si>
  <si>
    <t>Company Name (Trimmed)</t>
  </si>
  <si>
    <t>Return On Equity</t>
  </si>
  <si>
    <t>Return On Assets</t>
  </si>
  <si>
    <t>Operating Margin</t>
  </si>
  <si>
    <t xml:space="preserve">AAP </t>
  </si>
  <si>
    <t>AAP</t>
  </si>
  <si>
    <t xml:space="preserve"> Advance Auto Part </t>
  </si>
  <si>
    <t xml:space="preserve">AAWW </t>
  </si>
  <si>
    <t>AAWW</t>
  </si>
  <si>
    <t xml:space="preserve"> Atlas Air Worldwi </t>
  </si>
  <si>
    <t xml:space="preserve">AB </t>
  </si>
  <si>
    <t>AB</t>
  </si>
  <si>
    <t xml:space="preserve"> Allianceberstein  </t>
  </si>
  <si>
    <t xml:space="preserve">ABC </t>
  </si>
  <si>
    <t>ABC</t>
  </si>
  <si>
    <t xml:space="preserve"> AmerisourceBergen </t>
  </si>
  <si>
    <t xml:space="preserve">ABT </t>
  </si>
  <si>
    <t>ABT</t>
  </si>
  <si>
    <t xml:space="preserve"> Abbott Laboratori </t>
  </si>
  <si>
    <t xml:space="preserve">ABV </t>
  </si>
  <si>
    <t>ABV</t>
  </si>
  <si>
    <t xml:space="preserve">ABVT </t>
  </si>
  <si>
    <t>ABVT</t>
  </si>
  <si>
    <t xml:space="preserve"> Abovenet Inc Comm </t>
  </si>
  <si>
    <t xml:space="preserve">ACL </t>
  </si>
  <si>
    <t>ACL</t>
  </si>
  <si>
    <t xml:space="preserve"> Alcon Inc Common  </t>
  </si>
  <si>
    <t xml:space="preserve">ACN </t>
  </si>
  <si>
    <t>ACN</t>
  </si>
  <si>
    <t xml:space="preserve"> Accenture plc. Cl </t>
  </si>
  <si>
    <t xml:space="preserve">ADC </t>
  </si>
  <si>
    <t>ADC</t>
  </si>
  <si>
    <t xml:space="preserve"> Agree Realty Corp </t>
  </si>
  <si>
    <t xml:space="preserve">ADM </t>
  </si>
  <si>
    <t>ADM</t>
  </si>
  <si>
    <t xml:space="preserve"> Archer-Daniels-Mi </t>
  </si>
  <si>
    <t xml:space="preserve">ADP </t>
  </si>
  <si>
    <t>ADP</t>
  </si>
  <si>
    <t xml:space="preserve"> Automatic Data Pr </t>
  </si>
  <si>
    <t xml:space="preserve">ADS </t>
  </si>
  <si>
    <t>ADS</t>
  </si>
  <si>
    <t xml:space="preserve"> Alliance Data Sys </t>
  </si>
  <si>
    <t xml:space="preserve">AEP </t>
  </si>
  <si>
    <t>AEP</t>
  </si>
  <si>
    <t xml:space="preserve"> American Electric </t>
  </si>
  <si>
    <t xml:space="preserve">AET </t>
  </si>
  <si>
    <t>AET</t>
  </si>
  <si>
    <t xml:space="preserve"> Aetna Inc. Common </t>
  </si>
  <si>
    <t xml:space="preserve">AFAM </t>
  </si>
  <si>
    <t>AFAM</t>
  </si>
  <si>
    <t xml:space="preserve"> Almost Family Inc </t>
  </si>
  <si>
    <t xml:space="preserve">AFL </t>
  </si>
  <si>
    <t>AFL</t>
  </si>
  <si>
    <t xml:space="preserve"> AFLAC Incorporate </t>
  </si>
  <si>
    <t xml:space="preserve">AGU </t>
  </si>
  <si>
    <t>AGU</t>
  </si>
  <si>
    <t xml:space="preserve"> Agrium Inc. Commo </t>
  </si>
  <si>
    <t xml:space="preserve">AHGP </t>
  </si>
  <si>
    <t>AHGP</t>
  </si>
  <si>
    <t xml:space="preserve"> Alliance Holdings </t>
  </si>
  <si>
    <t xml:space="preserve">AIPC </t>
  </si>
  <si>
    <t>AIPC</t>
  </si>
  <si>
    <t xml:space="preserve"> American Italian  </t>
  </si>
  <si>
    <t xml:space="preserve">AIRM </t>
  </si>
  <si>
    <t>AIRM</t>
  </si>
  <si>
    <t xml:space="preserve"> Air Methods Corpo </t>
  </si>
  <si>
    <t xml:space="preserve">ALB </t>
  </si>
  <si>
    <t>ALB</t>
  </si>
  <si>
    <t xml:space="preserve"> Albemarle Corpora </t>
  </si>
  <si>
    <t xml:space="preserve">ALGT </t>
  </si>
  <si>
    <t>ALGT</t>
  </si>
  <si>
    <t xml:space="preserve"> Allegiant Travel  </t>
  </si>
  <si>
    <t xml:space="preserve">ALL </t>
  </si>
  <si>
    <t>ALL</t>
  </si>
  <si>
    <t xml:space="preserve"> Allstate Corporat </t>
  </si>
  <si>
    <t xml:space="preserve">ALNC </t>
  </si>
  <si>
    <t>ALNC</t>
  </si>
  <si>
    <t xml:space="preserve"> Alliance Financia </t>
  </si>
  <si>
    <t xml:space="preserve">AM </t>
  </si>
  <si>
    <t>AM</t>
  </si>
  <si>
    <t xml:space="preserve"> American Greeting </t>
  </si>
  <si>
    <t xml:space="preserve">AMED </t>
  </si>
  <si>
    <t>AMED</t>
  </si>
  <si>
    <t xml:space="preserve"> Amedisys Inc </t>
  </si>
  <si>
    <t xml:space="preserve">AMG </t>
  </si>
  <si>
    <t>AMG</t>
  </si>
  <si>
    <t xml:space="preserve"> Affiliated Manage </t>
  </si>
  <si>
    <t xml:space="preserve">AMGN </t>
  </si>
  <si>
    <t>AMGN</t>
  </si>
  <si>
    <t xml:space="preserve"> Amgen Inc. </t>
  </si>
  <si>
    <t xml:space="preserve">AMN </t>
  </si>
  <si>
    <t>AMN</t>
  </si>
  <si>
    <t xml:space="preserve"> Ameron Internatio </t>
  </si>
  <si>
    <t xml:space="preserve">AMP </t>
  </si>
  <si>
    <t>AMP</t>
  </si>
  <si>
    <t xml:space="preserve"> Ameriprise Financ </t>
  </si>
  <si>
    <t xml:space="preserve">ANR </t>
  </si>
  <si>
    <t>ANR</t>
  </si>
  <si>
    <t xml:space="preserve"> Alpha Natural Res </t>
  </si>
  <si>
    <t xml:space="preserve">AOL </t>
  </si>
  <si>
    <t>AOL</t>
  </si>
  <si>
    <t xml:space="preserve"> AOL Inc. AOL Inc. </t>
  </si>
  <si>
    <t xml:space="preserve">AON </t>
  </si>
  <si>
    <t>AON</t>
  </si>
  <si>
    <t xml:space="preserve"> Aon Corporation C </t>
  </si>
  <si>
    <t xml:space="preserve">AOS </t>
  </si>
  <si>
    <t>AOS</t>
  </si>
  <si>
    <t xml:space="preserve"> A.O. Smith Corpor </t>
  </si>
  <si>
    <t xml:space="preserve">AP </t>
  </si>
  <si>
    <t>AP</t>
  </si>
  <si>
    <t xml:space="preserve"> Ampco-Pittsburgh  </t>
  </si>
  <si>
    <t xml:space="preserve">APD </t>
  </si>
  <si>
    <t>APD</t>
  </si>
  <si>
    <t xml:space="preserve"> Air Products and  </t>
  </si>
  <si>
    <t xml:space="preserve">APH </t>
  </si>
  <si>
    <t>APH</t>
  </si>
  <si>
    <t xml:space="preserve"> Amphenol Corporat </t>
  </si>
  <si>
    <t xml:space="preserve">APU </t>
  </si>
  <si>
    <t>APU</t>
  </si>
  <si>
    <t xml:space="preserve"> AmeriGas Partners </t>
  </si>
  <si>
    <t xml:space="preserve">ARE </t>
  </si>
  <si>
    <t>ARE</t>
  </si>
  <si>
    <t xml:space="preserve"> Alexandria Real E </t>
  </si>
  <si>
    <t xml:space="preserve">ARLP </t>
  </si>
  <si>
    <t>ARLP</t>
  </si>
  <si>
    <t xml:space="preserve"> Alliance Resource </t>
  </si>
  <si>
    <t xml:space="preserve">ARO </t>
  </si>
  <si>
    <t>ARO</t>
  </si>
  <si>
    <t xml:space="preserve"> Aeropostale Inc C </t>
  </si>
  <si>
    <t xml:space="preserve">AROW </t>
  </si>
  <si>
    <t>AROW</t>
  </si>
  <si>
    <t xml:space="preserve"> Arrow Financial C </t>
  </si>
  <si>
    <t xml:space="preserve">ARW </t>
  </si>
  <si>
    <t>ARW</t>
  </si>
  <si>
    <t xml:space="preserve"> Arrow Electronics </t>
  </si>
  <si>
    <t xml:space="preserve">ASEI </t>
  </si>
  <si>
    <t>ASEI</t>
  </si>
  <si>
    <t xml:space="preserve"> American Science  </t>
  </si>
  <si>
    <t xml:space="preserve">ASH </t>
  </si>
  <si>
    <t>ASH</t>
  </si>
  <si>
    <t xml:space="preserve"> Ashland Inc. (NEW </t>
  </si>
  <si>
    <t xml:space="preserve">ASI </t>
  </si>
  <si>
    <t>ASI</t>
  </si>
  <si>
    <t xml:space="preserve"> American Safety I </t>
  </si>
  <si>
    <t xml:space="preserve">ASR </t>
  </si>
  <si>
    <t>ASR</t>
  </si>
  <si>
    <t xml:space="preserve"> Grupo Aeroportuar </t>
  </si>
  <si>
    <t xml:space="preserve">ATAC </t>
  </si>
  <si>
    <t>ATAC</t>
  </si>
  <si>
    <t xml:space="preserve"> ATC Technology Co </t>
  </si>
  <si>
    <t xml:space="preserve">ATHR </t>
  </si>
  <si>
    <t>ATHR</t>
  </si>
  <si>
    <t xml:space="preserve"> Atheros Communica </t>
  </si>
  <si>
    <t xml:space="preserve">ATK </t>
  </si>
  <si>
    <t>ATK</t>
  </si>
  <si>
    <t xml:space="preserve"> Alliant Techsyste </t>
  </si>
  <si>
    <t xml:space="preserve">ATNI </t>
  </si>
  <si>
    <t>ATNI</t>
  </si>
  <si>
    <t xml:space="preserve"> Atlantic Tele-Net </t>
  </si>
  <si>
    <t xml:space="preserve">ATO </t>
  </si>
  <si>
    <t>ATO</t>
  </si>
  <si>
    <t xml:space="preserve"> Atmos Energy Corp </t>
  </si>
  <si>
    <t xml:space="preserve">ATRI </t>
  </si>
  <si>
    <t>ATRI</t>
  </si>
  <si>
    <t xml:space="preserve"> ATRION Corporatio </t>
  </si>
  <si>
    <t xml:space="preserve">AVB </t>
  </si>
  <si>
    <t>AVB</t>
  </si>
  <si>
    <t xml:space="preserve"> AvalonBay Communi </t>
  </si>
  <si>
    <t xml:space="preserve">AXP </t>
  </si>
  <si>
    <t>AXP</t>
  </si>
  <si>
    <t xml:space="preserve"> American Express  </t>
  </si>
  <si>
    <t xml:space="preserve">AXS </t>
  </si>
  <si>
    <t>AXS</t>
  </si>
  <si>
    <t xml:space="preserve"> Axis Capital Hold </t>
  </si>
  <si>
    <t xml:space="preserve">AYI </t>
  </si>
  <si>
    <t>AYI</t>
  </si>
  <si>
    <t xml:space="preserve"> Acuity Brands Inc </t>
  </si>
  <si>
    <t xml:space="preserve">AZZ </t>
  </si>
  <si>
    <t>AZZ</t>
  </si>
  <si>
    <t xml:space="preserve"> AZZ Incorporated  </t>
  </si>
  <si>
    <t xml:space="preserve">BA </t>
  </si>
  <si>
    <t>BA</t>
  </si>
  <si>
    <t xml:space="preserve"> Boeing Company (T </t>
  </si>
  <si>
    <t xml:space="preserve">BANF </t>
  </si>
  <si>
    <t>BANF</t>
  </si>
  <si>
    <t xml:space="preserve"> BancFirst Corpora </t>
  </si>
  <si>
    <t xml:space="preserve">BAP </t>
  </si>
  <si>
    <t>BAP</t>
  </si>
  <si>
    <t xml:space="preserve"> Credicorp Ltd. Co </t>
  </si>
  <si>
    <t xml:space="preserve">BAX </t>
  </si>
  <si>
    <t>BAX</t>
  </si>
  <si>
    <t xml:space="preserve"> Baxter Internatio </t>
  </si>
  <si>
    <t xml:space="preserve">BBBY </t>
  </si>
  <si>
    <t>BBBY</t>
  </si>
  <si>
    <t xml:space="preserve"> Bed Bath &amp; Beyond </t>
  </si>
  <si>
    <t xml:space="preserve">BBL </t>
  </si>
  <si>
    <t>BBL</t>
  </si>
  <si>
    <t xml:space="preserve"> BHP Billiton plc  </t>
  </si>
  <si>
    <t xml:space="preserve">BBOX </t>
  </si>
  <si>
    <t>BBOX</t>
  </si>
  <si>
    <t xml:space="preserve"> Black Box Corpora </t>
  </si>
  <si>
    <t xml:space="preserve">BDK </t>
  </si>
  <si>
    <t>BDK</t>
  </si>
  <si>
    <t xml:space="preserve"> Black &amp; Decker Co </t>
  </si>
  <si>
    <t xml:space="preserve">BEN </t>
  </si>
  <si>
    <t>BEN</t>
  </si>
  <si>
    <t xml:space="preserve"> Franklin Resource </t>
  </si>
  <si>
    <t xml:space="preserve">BHI </t>
  </si>
  <si>
    <t>BHI</t>
  </si>
  <si>
    <t xml:space="preserve"> Baker Hughes Inco </t>
  </si>
  <si>
    <t xml:space="preserve">BHP </t>
  </si>
  <si>
    <t>BHP</t>
  </si>
  <si>
    <t xml:space="preserve"> BHP Billiton Limi </t>
  </si>
  <si>
    <t xml:space="preserve">BIIB </t>
  </si>
  <si>
    <t>BIIB</t>
  </si>
  <si>
    <t xml:space="preserve"> Biogen Idec Inc </t>
  </si>
  <si>
    <t xml:space="preserve">BIO </t>
  </si>
  <si>
    <t>BIO</t>
  </si>
  <si>
    <t xml:space="preserve"> Bio-Rad Laborator </t>
  </si>
  <si>
    <t xml:space="preserve">BJ </t>
  </si>
  <si>
    <t>BJ</t>
  </si>
  <si>
    <t xml:space="preserve"> BJ's Wholesale Cl </t>
  </si>
  <si>
    <t xml:space="preserve">BKR </t>
  </si>
  <si>
    <t>BKR</t>
  </si>
  <si>
    <t xml:space="preserve"> Baker (Michael) C </t>
  </si>
  <si>
    <t xml:space="preserve">BLL </t>
  </si>
  <si>
    <t>BLL</t>
  </si>
  <si>
    <t xml:space="preserve"> Ball Corporation  </t>
  </si>
  <si>
    <t xml:space="preserve">BMA </t>
  </si>
  <si>
    <t>BMA</t>
  </si>
  <si>
    <t xml:space="preserve"> Banco Macro S.A.  </t>
  </si>
  <si>
    <t xml:space="preserve">BMO </t>
  </si>
  <si>
    <t>BMO</t>
  </si>
  <si>
    <t xml:space="preserve"> Bank Of Montreal  </t>
  </si>
  <si>
    <t xml:space="preserve">BNS </t>
  </si>
  <si>
    <t>BNS</t>
  </si>
  <si>
    <t xml:space="preserve"> Bank Nova Scotia  </t>
  </si>
  <si>
    <t xml:space="preserve">BOH </t>
  </si>
  <si>
    <t>BOH</t>
  </si>
  <si>
    <t xml:space="preserve"> Bank of Hawaii Co </t>
  </si>
  <si>
    <t xml:space="preserve">BOKF </t>
  </si>
  <si>
    <t>BOKF</t>
  </si>
  <si>
    <t xml:space="preserve"> BOK Financial Cor </t>
  </si>
  <si>
    <t xml:space="preserve">BP </t>
  </si>
  <si>
    <t>BP</t>
  </si>
  <si>
    <t xml:space="preserve"> BP p.l.c. Common  </t>
  </si>
  <si>
    <t xml:space="preserve">BPL </t>
  </si>
  <si>
    <t>BPL</t>
  </si>
  <si>
    <t xml:space="preserve"> Buckeye Partners  </t>
  </si>
  <si>
    <t xml:space="preserve">BRS </t>
  </si>
  <si>
    <t>BRS</t>
  </si>
  <si>
    <t xml:space="preserve"> Bristow Group Inc </t>
  </si>
  <si>
    <t xml:space="preserve">BTI </t>
  </si>
  <si>
    <t>BTI</t>
  </si>
  <si>
    <t xml:space="preserve"> British American  </t>
  </si>
  <si>
    <t xml:space="preserve">BTU </t>
  </si>
  <si>
    <t>BTU</t>
  </si>
  <si>
    <t xml:space="preserve"> Peabody Energy Co </t>
  </si>
  <si>
    <t xml:space="preserve">BUCY </t>
  </si>
  <si>
    <t>BUCY</t>
  </si>
  <si>
    <t xml:space="preserve"> Bucyrus Internati </t>
  </si>
  <si>
    <t xml:space="preserve">BVN </t>
  </si>
  <si>
    <t>BVN</t>
  </si>
  <si>
    <t xml:space="preserve"> Compania Mina Bue </t>
  </si>
  <si>
    <t xml:space="preserve">BWLD </t>
  </si>
  <si>
    <t>BWLD</t>
  </si>
  <si>
    <t xml:space="preserve"> Buffalo Wild Wing </t>
  </si>
  <si>
    <t xml:space="preserve">BXP </t>
  </si>
  <si>
    <t>BXP</t>
  </si>
  <si>
    <t xml:space="preserve"> Boston Properties </t>
  </si>
  <si>
    <t xml:space="preserve">BYI </t>
  </si>
  <si>
    <t>BYI</t>
  </si>
  <si>
    <t xml:space="preserve"> Bally Technologie </t>
  </si>
  <si>
    <t xml:space="preserve">CAC </t>
  </si>
  <si>
    <t>CAC</t>
  </si>
  <si>
    <t xml:space="preserve"> Camden National C </t>
  </si>
  <si>
    <t xml:space="preserve">CACI </t>
  </si>
  <si>
    <t>CACI</t>
  </si>
  <si>
    <t xml:space="preserve"> CACI Internationa </t>
  </si>
  <si>
    <t xml:space="preserve">CAM </t>
  </si>
  <si>
    <t>CAM</t>
  </si>
  <si>
    <t xml:space="preserve"> Cameron Internati </t>
  </si>
  <si>
    <t xml:space="preserve">CASS </t>
  </si>
  <si>
    <t>CASS</t>
  </si>
  <si>
    <t xml:space="preserve"> Cass Information  </t>
  </si>
  <si>
    <t xml:space="preserve">CASY </t>
  </si>
  <si>
    <t>CASY</t>
  </si>
  <si>
    <t xml:space="preserve"> Caseys General St </t>
  </si>
  <si>
    <t xml:space="preserve">CBE </t>
  </si>
  <si>
    <t>CBE</t>
  </si>
  <si>
    <t xml:space="preserve"> Cooper Industries </t>
  </si>
  <si>
    <t xml:space="preserve">CBRL </t>
  </si>
  <si>
    <t>CBRL</t>
  </si>
  <si>
    <t xml:space="preserve"> Cracker Barrel Ol </t>
  </si>
  <si>
    <t xml:space="preserve">CBSH </t>
  </si>
  <si>
    <t>CBSH</t>
  </si>
  <si>
    <t xml:space="preserve"> Commerce Bancshar </t>
  </si>
  <si>
    <t xml:space="preserve">CBY </t>
  </si>
  <si>
    <t>CBY</t>
  </si>
  <si>
    <t xml:space="preserve"> Cadbury plc ADS - </t>
  </si>
  <si>
    <t xml:space="preserve">CCL </t>
  </si>
  <si>
    <t>CCL</t>
  </si>
  <si>
    <t xml:space="preserve"> Carnival Corporat </t>
  </si>
  <si>
    <t xml:space="preserve">CCMP </t>
  </si>
  <si>
    <t>CCMP</t>
  </si>
  <si>
    <t xml:space="preserve"> Cabot Microelectr </t>
  </si>
  <si>
    <t xml:space="preserve">CE </t>
  </si>
  <si>
    <t>CE</t>
  </si>
  <si>
    <t xml:space="preserve"> Celanese Corporat </t>
  </si>
  <si>
    <t xml:space="preserve">CEC </t>
  </si>
  <si>
    <t>CEC</t>
  </si>
  <si>
    <t xml:space="preserve"> CEC Entertainment </t>
  </si>
  <si>
    <t xml:space="preserve">CECO </t>
  </si>
  <si>
    <t>CECO</t>
  </si>
  <si>
    <t xml:space="preserve"> Career Education  </t>
  </si>
  <si>
    <t xml:space="preserve">CEDC </t>
  </si>
  <si>
    <t>CEDC</t>
  </si>
  <si>
    <t xml:space="preserve"> Central European  </t>
  </si>
  <si>
    <t xml:space="preserve">CELG </t>
  </si>
  <si>
    <t>CELG</t>
  </si>
  <si>
    <t xml:space="preserve"> Celgene Corporati </t>
  </si>
  <si>
    <t xml:space="preserve">CERN </t>
  </si>
  <si>
    <t>CERN</t>
  </si>
  <si>
    <t xml:space="preserve"> Cerner Corporatio </t>
  </si>
  <si>
    <t xml:space="preserve">CF </t>
  </si>
  <si>
    <t>CF</t>
  </si>
  <si>
    <t xml:space="preserve"> CF Industries Hol </t>
  </si>
  <si>
    <t xml:space="preserve">CFR </t>
  </si>
  <si>
    <t>CFR</t>
  </si>
  <si>
    <t xml:space="preserve"> Cullen/Frost Bank </t>
  </si>
  <si>
    <t xml:space="preserve">CHCO </t>
  </si>
  <si>
    <t>CHCO</t>
  </si>
  <si>
    <t xml:space="preserve"> City Holding Comp </t>
  </si>
  <si>
    <t xml:space="preserve">CHD </t>
  </si>
  <si>
    <t>CHD</t>
  </si>
  <si>
    <t xml:space="preserve"> Church &amp; Dwight C </t>
  </si>
  <si>
    <t xml:space="preserve">CHE </t>
  </si>
  <si>
    <t>CHE</t>
  </si>
  <si>
    <t xml:space="preserve"> Chemed Corp </t>
  </si>
  <si>
    <t xml:space="preserve">CHKP </t>
  </si>
  <si>
    <t>CHKP</t>
  </si>
  <si>
    <t xml:space="preserve"> Check Point Softw </t>
  </si>
  <si>
    <t xml:space="preserve">CHRW </t>
  </si>
  <si>
    <t>CHRW</t>
  </si>
  <si>
    <t xml:space="preserve"> C.H. Robinson Wor </t>
  </si>
  <si>
    <t xml:space="preserve">CIB </t>
  </si>
  <si>
    <t>CIB</t>
  </si>
  <si>
    <t xml:space="preserve"> BanColombia S.A.  </t>
  </si>
  <si>
    <t xml:space="preserve">CKH </t>
  </si>
  <si>
    <t>CKH</t>
  </si>
  <si>
    <t xml:space="preserve"> SEACOR Holdings I </t>
  </si>
  <si>
    <t xml:space="preserve">CL </t>
  </si>
  <si>
    <t>CL</t>
  </si>
  <si>
    <t xml:space="preserve"> Colgate-Palmolive </t>
  </si>
  <si>
    <t xml:space="preserve">CLB </t>
  </si>
  <si>
    <t>CLB</t>
  </si>
  <si>
    <t xml:space="preserve"> Core Laboratories </t>
  </si>
  <si>
    <t xml:space="preserve">CLD </t>
  </si>
  <si>
    <t>CLD</t>
  </si>
  <si>
    <t xml:space="preserve"> Cloud Peak Energy </t>
  </si>
  <si>
    <t xml:space="preserve">CLF </t>
  </si>
  <si>
    <t>CLF</t>
  </si>
  <si>
    <t xml:space="preserve"> Cliffs Natural Re </t>
  </si>
  <si>
    <t xml:space="preserve">CLI </t>
  </si>
  <si>
    <t>CLI</t>
  </si>
  <si>
    <t xml:space="preserve"> Mack-Cali Realty  </t>
  </si>
  <si>
    <t xml:space="preserve">CLX </t>
  </si>
  <si>
    <t>CLX</t>
  </si>
  <si>
    <t xml:space="preserve"> Clorox Company (T </t>
  </si>
  <si>
    <t xml:space="preserve">CME </t>
  </si>
  <si>
    <t>CME</t>
  </si>
  <si>
    <t xml:space="preserve"> CME Group Inc. </t>
  </si>
  <si>
    <t xml:space="preserve">CMG </t>
  </si>
  <si>
    <t>CMG</t>
  </si>
  <si>
    <t xml:space="preserve"> Chipotle Mexican  </t>
  </si>
  <si>
    <t xml:space="preserve">CMI </t>
  </si>
  <si>
    <t>CMI</t>
  </si>
  <si>
    <t xml:space="preserve"> Cummins Inc. Comm </t>
  </si>
  <si>
    <t xml:space="preserve">CMP </t>
  </si>
  <si>
    <t>CMP</t>
  </si>
  <si>
    <t xml:space="preserve"> Compass Minerals  </t>
  </si>
  <si>
    <t xml:space="preserve">CMTL </t>
  </si>
  <si>
    <t>CMTL</t>
  </si>
  <si>
    <t xml:space="preserve"> Comtech Telecommu </t>
  </si>
  <si>
    <t xml:space="preserve">CNA </t>
  </si>
  <si>
    <t>CNA</t>
  </si>
  <si>
    <t xml:space="preserve"> CNA Financial Cor </t>
  </si>
  <si>
    <t xml:space="preserve">CNI </t>
  </si>
  <si>
    <t>CNI</t>
  </si>
  <si>
    <t xml:space="preserve"> Canadian National </t>
  </si>
  <si>
    <t xml:space="preserve">CNL </t>
  </si>
  <si>
    <t>CNL</t>
  </si>
  <si>
    <t xml:space="preserve"> Cleco Power LLC C </t>
  </si>
  <si>
    <t xml:space="preserve">CNQ </t>
  </si>
  <si>
    <t>CNQ</t>
  </si>
  <si>
    <t xml:space="preserve"> Canadian Natural  </t>
  </si>
  <si>
    <t xml:space="preserve">CNX </t>
  </si>
  <si>
    <t>CNX</t>
  </si>
  <si>
    <t xml:space="preserve"> CONSOL Energy Inc </t>
  </si>
  <si>
    <t xml:space="preserve">COF </t>
  </si>
  <si>
    <t>COF</t>
  </si>
  <si>
    <t xml:space="preserve"> Capital One Finan </t>
  </si>
  <si>
    <t xml:space="preserve">COKE </t>
  </si>
  <si>
    <t>COKE</t>
  </si>
  <si>
    <t xml:space="preserve"> Coca-Cola Bottlin </t>
  </si>
  <si>
    <t xml:space="preserve">COLM </t>
  </si>
  <si>
    <t>COLM</t>
  </si>
  <si>
    <t xml:space="preserve"> Columbia Sportswe </t>
  </si>
  <si>
    <t xml:space="preserve">COP </t>
  </si>
  <si>
    <t>COP</t>
  </si>
  <si>
    <t xml:space="preserve"> ConocoPhillips Co </t>
  </si>
  <si>
    <t xml:space="preserve">COST </t>
  </si>
  <si>
    <t>COST</t>
  </si>
  <si>
    <t xml:space="preserve"> Costco Wholesale  </t>
  </si>
  <si>
    <t xml:space="preserve">COV </t>
  </si>
  <si>
    <t>COV</t>
  </si>
  <si>
    <t xml:space="preserve"> Covidien plc. Ord </t>
  </si>
  <si>
    <t xml:space="preserve">CP </t>
  </si>
  <si>
    <t>CP</t>
  </si>
  <si>
    <t xml:space="preserve"> Canadian Pacific  </t>
  </si>
  <si>
    <t xml:space="preserve">CPB </t>
  </si>
  <si>
    <t>CPB</t>
  </si>
  <si>
    <t xml:space="preserve"> Campbell Soup Com </t>
  </si>
  <si>
    <t xml:space="preserve">CPK </t>
  </si>
  <si>
    <t>CPK</t>
  </si>
  <si>
    <t xml:space="preserve"> Chesapeake Utilit </t>
  </si>
  <si>
    <t xml:space="preserve">CPL </t>
  </si>
  <si>
    <t>CPL</t>
  </si>
  <si>
    <t xml:space="preserve"> CPFL Energia S.A. </t>
  </si>
  <si>
    <t xml:space="preserve">CPLA </t>
  </si>
  <si>
    <t>CPLA</t>
  </si>
  <si>
    <t xml:space="preserve"> Capella Education </t>
  </si>
  <si>
    <t xml:space="preserve">CPO </t>
  </si>
  <si>
    <t>CPO</t>
  </si>
  <si>
    <t xml:space="preserve"> Corn Products Int </t>
  </si>
  <si>
    <t xml:space="preserve">CR </t>
  </si>
  <si>
    <t>CR</t>
  </si>
  <si>
    <t xml:space="preserve"> Crane Company Com </t>
  </si>
  <si>
    <t xml:space="preserve">CRL </t>
  </si>
  <si>
    <t>CRL</t>
  </si>
  <si>
    <t xml:space="preserve"> Charles River Lab </t>
  </si>
  <si>
    <t xml:space="preserve">CRMT </t>
  </si>
  <si>
    <t>CRMT</t>
  </si>
  <si>
    <t xml:space="preserve"> America's Car-Mar </t>
  </si>
  <si>
    <t xml:space="preserve">CSGS </t>
  </si>
  <si>
    <t>CSGS</t>
  </si>
  <si>
    <t xml:space="preserve"> CSG Systems Inter </t>
  </si>
  <si>
    <t xml:space="preserve">CSH </t>
  </si>
  <si>
    <t>CSH</t>
  </si>
  <si>
    <t xml:space="preserve"> Cash America Inte </t>
  </si>
  <si>
    <t xml:space="preserve">CSL </t>
  </si>
  <si>
    <t>CSL</t>
  </si>
  <si>
    <t xml:space="preserve"> Carlisle Companie </t>
  </si>
  <si>
    <t xml:space="preserve">CSX </t>
  </si>
  <si>
    <t>CSX</t>
  </si>
  <si>
    <t xml:space="preserve"> CSX Corporation C </t>
  </si>
  <si>
    <t xml:space="preserve">CTSH </t>
  </si>
  <si>
    <t>CTSH</t>
  </si>
  <si>
    <t xml:space="preserve"> Cognizant Technol </t>
  </si>
  <si>
    <t xml:space="preserve">CUB </t>
  </si>
  <si>
    <t>CUB</t>
  </si>
  <si>
    <t xml:space="preserve"> Cubic Corporation </t>
  </si>
  <si>
    <t xml:space="preserve">CVD </t>
  </si>
  <si>
    <t>CVD</t>
  </si>
  <si>
    <t xml:space="preserve"> Covance Inc. Comm </t>
  </si>
  <si>
    <t xml:space="preserve">CVH </t>
  </si>
  <si>
    <t>CVH</t>
  </si>
  <si>
    <t xml:space="preserve"> Coventry Health C </t>
  </si>
  <si>
    <t xml:space="preserve">CVS </t>
  </si>
  <si>
    <t>CVS</t>
  </si>
  <si>
    <t xml:space="preserve"> CVS Caremark Corp </t>
  </si>
  <si>
    <t xml:space="preserve">CVX </t>
  </si>
  <si>
    <t>CVX</t>
  </si>
  <si>
    <t xml:space="preserve"> Chevron Corporati </t>
  </si>
  <si>
    <t xml:space="preserve">CW </t>
  </si>
  <si>
    <t>CW</t>
  </si>
  <si>
    <t xml:space="preserve"> Curtiss-Wright Co </t>
  </si>
  <si>
    <t xml:space="preserve">CWT </t>
  </si>
  <si>
    <t>CWT</t>
  </si>
  <si>
    <t xml:space="preserve"> California Water  </t>
  </si>
  <si>
    <t xml:space="preserve">CYH </t>
  </si>
  <si>
    <t>CYH</t>
  </si>
  <si>
    <t xml:space="preserve"> Community Health  </t>
  </si>
  <si>
    <t xml:space="preserve">CYOU </t>
  </si>
  <si>
    <t>CYOU</t>
  </si>
  <si>
    <t xml:space="preserve"> Changyou.com Limi </t>
  </si>
  <si>
    <t xml:space="preserve">D </t>
  </si>
  <si>
    <t>D</t>
  </si>
  <si>
    <t xml:space="preserve"> Dominion Resource </t>
  </si>
  <si>
    <t xml:space="preserve">DCO </t>
  </si>
  <si>
    <t>DCO</t>
  </si>
  <si>
    <t xml:space="preserve"> Ducommun Incorpor </t>
  </si>
  <si>
    <t xml:space="preserve">DD </t>
  </si>
  <si>
    <t>DD</t>
  </si>
  <si>
    <t xml:space="preserve"> E.I. du Pont de N </t>
  </si>
  <si>
    <t xml:space="preserve">DE </t>
  </si>
  <si>
    <t>DE</t>
  </si>
  <si>
    <t xml:space="preserve"> Deere &amp; Company C </t>
  </si>
  <si>
    <t xml:space="preserve">DECK </t>
  </si>
  <si>
    <t>DECK</t>
  </si>
  <si>
    <t xml:space="preserve"> Deckers Outdoor C </t>
  </si>
  <si>
    <t xml:space="preserve">DEO </t>
  </si>
  <si>
    <t>DEO</t>
  </si>
  <si>
    <t xml:space="preserve"> Diageo plc Common </t>
  </si>
  <si>
    <t xml:space="preserve">DFG </t>
  </si>
  <si>
    <t>DFG</t>
  </si>
  <si>
    <t xml:space="preserve"> Delphi Financial  </t>
  </si>
  <si>
    <t xml:space="preserve">DGX </t>
  </si>
  <si>
    <t>DGX</t>
  </si>
  <si>
    <t xml:space="preserve"> Quest Diagnostics </t>
  </si>
  <si>
    <t xml:space="preserve">DHIL </t>
  </si>
  <si>
    <t>DHIL</t>
  </si>
  <si>
    <t xml:space="preserve"> Diamond Hill Inve </t>
  </si>
  <si>
    <t xml:space="preserve">DHR </t>
  </si>
  <si>
    <t>DHR</t>
  </si>
  <si>
    <t xml:space="preserve"> Danaher Corporati </t>
  </si>
  <si>
    <t xml:space="preserve">DLB </t>
  </si>
  <si>
    <t>DLB</t>
  </si>
  <si>
    <t xml:space="preserve"> Dolby Laboratorie </t>
  </si>
  <si>
    <t xml:space="preserve">DLR </t>
  </si>
  <si>
    <t>DLR</t>
  </si>
  <si>
    <t xml:space="preserve"> Digital Realty Tr </t>
  </si>
  <si>
    <t xml:space="preserve">DLX </t>
  </si>
  <si>
    <t>DLX</t>
  </si>
  <si>
    <t xml:space="preserve"> Deluxe Corporatio </t>
  </si>
  <si>
    <t xml:space="preserve">DNB </t>
  </si>
  <si>
    <t>DNB</t>
  </si>
  <si>
    <t xml:space="preserve"> Dun &amp; Bradstreet  </t>
  </si>
  <si>
    <t xml:space="preserve">DNEX </t>
  </si>
  <si>
    <t>DNEX</t>
  </si>
  <si>
    <t xml:space="preserve"> Dionex Corporatio </t>
  </si>
  <si>
    <t xml:space="preserve">DOV </t>
  </si>
  <si>
    <t>DOV</t>
  </si>
  <si>
    <t xml:space="preserve"> Dover Corporation </t>
  </si>
  <si>
    <t xml:space="preserve">DOX </t>
  </si>
  <si>
    <t>DOX</t>
  </si>
  <si>
    <t xml:space="preserve"> Amdocs Limited Co </t>
  </si>
  <si>
    <t xml:space="preserve">DPL </t>
  </si>
  <si>
    <t>DPL</t>
  </si>
  <si>
    <t xml:space="preserve"> DPL Inc. Common S </t>
  </si>
  <si>
    <t xml:space="preserve">DPS </t>
  </si>
  <si>
    <t>DPS</t>
  </si>
  <si>
    <t xml:space="preserve"> Dr Pepper Snapple </t>
  </si>
  <si>
    <t xml:space="preserve">DRI </t>
  </si>
  <si>
    <t>DRI</t>
  </si>
  <si>
    <t xml:space="preserve"> Darden Restaurant </t>
  </si>
  <si>
    <t xml:space="preserve">DTE </t>
  </si>
  <si>
    <t>DTE</t>
  </si>
  <si>
    <t xml:space="preserve"> DTE Energy Compan </t>
  </si>
  <si>
    <t xml:space="preserve">DTV </t>
  </si>
  <si>
    <t>DTV</t>
  </si>
  <si>
    <t xml:space="preserve"> DIRECTV </t>
  </si>
  <si>
    <t xml:space="preserve">DV </t>
  </si>
  <si>
    <t>DV</t>
  </si>
  <si>
    <t xml:space="preserve"> DeVry Inc. Common </t>
  </si>
  <si>
    <t xml:space="preserve">DVA </t>
  </si>
  <si>
    <t>DVA</t>
  </si>
  <si>
    <t xml:space="preserve"> DaVita Inc. Commo </t>
  </si>
  <si>
    <t xml:space="preserve">DWA </t>
  </si>
  <si>
    <t>DWA</t>
  </si>
  <si>
    <t xml:space="preserve"> Dreamworks Animat </t>
  </si>
  <si>
    <t xml:space="preserve">EBR </t>
  </si>
  <si>
    <t>EBR</t>
  </si>
  <si>
    <t xml:space="preserve"> Centrais Elc Braz </t>
  </si>
  <si>
    <t xml:space="preserve">ECL </t>
  </si>
  <si>
    <t>ECL</t>
  </si>
  <si>
    <t xml:space="preserve"> Ecolab Inc. Commo </t>
  </si>
  <si>
    <t xml:space="preserve">ED </t>
  </si>
  <si>
    <t>ED</t>
  </si>
  <si>
    <t xml:space="preserve"> Consolidated Edis </t>
  </si>
  <si>
    <t xml:space="preserve">EGN </t>
  </si>
  <si>
    <t>EGN</t>
  </si>
  <si>
    <t xml:space="preserve"> Energen Corporati </t>
  </si>
  <si>
    <t xml:space="preserve">EGP </t>
  </si>
  <si>
    <t>EGP</t>
  </si>
  <si>
    <t xml:space="preserve"> EastGroup Propert </t>
  </si>
  <si>
    <t xml:space="preserve">EIX </t>
  </si>
  <si>
    <t>EIX</t>
  </si>
  <si>
    <t xml:space="preserve"> Edison Internatio </t>
  </si>
  <si>
    <t xml:space="preserve">EL </t>
  </si>
  <si>
    <t>EL</t>
  </si>
  <si>
    <t xml:space="preserve"> Estee Lauder Comp </t>
  </si>
  <si>
    <t xml:space="preserve">ELS </t>
  </si>
  <si>
    <t>ELS</t>
  </si>
  <si>
    <t xml:space="preserve"> Equity Lifestyle  </t>
  </si>
  <si>
    <t xml:space="preserve">EMN </t>
  </si>
  <si>
    <t>EMN</t>
  </si>
  <si>
    <t xml:space="preserve"> Eastman Chemical  </t>
  </si>
  <si>
    <t xml:space="preserve">EMR </t>
  </si>
  <si>
    <t>EMR</t>
  </si>
  <si>
    <t xml:space="preserve"> Emerson Electric  </t>
  </si>
  <si>
    <t xml:space="preserve">EMS </t>
  </si>
  <si>
    <t>EMS</t>
  </si>
  <si>
    <t xml:space="preserve"> Emergency Medical </t>
  </si>
  <si>
    <t xml:space="preserve">ENB </t>
  </si>
  <si>
    <t>ENB</t>
  </si>
  <si>
    <t xml:space="preserve"> Enbridge Inc Comm </t>
  </si>
  <si>
    <t xml:space="preserve">ENR </t>
  </si>
  <si>
    <t>ENR</t>
  </si>
  <si>
    <t xml:space="preserve"> Energizer Holding </t>
  </si>
  <si>
    <t xml:space="preserve">EOC </t>
  </si>
  <si>
    <t>EOC</t>
  </si>
  <si>
    <t xml:space="preserve"> Empresa Nacional  </t>
  </si>
  <si>
    <t xml:space="preserve">EQR </t>
  </si>
  <si>
    <t>EQR</t>
  </si>
  <si>
    <t xml:space="preserve"> Equity Residentia </t>
  </si>
  <si>
    <t xml:space="preserve">ERIE </t>
  </si>
  <si>
    <t>ERIE</t>
  </si>
  <si>
    <t xml:space="preserve"> Erie Indemnity Co </t>
  </si>
  <si>
    <t xml:space="preserve">ESI </t>
  </si>
  <si>
    <t>ESI</t>
  </si>
  <si>
    <t xml:space="preserve"> ITT Educational S </t>
  </si>
  <si>
    <t xml:space="preserve">ESL </t>
  </si>
  <si>
    <t>ESL</t>
  </si>
  <si>
    <t xml:space="preserve"> Esterline Technol </t>
  </si>
  <si>
    <t xml:space="preserve">ESS </t>
  </si>
  <si>
    <t>ESS</t>
  </si>
  <si>
    <t xml:space="preserve"> Essex Property Tr </t>
  </si>
  <si>
    <t xml:space="preserve">ETE </t>
  </si>
  <si>
    <t>ETE</t>
  </si>
  <si>
    <t xml:space="preserve"> Energy Transfer E </t>
  </si>
  <si>
    <t xml:space="preserve">ETN </t>
  </si>
  <si>
    <t>ETN</t>
  </si>
  <si>
    <t xml:space="preserve"> Eaton Corporation </t>
  </si>
  <si>
    <t xml:space="preserve">ETP </t>
  </si>
  <si>
    <t>ETP</t>
  </si>
  <si>
    <t xml:space="preserve"> Energy Transfer P </t>
  </si>
  <si>
    <t xml:space="preserve">ETR </t>
  </si>
  <si>
    <t>ETR</t>
  </si>
  <si>
    <t xml:space="preserve"> Entergy Corporati </t>
  </si>
  <si>
    <t xml:space="preserve">EW </t>
  </si>
  <si>
    <t>EW</t>
  </si>
  <si>
    <t xml:space="preserve"> Edwards Lifescien </t>
  </si>
  <si>
    <t xml:space="preserve">EXC </t>
  </si>
  <si>
    <t>EXC</t>
  </si>
  <si>
    <t xml:space="preserve"> Exelon Corporatio </t>
  </si>
  <si>
    <t xml:space="preserve">FCNCA </t>
  </si>
  <si>
    <t>FCNCA</t>
  </si>
  <si>
    <t xml:space="preserve"> First Citizens Ba </t>
  </si>
  <si>
    <t xml:space="preserve">FCX </t>
  </si>
  <si>
    <t>FCX</t>
  </si>
  <si>
    <t xml:space="preserve"> Freeport-McMoRan  </t>
  </si>
  <si>
    <t xml:space="preserve">FDO </t>
  </si>
  <si>
    <t>FDO</t>
  </si>
  <si>
    <t xml:space="preserve"> Family Dollar Sto </t>
  </si>
  <si>
    <t xml:space="preserve">FDS </t>
  </si>
  <si>
    <t>FDS</t>
  </si>
  <si>
    <t xml:space="preserve"> FactSet Research  </t>
  </si>
  <si>
    <t xml:space="preserve">FE </t>
  </si>
  <si>
    <t>FE</t>
  </si>
  <si>
    <t xml:space="preserve"> FirstEnergy Corpo </t>
  </si>
  <si>
    <t xml:space="preserve">FFIN </t>
  </si>
  <si>
    <t>FFIN</t>
  </si>
  <si>
    <t xml:space="preserve"> First Financial B </t>
  </si>
  <si>
    <t xml:space="preserve">FLR </t>
  </si>
  <si>
    <t>FLR</t>
  </si>
  <si>
    <t xml:space="preserve"> Fluor Corporation </t>
  </si>
  <si>
    <t xml:space="preserve">FLS </t>
  </si>
  <si>
    <t>FLS</t>
  </si>
  <si>
    <t xml:space="preserve"> Flowserve Corpora </t>
  </si>
  <si>
    <t xml:space="preserve">FMC </t>
  </si>
  <si>
    <t>FMC</t>
  </si>
  <si>
    <t xml:space="preserve"> FMC Corporation C </t>
  </si>
  <si>
    <t xml:space="preserve">FMX </t>
  </si>
  <si>
    <t>FMX</t>
  </si>
  <si>
    <t xml:space="preserve"> Fomento Economico </t>
  </si>
  <si>
    <t xml:space="preserve">FRT </t>
  </si>
  <si>
    <t>FRT</t>
  </si>
  <si>
    <t xml:space="preserve"> Federal Realty In </t>
  </si>
  <si>
    <t xml:space="preserve">FRX </t>
  </si>
  <si>
    <t>FRX</t>
  </si>
  <si>
    <t xml:space="preserve"> Forest Laboratori </t>
  </si>
  <si>
    <t xml:space="preserve">FSYS </t>
  </si>
  <si>
    <t>FSYS</t>
  </si>
  <si>
    <t xml:space="preserve"> Fuel Systems Solu </t>
  </si>
  <si>
    <t xml:space="preserve">GD </t>
  </si>
  <si>
    <t>GD</t>
  </si>
  <si>
    <t xml:space="preserve"> General Dynamics  </t>
  </si>
  <si>
    <t xml:space="preserve">GEF </t>
  </si>
  <si>
    <t>GEF</t>
  </si>
  <si>
    <t xml:space="preserve"> Greif Inc. Class  </t>
  </si>
  <si>
    <t xml:space="preserve">GENZ </t>
  </si>
  <si>
    <t>GENZ</t>
  </si>
  <si>
    <t xml:space="preserve"> Genzyme Corporati </t>
  </si>
  <si>
    <t xml:space="preserve">GHL </t>
  </si>
  <si>
    <t>GHL</t>
  </si>
  <si>
    <t xml:space="preserve"> Greenhill Common  </t>
  </si>
  <si>
    <t xml:space="preserve">GLF </t>
  </si>
  <si>
    <t>GLF</t>
  </si>
  <si>
    <t xml:space="preserve"> GulfMark Offshore </t>
  </si>
  <si>
    <t xml:space="preserve">GLP </t>
  </si>
  <si>
    <t>GLP</t>
  </si>
  <si>
    <t xml:space="preserve"> Global Partners L </t>
  </si>
  <si>
    <t xml:space="preserve">GMCR </t>
  </si>
  <si>
    <t>GMCR</t>
  </si>
  <si>
    <t xml:space="preserve"> Green Mountain Co </t>
  </si>
  <si>
    <t xml:space="preserve">GOOG </t>
  </si>
  <si>
    <t>GOOG</t>
  </si>
  <si>
    <t xml:space="preserve"> Google Inc. </t>
  </si>
  <si>
    <t xml:space="preserve">GOV </t>
  </si>
  <si>
    <t>GOV</t>
  </si>
  <si>
    <t xml:space="preserve"> Government Proper </t>
  </si>
  <si>
    <t xml:space="preserve">GPC </t>
  </si>
  <si>
    <t>GPC</t>
  </si>
  <si>
    <t xml:space="preserve"> Genuine Parts Com </t>
  </si>
  <si>
    <t xml:space="preserve">GPI </t>
  </si>
  <si>
    <t>GPI</t>
  </si>
  <si>
    <t xml:space="preserve"> Group 1 Automotiv </t>
  </si>
  <si>
    <t xml:space="preserve">GPN </t>
  </si>
  <si>
    <t>GPN</t>
  </si>
  <si>
    <t xml:space="preserve"> Global Payments I </t>
  </si>
  <si>
    <t xml:space="preserve">GPRO </t>
  </si>
  <si>
    <t>GPRO</t>
  </si>
  <si>
    <t xml:space="preserve"> Gen-Probe Incorpo </t>
  </si>
  <si>
    <t xml:space="preserve">GR </t>
  </si>
  <si>
    <t>GR</t>
  </si>
  <si>
    <t xml:space="preserve"> Goodrich Corporat </t>
  </si>
  <si>
    <t xml:space="preserve">GRA </t>
  </si>
  <si>
    <t>GRA</t>
  </si>
  <si>
    <t xml:space="preserve"> W.R. Grace &amp; Comp </t>
  </si>
  <si>
    <t xml:space="preserve">GSK </t>
  </si>
  <si>
    <t>GSK</t>
  </si>
  <si>
    <t xml:space="preserve"> GlaxoSmithKline P </t>
  </si>
  <si>
    <t xml:space="preserve">GTIV </t>
  </si>
  <si>
    <t>GTIV</t>
  </si>
  <si>
    <t xml:space="preserve"> Gentiva Health Se </t>
  </si>
  <si>
    <t xml:space="preserve">GYMB </t>
  </si>
  <si>
    <t>GYMB</t>
  </si>
  <si>
    <t xml:space="preserve"> The Gymboree Corp </t>
  </si>
  <si>
    <t xml:space="preserve">HAE </t>
  </si>
  <si>
    <t>HAE</t>
  </si>
  <si>
    <t xml:space="preserve"> Haemonetics Corpo </t>
  </si>
  <si>
    <t xml:space="preserve">HANS </t>
  </si>
  <si>
    <t>HANS</t>
  </si>
  <si>
    <t xml:space="preserve"> Hansen Natural Co </t>
  </si>
  <si>
    <t xml:space="preserve">HBHC </t>
  </si>
  <si>
    <t>HBHC</t>
  </si>
  <si>
    <t xml:space="preserve"> Hancock Holding C </t>
  </si>
  <si>
    <t xml:space="preserve">HBI </t>
  </si>
  <si>
    <t>HBI</t>
  </si>
  <si>
    <t xml:space="preserve"> Hanesbrands Inc.  </t>
  </si>
  <si>
    <t xml:space="preserve">HDB </t>
  </si>
  <si>
    <t>HDB</t>
  </si>
  <si>
    <t xml:space="preserve"> HDFC Bank Limited </t>
  </si>
  <si>
    <t xml:space="preserve">HEP </t>
  </si>
  <si>
    <t>HEP</t>
  </si>
  <si>
    <t xml:space="preserve"> Holly Energy Part </t>
  </si>
  <si>
    <t xml:space="preserve">HES </t>
  </si>
  <si>
    <t>HES</t>
  </si>
  <si>
    <t xml:space="preserve"> Hess Corporation  </t>
  </si>
  <si>
    <t xml:space="preserve">HEW </t>
  </si>
  <si>
    <t>HEW</t>
  </si>
  <si>
    <t xml:space="preserve"> Hewitt Associates </t>
  </si>
  <si>
    <t xml:space="preserve">HGIC </t>
  </si>
  <si>
    <t>HGIC</t>
  </si>
  <si>
    <t xml:space="preserve"> Harleysville Grou </t>
  </si>
  <si>
    <t xml:space="preserve">HITK </t>
  </si>
  <si>
    <t>HITK</t>
  </si>
  <si>
    <t xml:space="preserve"> Hi-Tech Pharmacal </t>
  </si>
  <si>
    <t xml:space="preserve">HIW </t>
  </si>
  <si>
    <t>HIW</t>
  </si>
  <si>
    <t xml:space="preserve"> Highwoods Propert </t>
  </si>
  <si>
    <t xml:space="preserve">HLF </t>
  </si>
  <si>
    <t>HLF</t>
  </si>
  <si>
    <t xml:space="preserve"> Herbalife Ltd. Co </t>
  </si>
  <si>
    <t xml:space="preserve">HNZ </t>
  </si>
  <si>
    <t>HNZ</t>
  </si>
  <si>
    <t xml:space="preserve"> H.J. Heinz Compan </t>
  </si>
  <si>
    <t xml:space="preserve">HOC </t>
  </si>
  <si>
    <t>HOC</t>
  </si>
  <si>
    <t xml:space="preserve"> Holly Corporation </t>
  </si>
  <si>
    <t xml:space="preserve">HON </t>
  </si>
  <si>
    <t>HON</t>
  </si>
  <si>
    <t xml:space="preserve"> Honeywell Interna </t>
  </si>
  <si>
    <t xml:space="preserve">HP </t>
  </si>
  <si>
    <t>HP</t>
  </si>
  <si>
    <t xml:space="preserve"> Helmerich &amp; Payne </t>
  </si>
  <si>
    <t xml:space="preserve">HPQ </t>
  </si>
  <si>
    <t>HPQ</t>
  </si>
  <si>
    <t xml:space="preserve"> Hewlett-Packard C </t>
  </si>
  <si>
    <t xml:space="preserve">HPT </t>
  </si>
  <si>
    <t>HPT</t>
  </si>
  <si>
    <t xml:space="preserve"> Hospitality Prope </t>
  </si>
  <si>
    <t xml:space="preserve">HRL </t>
  </si>
  <si>
    <t>HRL</t>
  </si>
  <si>
    <t xml:space="preserve"> Hormel Foods Corp </t>
  </si>
  <si>
    <t xml:space="preserve">HRS </t>
  </si>
  <si>
    <t>HRS</t>
  </si>
  <si>
    <t xml:space="preserve"> Harris Corporatio </t>
  </si>
  <si>
    <t xml:space="preserve">HSP </t>
  </si>
  <si>
    <t>HSP</t>
  </si>
  <si>
    <t xml:space="preserve"> Hospira Inc </t>
  </si>
  <si>
    <t xml:space="preserve">HSY </t>
  </si>
  <si>
    <t>HSY</t>
  </si>
  <si>
    <t xml:space="preserve"> The Hershey Compa </t>
  </si>
  <si>
    <t xml:space="preserve">HXM </t>
  </si>
  <si>
    <t>HXM</t>
  </si>
  <si>
    <t xml:space="preserve"> Desarrolladora Ho </t>
  </si>
  <si>
    <t xml:space="preserve">IART </t>
  </si>
  <si>
    <t>IART</t>
  </si>
  <si>
    <t xml:space="preserve"> Integra LifeScien </t>
  </si>
  <si>
    <t xml:space="preserve">IBM </t>
  </si>
  <si>
    <t>IBM</t>
  </si>
  <si>
    <t xml:space="preserve"> International Bus </t>
  </si>
  <si>
    <t xml:space="preserve">ICE </t>
  </si>
  <si>
    <t>ICE</t>
  </si>
  <si>
    <t xml:space="preserve"> IntercontinentalE </t>
  </si>
  <si>
    <t xml:space="preserve">IDXX </t>
  </si>
  <si>
    <t>IDXX</t>
  </si>
  <si>
    <t xml:space="preserve"> IDEXX Laboratorie </t>
  </si>
  <si>
    <t xml:space="preserve">IFF </t>
  </si>
  <si>
    <t>IFF</t>
  </si>
  <si>
    <t xml:space="preserve"> Internationa Flav </t>
  </si>
  <si>
    <t xml:space="preserve">IHS </t>
  </si>
  <si>
    <t>IHS</t>
  </si>
  <si>
    <t xml:space="preserve"> IHS Inc. IHS Inc. </t>
  </si>
  <si>
    <t xml:space="preserve">IMA </t>
  </si>
  <si>
    <t>IMA</t>
  </si>
  <si>
    <t xml:space="preserve"> Inverness Medical </t>
  </si>
  <si>
    <t xml:space="preserve">IMO </t>
  </si>
  <si>
    <t>IMO</t>
  </si>
  <si>
    <t xml:space="preserve"> Imperial Oil Limi </t>
  </si>
  <si>
    <t xml:space="preserve">INT </t>
  </si>
  <si>
    <t>INT</t>
  </si>
  <si>
    <t xml:space="preserve"> World Fuel Servic </t>
  </si>
  <si>
    <t xml:space="preserve">INTU </t>
  </si>
  <si>
    <t>INTU</t>
  </si>
  <si>
    <t xml:space="preserve"> Intuit Inc. </t>
  </si>
  <si>
    <t xml:space="preserve">IR </t>
  </si>
  <si>
    <t>IR</t>
  </si>
  <si>
    <t xml:space="preserve"> Ingersoll-Rand pl </t>
  </si>
  <si>
    <t xml:space="preserve">ISRG </t>
  </si>
  <si>
    <t>ISRG</t>
  </si>
  <si>
    <t xml:space="preserve"> Intuitive Surgica </t>
  </si>
  <si>
    <t xml:space="preserve">ITC </t>
  </si>
  <si>
    <t>ITC</t>
  </si>
  <si>
    <t xml:space="preserve"> ITC Holdings Corp </t>
  </si>
  <si>
    <t xml:space="preserve">ITT </t>
  </si>
  <si>
    <t>ITT</t>
  </si>
  <si>
    <t xml:space="preserve"> ITT Corporation C </t>
  </si>
  <si>
    <t xml:space="preserve">ITW </t>
  </si>
  <si>
    <t>ITW</t>
  </si>
  <si>
    <t xml:space="preserve"> Illinois Tool Wor </t>
  </si>
  <si>
    <t xml:space="preserve">JAH </t>
  </si>
  <si>
    <t>JAH</t>
  </si>
  <si>
    <t xml:space="preserve"> Jarden Corporatio </t>
  </si>
  <si>
    <t xml:space="preserve">JEC </t>
  </si>
  <si>
    <t>JEC</t>
  </si>
  <si>
    <t xml:space="preserve"> Jacobs Engineerin </t>
  </si>
  <si>
    <t xml:space="preserve">JJSF </t>
  </si>
  <si>
    <t>JJSF</t>
  </si>
  <si>
    <t xml:space="preserve"> J &amp; J Snack Foods </t>
  </si>
  <si>
    <t xml:space="preserve">JNJ </t>
  </si>
  <si>
    <t>JNJ</t>
  </si>
  <si>
    <t xml:space="preserve"> Johnson &amp; Johnson </t>
  </si>
  <si>
    <t xml:space="preserve">JOSB </t>
  </si>
  <si>
    <t>JOSB</t>
  </si>
  <si>
    <t xml:space="preserve"> Jos. A. Bank Clot </t>
  </si>
  <si>
    <t xml:space="preserve">JOYG </t>
  </si>
  <si>
    <t>JOYG</t>
  </si>
  <si>
    <t xml:space="preserve"> Joy Global Inc. </t>
  </si>
  <si>
    <t xml:space="preserve">JPM </t>
  </si>
  <si>
    <t>JPM</t>
  </si>
  <si>
    <t xml:space="preserve"> JP Morgan Chase &amp; </t>
  </si>
  <si>
    <t xml:space="preserve">JRCC </t>
  </si>
  <si>
    <t>JRCC</t>
  </si>
  <si>
    <t xml:space="preserve"> James River Coal  </t>
  </si>
  <si>
    <t xml:space="preserve">K </t>
  </si>
  <si>
    <t>K</t>
  </si>
  <si>
    <t xml:space="preserve"> Kellogg Company C </t>
  </si>
  <si>
    <t xml:space="preserve">KEX </t>
  </si>
  <si>
    <t>KEX</t>
  </si>
  <si>
    <t xml:space="preserve"> Kirby Corporation </t>
  </si>
  <si>
    <t xml:space="preserve">KFT </t>
  </si>
  <si>
    <t>KFT</t>
  </si>
  <si>
    <t xml:space="preserve"> Kraft Foods Inc.  </t>
  </si>
  <si>
    <t xml:space="preserve">KMB </t>
  </si>
  <si>
    <t>KMB</t>
  </si>
  <si>
    <t xml:space="preserve"> Kimberly-Clark Co </t>
  </si>
  <si>
    <t xml:space="preserve">KO </t>
  </si>
  <si>
    <t>KO</t>
  </si>
  <si>
    <t xml:space="preserve"> Coca-Cola Company </t>
  </si>
  <si>
    <t xml:space="preserve">KOF </t>
  </si>
  <si>
    <t>KOF</t>
  </si>
  <si>
    <t xml:space="preserve"> Coca Cola Femsa S </t>
  </si>
  <si>
    <t xml:space="preserve">KOP </t>
  </si>
  <si>
    <t>KOP</t>
  </si>
  <si>
    <t xml:space="preserve"> Koppers Holdings  </t>
  </si>
  <si>
    <t xml:space="preserve">KRC </t>
  </si>
  <si>
    <t>KRC</t>
  </si>
  <si>
    <t xml:space="preserve"> Kilroy Realty Cor </t>
  </si>
  <si>
    <t xml:space="preserve">KSS </t>
  </si>
  <si>
    <t>KSS</t>
  </si>
  <si>
    <t xml:space="preserve"> Kohl's Corporatio </t>
  </si>
  <si>
    <t xml:space="preserve">KTII </t>
  </si>
  <si>
    <t>KTII</t>
  </si>
  <si>
    <t xml:space="preserve"> K-Tron Internatio </t>
  </si>
  <si>
    <t xml:space="preserve">L </t>
  </si>
  <si>
    <t>L</t>
  </si>
  <si>
    <t xml:space="preserve"> Loews Corporation </t>
  </si>
  <si>
    <t xml:space="preserve">LANC </t>
  </si>
  <si>
    <t>LANC</t>
  </si>
  <si>
    <t xml:space="preserve"> Lancaster Colony  </t>
  </si>
  <si>
    <t xml:space="preserve">LECO </t>
  </si>
  <si>
    <t>LECO</t>
  </si>
  <si>
    <t xml:space="preserve"> Lincoln Electric  </t>
  </si>
  <si>
    <t xml:space="preserve">LG </t>
  </si>
  <si>
    <t>LG</t>
  </si>
  <si>
    <t xml:space="preserve"> Laclede Gas Compa </t>
  </si>
  <si>
    <t xml:space="preserve">LH </t>
  </si>
  <si>
    <t>LH</t>
  </si>
  <si>
    <t xml:space="preserve"> Laboratory Corpor </t>
  </si>
  <si>
    <t xml:space="preserve">LHCG </t>
  </si>
  <si>
    <t>LHCG</t>
  </si>
  <si>
    <t xml:space="preserve"> LHC Group </t>
  </si>
  <si>
    <t xml:space="preserve">LIFE </t>
  </si>
  <si>
    <t>LIFE</t>
  </si>
  <si>
    <t xml:space="preserve"> Life Technologies </t>
  </si>
  <si>
    <t xml:space="preserve">LII </t>
  </si>
  <si>
    <t>LII</t>
  </si>
  <si>
    <t xml:space="preserve"> Lennox Internatio </t>
  </si>
  <si>
    <t xml:space="preserve">LINC </t>
  </si>
  <si>
    <t>LINC</t>
  </si>
  <si>
    <t xml:space="preserve"> Lincoln Education </t>
  </si>
  <si>
    <t xml:space="preserve">LLL </t>
  </si>
  <si>
    <t>LLL</t>
  </si>
  <si>
    <t xml:space="preserve"> L-3 Communication </t>
  </si>
  <si>
    <t xml:space="preserve">LMT </t>
  </si>
  <si>
    <t>LMT</t>
  </si>
  <si>
    <t xml:space="preserve"> Lockheed Martin C </t>
  </si>
  <si>
    <t xml:space="preserve">LNCR </t>
  </si>
  <si>
    <t>LNCR</t>
  </si>
  <si>
    <t xml:space="preserve"> Lincare Holdings  </t>
  </si>
  <si>
    <t xml:space="preserve">LNT </t>
  </si>
  <si>
    <t>LNT</t>
  </si>
  <si>
    <t xml:space="preserve"> Alliant Energy Co </t>
  </si>
  <si>
    <t xml:space="preserve">LPHI </t>
  </si>
  <si>
    <t>LPHI</t>
  </si>
  <si>
    <t xml:space="preserve"> Life Partners Hol </t>
  </si>
  <si>
    <t xml:space="preserve">LPNT </t>
  </si>
  <si>
    <t>LPNT</t>
  </si>
  <si>
    <t xml:space="preserve"> LifePoint Hospita </t>
  </si>
  <si>
    <t xml:space="preserve">LPS </t>
  </si>
  <si>
    <t>LPS</t>
  </si>
  <si>
    <t xml:space="preserve"> Lender Processing </t>
  </si>
  <si>
    <t xml:space="preserve">LRY </t>
  </si>
  <si>
    <t>LRY</t>
  </si>
  <si>
    <t xml:space="preserve"> Liberty Property  </t>
  </si>
  <si>
    <t xml:space="preserve">LUFK </t>
  </si>
  <si>
    <t>LUFK</t>
  </si>
  <si>
    <t xml:space="preserve"> Lufkin Industries </t>
  </si>
  <si>
    <t xml:space="preserve">LXK </t>
  </si>
  <si>
    <t>LXK</t>
  </si>
  <si>
    <t xml:space="preserve"> Lexmark Internati </t>
  </si>
  <si>
    <t xml:space="preserve">LZ </t>
  </si>
  <si>
    <t>LZ</t>
  </si>
  <si>
    <t xml:space="preserve"> Lubrizol Corporat </t>
  </si>
  <si>
    <t xml:space="preserve">MA </t>
  </si>
  <si>
    <t>MA</t>
  </si>
  <si>
    <t xml:space="preserve"> Mastercard Incorp </t>
  </si>
  <si>
    <t xml:space="preserve">MAA </t>
  </si>
  <si>
    <t>MAA</t>
  </si>
  <si>
    <t xml:space="preserve"> Mid-America Apart </t>
  </si>
  <si>
    <t xml:space="preserve">MAC </t>
  </si>
  <si>
    <t>MAC</t>
  </si>
  <si>
    <t xml:space="preserve"> Macerich Company  </t>
  </si>
  <si>
    <t xml:space="preserve">MANT </t>
  </si>
  <si>
    <t>MANT</t>
  </si>
  <si>
    <t xml:space="preserve"> ManTech Internati </t>
  </si>
  <si>
    <t xml:space="preserve">MATW </t>
  </si>
  <si>
    <t>MATW</t>
  </si>
  <si>
    <t xml:space="preserve"> Matthews Internat </t>
  </si>
  <si>
    <t xml:space="preserve">MBT </t>
  </si>
  <si>
    <t>MBT</t>
  </si>
  <si>
    <t xml:space="preserve"> Mobile TeleSystem </t>
  </si>
  <si>
    <t xml:space="preserve">MCD </t>
  </si>
  <si>
    <t>MCD</t>
  </si>
  <si>
    <t xml:space="preserve"> McDonald's Corpor </t>
  </si>
  <si>
    <t xml:space="preserve">MCF </t>
  </si>
  <si>
    <t>MCF</t>
  </si>
  <si>
    <t xml:space="preserve"> Contango Oil &amp; Ga </t>
  </si>
  <si>
    <t xml:space="preserve">MCK </t>
  </si>
  <si>
    <t>MCK</t>
  </si>
  <si>
    <t xml:space="preserve"> McKesson Corporat </t>
  </si>
  <si>
    <t xml:space="preserve">MDT </t>
  </si>
  <si>
    <t>MDT</t>
  </si>
  <si>
    <t xml:space="preserve"> Medtronic Inc. Co </t>
  </si>
  <si>
    <t xml:space="preserve">MEE </t>
  </si>
  <si>
    <t>MEE</t>
  </si>
  <si>
    <t xml:space="preserve"> Massey Energy Com </t>
  </si>
  <si>
    <t xml:space="preserve">MGEE </t>
  </si>
  <si>
    <t>MGEE</t>
  </si>
  <si>
    <t xml:space="preserve"> MGE Energy Inc. </t>
  </si>
  <si>
    <t xml:space="preserve">MGLN </t>
  </si>
  <si>
    <t>MGLN</t>
  </si>
  <si>
    <t xml:space="preserve"> Magellan Health S </t>
  </si>
  <si>
    <t xml:space="preserve">MHP </t>
  </si>
  <si>
    <t>MHP</t>
  </si>
  <si>
    <t xml:space="preserve"> McGraw-Hill Compa </t>
  </si>
  <si>
    <t xml:space="preserve">MHS </t>
  </si>
  <si>
    <t>MHS</t>
  </si>
  <si>
    <t xml:space="preserve"> MedcoHealth Solut </t>
  </si>
  <si>
    <t xml:space="preserve">MIDD </t>
  </si>
  <si>
    <t>MIDD</t>
  </si>
  <si>
    <t xml:space="preserve"> The Middleby Corp </t>
  </si>
  <si>
    <t xml:space="preserve">MIL </t>
  </si>
  <si>
    <t>MIL</t>
  </si>
  <si>
    <t xml:space="preserve"> Millipore Corpora </t>
  </si>
  <si>
    <t xml:space="preserve">MJN </t>
  </si>
  <si>
    <t>MJN</t>
  </si>
  <si>
    <t xml:space="preserve"> Mead Johnson Nutr </t>
  </si>
  <si>
    <t xml:space="preserve">MKC </t>
  </si>
  <si>
    <t>MKC</t>
  </si>
  <si>
    <t xml:space="preserve"> McCormick &amp; Compa </t>
  </si>
  <si>
    <t xml:space="preserve">MKL </t>
  </si>
  <si>
    <t>MKL</t>
  </si>
  <si>
    <t xml:space="preserve"> Markel Corporatio </t>
  </si>
  <si>
    <t xml:space="preserve">MLM </t>
  </si>
  <si>
    <t>MLM</t>
  </si>
  <si>
    <t xml:space="preserve"> Martin Marietta M </t>
  </si>
  <si>
    <t xml:space="preserve">MMM </t>
  </si>
  <si>
    <t>MMM</t>
  </si>
  <si>
    <t xml:space="preserve"> 3M Company Common </t>
  </si>
  <si>
    <t xml:space="preserve">MMP </t>
  </si>
  <si>
    <t>MMP</t>
  </si>
  <si>
    <t xml:space="preserve"> Magellan Midstrea </t>
  </si>
  <si>
    <t xml:space="preserve">MON </t>
  </si>
  <si>
    <t>MON</t>
  </si>
  <si>
    <t xml:space="preserve"> Monsanto Company  </t>
  </si>
  <si>
    <t xml:space="preserve">MOS </t>
  </si>
  <si>
    <t>MOS</t>
  </si>
  <si>
    <t xml:space="preserve"> Mosaic Company (T </t>
  </si>
  <si>
    <t xml:space="preserve">MRO </t>
  </si>
  <si>
    <t>MRO</t>
  </si>
  <si>
    <t xml:space="preserve"> Marathon Oil Corp </t>
  </si>
  <si>
    <t xml:space="preserve">MSFT </t>
  </si>
  <si>
    <t>MSFT</t>
  </si>
  <si>
    <t xml:space="preserve"> Microsoft Corpora </t>
  </si>
  <si>
    <t xml:space="preserve">MSM </t>
  </si>
  <si>
    <t>MSM</t>
  </si>
  <si>
    <t xml:space="preserve"> MSC Industrial Di </t>
  </si>
  <si>
    <t xml:space="preserve">MSTR </t>
  </si>
  <si>
    <t>MSTR</t>
  </si>
  <si>
    <t xml:space="preserve"> MicroStrategy Inc </t>
  </si>
  <si>
    <t xml:space="preserve">MTB </t>
  </si>
  <si>
    <t>MTB</t>
  </si>
  <si>
    <t xml:space="preserve"> M&amp;T Bank Corporat </t>
  </si>
  <si>
    <t xml:space="preserve">MTD </t>
  </si>
  <si>
    <t>MTD</t>
  </si>
  <si>
    <t xml:space="preserve"> Mettler-Toledo In </t>
  </si>
  <si>
    <t xml:space="preserve">MUR </t>
  </si>
  <si>
    <t>MUR</t>
  </si>
  <si>
    <t xml:space="preserve"> Murphy Oil Corpor </t>
  </si>
  <si>
    <t xml:space="preserve">MVO </t>
  </si>
  <si>
    <t>MVO</t>
  </si>
  <si>
    <t xml:space="preserve"> MV Oil Trust Unit </t>
  </si>
  <si>
    <t xml:space="preserve">MWIV </t>
  </si>
  <si>
    <t>MWIV</t>
  </si>
  <si>
    <t xml:space="preserve"> MWI Veterinary Su </t>
  </si>
  <si>
    <t xml:space="preserve">NDAQ </t>
  </si>
  <si>
    <t>NDAQ</t>
  </si>
  <si>
    <t xml:space="preserve"> The NASDAQ OMX Gr </t>
  </si>
  <si>
    <t xml:space="preserve">NEM </t>
  </si>
  <si>
    <t>NEM</t>
  </si>
  <si>
    <t xml:space="preserve"> Newmont Mining Co </t>
  </si>
  <si>
    <t xml:space="preserve">NFG </t>
  </si>
  <si>
    <t>NFG</t>
  </si>
  <si>
    <t xml:space="preserve"> National Fuel Gas </t>
  </si>
  <si>
    <t xml:space="preserve">NGG </t>
  </si>
  <si>
    <t>NGG</t>
  </si>
  <si>
    <t xml:space="preserve"> National Grid Tra </t>
  </si>
  <si>
    <t xml:space="preserve">NHC </t>
  </si>
  <si>
    <t>NHC</t>
  </si>
  <si>
    <t xml:space="preserve"> National HealthCa </t>
  </si>
  <si>
    <t xml:space="preserve">NHI </t>
  </si>
  <si>
    <t>NHI</t>
  </si>
  <si>
    <t xml:space="preserve"> National Health I </t>
  </si>
  <si>
    <t xml:space="preserve">NHP </t>
  </si>
  <si>
    <t>NHP</t>
  </si>
  <si>
    <t xml:space="preserve"> Nationwide Health </t>
  </si>
  <si>
    <t xml:space="preserve">NJR </t>
  </si>
  <si>
    <t>NJR</t>
  </si>
  <si>
    <t xml:space="preserve"> NewJersey Resourc </t>
  </si>
  <si>
    <t xml:space="preserve">NOC </t>
  </si>
  <si>
    <t>NOC</t>
  </si>
  <si>
    <t xml:space="preserve"> Northrop Grumman  </t>
  </si>
  <si>
    <t xml:space="preserve">NOV </t>
  </si>
  <si>
    <t>NOV</t>
  </si>
  <si>
    <t xml:space="preserve"> National Oilwell  </t>
  </si>
  <si>
    <t xml:space="preserve">NPK </t>
  </si>
  <si>
    <t>NPK</t>
  </si>
  <si>
    <t xml:space="preserve"> National Presto I </t>
  </si>
  <si>
    <t xml:space="preserve">NS </t>
  </si>
  <si>
    <t>NS</t>
  </si>
  <si>
    <t xml:space="preserve"> Nustar Energy L.P </t>
  </si>
  <si>
    <t xml:space="preserve">NSC </t>
  </si>
  <si>
    <t>NSC</t>
  </si>
  <si>
    <t xml:space="preserve"> Norfolk Souther C </t>
  </si>
  <si>
    <t xml:space="preserve">NST </t>
  </si>
  <si>
    <t>NST</t>
  </si>
  <si>
    <t xml:space="preserve"> NSTAR Common Stoc </t>
  </si>
  <si>
    <t xml:space="preserve">NTRS </t>
  </si>
  <si>
    <t>NTRS</t>
  </si>
  <si>
    <t xml:space="preserve"> Northern Trust Co </t>
  </si>
  <si>
    <t xml:space="preserve">NVO </t>
  </si>
  <si>
    <t>NVO</t>
  </si>
  <si>
    <t xml:space="preserve"> Novo Nordisk A/S  </t>
  </si>
  <si>
    <t xml:space="preserve">NVS </t>
  </si>
  <si>
    <t>NVS</t>
  </si>
  <si>
    <t xml:space="preserve"> Novartis AG Commo </t>
  </si>
  <si>
    <t xml:space="preserve">NWN </t>
  </si>
  <si>
    <t>NWN</t>
  </si>
  <si>
    <t xml:space="preserve"> Northwest Natural </t>
  </si>
  <si>
    <t xml:space="preserve">NYX </t>
  </si>
  <si>
    <t>NYX</t>
  </si>
  <si>
    <t xml:space="preserve"> NYSE Euronext Com </t>
  </si>
  <si>
    <t xml:space="preserve">OFG </t>
  </si>
  <si>
    <t>OFG</t>
  </si>
  <si>
    <t xml:space="preserve"> Oriental Financia </t>
  </si>
  <si>
    <t xml:space="preserve">OGE </t>
  </si>
  <si>
    <t>OGE</t>
  </si>
  <si>
    <t xml:space="preserve"> OGE Energy Corpor </t>
  </si>
  <si>
    <t xml:space="preserve">OII </t>
  </si>
  <si>
    <t>OII</t>
  </si>
  <si>
    <t xml:space="preserve"> Oceaneering Inter </t>
  </si>
  <si>
    <t xml:space="preserve">OIS </t>
  </si>
  <si>
    <t>OIS</t>
  </si>
  <si>
    <t xml:space="preserve"> Oil States Intern </t>
  </si>
  <si>
    <t xml:space="preserve">OMC </t>
  </si>
  <si>
    <t>OMC</t>
  </si>
  <si>
    <t xml:space="preserve"> Omnicom Group Inc </t>
  </si>
  <si>
    <t xml:space="preserve">OPY </t>
  </si>
  <si>
    <t>OPY</t>
  </si>
  <si>
    <t xml:space="preserve"> Oppenheimer Holdi </t>
  </si>
  <si>
    <t xml:space="preserve">ORLY </t>
  </si>
  <si>
    <t>ORLY</t>
  </si>
  <si>
    <t xml:space="preserve"> O'Reilly Automoti </t>
  </si>
  <si>
    <t xml:space="preserve">OTEX </t>
  </si>
  <si>
    <t>OTEX</t>
  </si>
  <si>
    <t xml:space="preserve"> Open Text Corpora </t>
  </si>
  <si>
    <t xml:space="preserve">OXY </t>
  </si>
  <si>
    <t>OXY</t>
  </si>
  <si>
    <t xml:space="preserve"> Occidental Petrol </t>
  </si>
  <si>
    <t xml:space="preserve">OZRK </t>
  </si>
  <si>
    <t>OZRK</t>
  </si>
  <si>
    <t xml:space="preserve"> Bank of the Ozark </t>
  </si>
  <si>
    <t xml:space="preserve">PAA </t>
  </si>
  <si>
    <t>PAA</t>
  </si>
  <si>
    <t xml:space="preserve"> Plains All Americ </t>
  </si>
  <si>
    <t xml:space="preserve">PBI </t>
  </si>
  <si>
    <t>PBI</t>
  </si>
  <si>
    <t xml:space="preserve"> Pitney Bowes Inc. </t>
  </si>
  <si>
    <t xml:space="preserve">PCG </t>
  </si>
  <si>
    <t>PCG</t>
  </si>
  <si>
    <t xml:space="preserve"> Pacific Gas &amp; Ele </t>
  </si>
  <si>
    <t xml:space="preserve">PCLN </t>
  </si>
  <si>
    <t>PCLN</t>
  </si>
  <si>
    <t xml:space="preserve"> priceline.com Inc </t>
  </si>
  <si>
    <t xml:space="preserve">PCP </t>
  </si>
  <si>
    <t>PCP</t>
  </si>
  <si>
    <t xml:space="preserve"> Precision Castpar </t>
  </si>
  <si>
    <t xml:space="preserve">PFCB </t>
  </si>
  <si>
    <t>PFCB</t>
  </si>
  <si>
    <t xml:space="preserve"> P.F.Chang's China </t>
  </si>
  <si>
    <t xml:space="preserve">PFG </t>
  </si>
  <si>
    <t>PFG</t>
  </si>
  <si>
    <t xml:space="preserve"> Principal Financi </t>
  </si>
  <si>
    <t xml:space="preserve">PG </t>
  </si>
  <si>
    <t>PG</t>
  </si>
  <si>
    <t xml:space="preserve"> Procter &amp; Gamble  </t>
  </si>
  <si>
    <t xml:space="preserve">PGN </t>
  </si>
  <si>
    <t>PGN</t>
  </si>
  <si>
    <t xml:space="preserve"> Progress Energy I </t>
  </si>
  <si>
    <t xml:space="preserve">PH </t>
  </si>
  <si>
    <t>PH</t>
  </si>
  <si>
    <t xml:space="preserve"> Parker-Hannifin C </t>
  </si>
  <si>
    <t xml:space="preserve">PII </t>
  </si>
  <si>
    <t>PII</t>
  </si>
  <si>
    <t xml:space="preserve"> Polaris Industrie </t>
  </si>
  <si>
    <t xml:space="preserve">PJC </t>
  </si>
  <si>
    <t>PJC</t>
  </si>
  <si>
    <t xml:space="preserve"> Piper Jaffray Com </t>
  </si>
  <si>
    <t xml:space="preserve">PKX </t>
  </si>
  <si>
    <t>PKX</t>
  </si>
  <si>
    <t xml:space="preserve"> POSCO Common Stoc </t>
  </si>
  <si>
    <t xml:space="preserve">PLCE </t>
  </si>
  <si>
    <t>PLCE</t>
  </si>
  <si>
    <t xml:space="preserve"> The Children's Pl </t>
  </si>
  <si>
    <t xml:space="preserve">PLL </t>
  </si>
  <si>
    <t>PLL</t>
  </si>
  <si>
    <t xml:space="preserve"> Pall Corporation  </t>
  </si>
  <si>
    <t xml:space="preserve">PLPC </t>
  </si>
  <si>
    <t>PLPC</t>
  </si>
  <si>
    <t xml:space="preserve"> Preformed Line Pr </t>
  </si>
  <si>
    <t xml:space="preserve">PM </t>
  </si>
  <si>
    <t>PM</t>
  </si>
  <si>
    <t xml:space="preserve"> Philip Morris Int </t>
  </si>
  <si>
    <t xml:space="preserve">PNC </t>
  </si>
  <si>
    <t>PNC</t>
  </si>
  <si>
    <t xml:space="preserve"> PNC Financial Ser </t>
  </si>
  <si>
    <t xml:space="preserve">PNRA </t>
  </si>
  <si>
    <t>PNRA</t>
  </si>
  <si>
    <t xml:space="preserve"> Panera Bread Comp </t>
  </si>
  <si>
    <t xml:space="preserve">PNW </t>
  </si>
  <si>
    <t>PNW</t>
  </si>
  <si>
    <t xml:space="preserve"> Pinnacle West Cap </t>
  </si>
  <si>
    <t xml:space="preserve">POT </t>
  </si>
  <si>
    <t>POT</t>
  </si>
  <si>
    <t xml:space="preserve"> Potash Corporatio </t>
  </si>
  <si>
    <t xml:space="preserve">POWI </t>
  </si>
  <si>
    <t>POWI</t>
  </si>
  <si>
    <t xml:space="preserve"> Power Integration </t>
  </si>
  <si>
    <t xml:space="preserve">PPL </t>
  </si>
  <si>
    <t>PPL</t>
  </si>
  <si>
    <t xml:space="preserve"> PP&amp;L Corporation  </t>
  </si>
  <si>
    <t xml:space="preserve">PRAA </t>
  </si>
  <si>
    <t>PRAA</t>
  </si>
  <si>
    <t xml:space="preserve"> Portfolio Recover </t>
  </si>
  <si>
    <t xml:space="preserve">PRGO </t>
  </si>
  <si>
    <t>PRGO</t>
  </si>
  <si>
    <t xml:space="preserve"> Perrigo Company </t>
  </si>
  <si>
    <t xml:space="preserve">PRGS </t>
  </si>
  <si>
    <t>PRGS</t>
  </si>
  <si>
    <t xml:space="preserve"> Progress Software </t>
  </si>
  <si>
    <t xml:space="preserve">PRK </t>
  </si>
  <si>
    <t>PRK</t>
  </si>
  <si>
    <t xml:space="preserve"> Park National Cor </t>
  </si>
  <si>
    <t xml:space="preserve">PRSP </t>
  </si>
  <si>
    <t>PRSP</t>
  </si>
  <si>
    <t xml:space="preserve"> Prosperity Bancsh </t>
  </si>
  <si>
    <t xml:space="preserve">PSA </t>
  </si>
  <si>
    <t>PSA</t>
  </si>
  <si>
    <t xml:space="preserve"> Public Storage Co </t>
  </si>
  <si>
    <t xml:space="preserve">PSB </t>
  </si>
  <si>
    <t>PSB</t>
  </si>
  <si>
    <t xml:space="preserve"> PS Business Parks </t>
  </si>
  <si>
    <t xml:space="preserve">PSE </t>
  </si>
  <si>
    <t>PSE</t>
  </si>
  <si>
    <t xml:space="preserve"> Pioneer Southwest </t>
  </si>
  <si>
    <t xml:space="preserve">PSYS </t>
  </si>
  <si>
    <t>PSYS</t>
  </si>
  <si>
    <t xml:space="preserve"> Psychiatric Solut </t>
  </si>
  <si>
    <t xml:space="preserve">PTNR </t>
  </si>
  <si>
    <t>PTNR</t>
  </si>
  <si>
    <t xml:space="preserve"> Partner Communica </t>
  </si>
  <si>
    <t xml:space="preserve">PTV </t>
  </si>
  <si>
    <t>PTV</t>
  </si>
  <si>
    <t xml:space="preserve"> Pactiv Corporatio </t>
  </si>
  <si>
    <t xml:space="preserve">PVH </t>
  </si>
  <si>
    <t>PVH</t>
  </si>
  <si>
    <t xml:space="preserve"> Phillips-Van Heus </t>
  </si>
  <si>
    <t xml:space="preserve">QCOM </t>
  </si>
  <si>
    <t>QCOM</t>
  </si>
  <si>
    <t xml:space="preserve"> QUALCOMM Incorpor </t>
  </si>
  <si>
    <t xml:space="preserve">RAI </t>
  </si>
  <si>
    <t>RAI</t>
  </si>
  <si>
    <t xml:space="preserve"> Reynolds American </t>
  </si>
  <si>
    <t xml:space="preserve">RBC </t>
  </si>
  <si>
    <t>RBC</t>
  </si>
  <si>
    <t xml:space="preserve"> Regal-Beloit Corp </t>
  </si>
  <si>
    <t xml:space="preserve">RCI </t>
  </si>
  <si>
    <t>RCI</t>
  </si>
  <si>
    <t xml:space="preserve"> Rogers Communicat </t>
  </si>
  <si>
    <t xml:space="preserve">RDK </t>
  </si>
  <si>
    <t>RDK</t>
  </si>
  <si>
    <t xml:space="preserve"> Ruddick Corporati </t>
  </si>
  <si>
    <t xml:space="preserve">RINO </t>
  </si>
  <si>
    <t>RINO</t>
  </si>
  <si>
    <t xml:space="preserve"> RINO Internationa </t>
  </si>
  <si>
    <t xml:space="preserve">RL </t>
  </si>
  <si>
    <t>RL</t>
  </si>
  <si>
    <t xml:space="preserve"> Polo Ralph Lauren </t>
  </si>
  <si>
    <t xml:space="preserve">RLI </t>
  </si>
  <si>
    <t>RLI</t>
  </si>
  <si>
    <t xml:space="preserve"> RLI Corporation C </t>
  </si>
  <si>
    <t xml:space="preserve">RMD </t>
  </si>
  <si>
    <t>RMD</t>
  </si>
  <si>
    <t xml:space="preserve"> ResMed Inc. Commo </t>
  </si>
  <si>
    <t xml:space="preserve">ROK </t>
  </si>
  <si>
    <t>ROK</t>
  </si>
  <si>
    <t xml:space="preserve"> Rockwell Automati </t>
  </si>
  <si>
    <t xml:space="preserve">RS </t>
  </si>
  <si>
    <t>RS</t>
  </si>
  <si>
    <t xml:space="preserve"> Reliance Steel &amp;  </t>
  </si>
  <si>
    <t xml:space="preserve">RTN </t>
  </si>
  <si>
    <t>RTN</t>
  </si>
  <si>
    <t xml:space="preserve"> Raytheon Company  </t>
  </si>
  <si>
    <t xml:space="preserve">RTP </t>
  </si>
  <si>
    <t>RTP</t>
  </si>
  <si>
    <t xml:space="preserve"> Rio Tinto Plc Com </t>
  </si>
  <si>
    <t xml:space="preserve">RY </t>
  </si>
  <si>
    <t>RY</t>
  </si>
  <si>
    <t xml:space="preserve"> Royal Bank Of Can </t>
  </si>
  <si>
    <t xml:space="preserve">SAFT </t>
  </si>
  <si>
    <t>SAFT</t>
  </si>
  <si>
    <t xml:space="preserve"> Safety Insurance  </t>
  </si>
  <si>
    <t xml:space="preserve">SAM </t>
  </si>
  <si>
    <t>SAM</t>
  </si>
  <si>
    <t xml:space="preserve"> Boston Beer Compa </t>
  </si>
  <si>
    <t xml:space="preserve">SCCO </t>
  </si>
  <si>
    <t>SCCO</t>
  </si>
  <si>
    <t xml:space="preserve"> Southern Copper C </t>
  </si>
  <si>
    <t xml:space="preserve">SCG </t>
  </si>
  <si>
    <t>SCG</t>
  </si>
  <si>
    <t xml:space="preserve"> SCANA Corporation </t>
  </si>
  <si>
    <t xml:space="preserve">SCHL </t>
  </si>
  <si>
    <t>SCHL</t>
  </si>
  <si>
    <t xml:space="preserve"> Scholastic Corpor </t>
  </si>
  <si>
    <t xml:space="preserve">SF </t>
  </si>
  <si>
    <t>SF</t>
  </si>
  <si>
    <t xml:space="preserve"> Stifel Financial  </t>
  </si>
  <si>
    <t xml:space="preserve">SFG </t>
  </si>
  <si>
    <t>SFG</t>
  </si>
  <si>
    <t xml:space="preserve"> StanCorp Financia </t>
  </si>
  <si>
    <t xml:space="preserve">SHAW </t>
  </si>
  <si>
    <t>SHAW</t>
  </si>
  <si>
    <t xml:space="preserve"> Shaw Group Inc. ( </t>
  </si>
  <si>
    <t xml:space="preserve">SHLD </t>
  </si>
  <si>
    <t>SHLD</t>
  </si>
  <si>
    <t xml:space="preserve"> Sears Holdings Co </t>
  </si>
  <si>
    <t xml:space="preserve">SHW </t>
  </si>
  <si>
    <t>SHW</t>
  </si>
  <si>
    <t xml:space="preserve"> Sherwin-Williams  </t>
  </si>
  <si>
    <t xml:space="preserve">SIAL </t>
  </si>
  <si>
    <t>SIAL</t>
  </si>
  <si>
    <t xml:space="preserve"> Sigma-Aldrich Cor </t>
  </si>
  <si>
    <t xml:space="preserve">SIRO </t>
  </si>
  <si>
    <t>SIRO</t>
  </si>
  <si>
    <t xml:space="preserve"> Sirona Dental Sys </t>
  </si>
  <si>
    <t xml:space="preserve">SJI </t>
  </si>
  <si>
    <t>SJI</t>
  </si>
  <si>
    <t xml:space="preserve"> South Jersey Indu </t>
  </si>
  <si>
    <t xml:space="preserve">SJM </t>
  </si>
  <si>
    <t>SJM</t>
  </si>
  <si>
    <t xml:space="preserve"> J.M. Smucker Comp </t>
  </si>
  <si>
    <t xml:space="preserve">SKT </t>
  </si>
  <si>
    <t>SKT</t>
  </si>
  <si>
    <t xml:space="preserve"> Tanger Factory Ou </t>
  </si>
  <si>
    <t xml:space="preserve">SLAB </t>
  </si>
  <si>
    <t>SLAB</t>
  </si>
  <si>
    <t xml:space="preserve"> Silicon Laborator </t>
  </si>
  <si>
    <t xml:space="preserve">SLB </t>
  </si>
  <si>
    <t>SLB</t>
  </si>
  <si>
    <t xml:space="preserve"> Schlumberger N.V. </t>
  </si>
  <si>
    <t xml:space="preserve">SLF </t>
  </si>
  <si>
    <t>SLF</t>
  </si>
  <si>
    <t xml:space="preserve"> Sun Life Financia </t>
  </si>
  <si>
    <t xml:space="preserve">SLG </t>
  </si>
  <si>
    <t>SLG</t>
  </si>
  <si>
    <t xml:space="preserve"> SL Green Realty C </t>
  </si>
  <si>
    <t xml:space="preserve">SMG </t>
  </si>
  <si>
    <t>SMG</t>
  </si>
  <si>
    <t xml:space="preserve"> Scotts Miracle-Gr </t>
  </si>
  <si>
    <t xml:space="preserve">SNA </t>
  </si>
  <si>
    <t>SNA</t>
  </si>
  <si>
    <t xml:space="preserve"> Snap-On Incorpora </t>
  </si>
  <si>
    <t xml:space="preserve">SNDK </t>
  </si>
  <si>
    <t>SNDK</t>
  </si>
  <si>
    <t xml:space="preserve"> SanDisk Corporati </t>
  </si>
  <si>
    <t xml:space="preserve">SNI </t>
  </si>
  <si>
    <t>SNI</t>
  </si>
  <si>
    <t xml:space="preserve"> Scripps Networks  </t>
  </si>
  <si>
    <t xml:space="preserve">SNN </t>
  </si>
  <si>
    <t>SNN</t>
  </si>
  <si>
    <t xml:space="preserve"> Smith &amp; Nephew SN </t>
  </si>
  <si>
    <t xml:space="preserve">SNS </t>
  </si>
  <si>
    <t>SNS</t>
  </si>
  <si>
    <t xml:space="preserve"> Steak n Shake Com </t>
  </si>
  <si>
    <t xml:space="preserve">SNX </t>
  </si>
  <si>
    <t>SNX</t>
  </si>
  <si>
    <t xml:space="preserve"> Synnex Corporatio </t>
  </si>
  <si>
    <t xml:space="preserve">SO </t>
  </si>
  <si>
    <t>SO</t>
  </si>
  <si>
    <t xml:space="preserve"> Southern Company  </t>
  </si>
  <si>
    <t xml:space="preserve">SOHU </t>
  </si>
  <si>
    <t>SOHU</t>
  </si>
  <si>
    <t xml:space="preserve"> Sohu.com Inc. </t>
  </si>
  <si>
    <t xml:space="preserve">SON </t>
  </si>
  <si>
    <t>SON</t>
  </si>
  <si>
    <t xml:space="preserve"> Sonoco Products C </t>
  </si>
  <si>
    <t xml:space="preserve">SPG </t>
  </si>
  <si>
    <t>SPG</t>
  </si>
  <si>
    <t xml:space="preserve"> Simon Property Gr </t>
  </si>
  <si>
    <t xml:space="preserve">SPH </t>
  </si>
  <si>
    <t>SPH</t>
  </si>
  <si>
    <t xml:space="preserve"> Suburban Propane  </t>
  </si>
  <si>
    <t xml:space="preserve">SPW </t>
  </si>
  <si>
    <t>SPW</t>
  </si>
  <si>
    <t xml:space="preserve"> SPX Corporation C </t>
  </si>
  <si>
    <t xml:space="preserve">SRE </t>
  </si>
  <si>
    <t>SRE</t>
  </si>
  <si>
    <t xml:space="preserve"> Sempra Energy Com </t>
  </si>
  <si>
    <t xml:space="preserve">SSS </t>
  </si>
  <si>
    <t>SSS</t>
  </si>
  <si>
    <t xml:space="preserve"> Sovran Self Stora </t>
  </si>
  <si>
    <t xml:space="preserve">STE </t>
  </si>
  <si>
    <t>STE</t>
  </si>
  <si>
    <t xml:space="preserve"> STERIS Corporatio </t>
  </si>
  <si>
    <t xml:space="preserve">STR </t>
  </si>
  <si>
    <t>STR</t>
  </si>
  <si>
    <t xml:space="preserve"> Questar Corporati </t>
  </si>
  <si>
    <t xml:space="preserve">STRA </t>
  </si>
  <si>
    <t>STRA</t>
  </si>
  <si>
    <t xml:space="preserve"> Strayer Education </t>
  </si>
  <si>
    <t xml:space="preserve">STX </t>
  </si>
  <si>
    <t>STX</t>
  </si>
  <si>
    <t xml:space="preserve"> Seagate Technolog </t>
  </si>
  <si>
    <t xml:space="preserve">SWK </t>
  </si>
  <si>
    <t>SWK</t>
  </si>
  <si>
    <t xml:space="preserve"> Stanley Works (Th </t>
  </si>
  <si>
    <t xml:space="preserve">SWM </t>
  </si>
  <si>
    <t>SWM</t>
  </si>
  <si>
    <t xml:space="preserve"> Schweitzer-Maudui </t>
  </si>
  <si>
    <t xml:space="preserve">SWX </t>
  </si>
  <si>
    <t>SWX</t>
  </si>
  <si>
    <t xml:space="preserve"> Southwest Gas Cor </t>
  </si>
  <si>
    <t xml:space="preserve">SXI </t>
  </si>
  <si>
    <t>SXI</t>
  </si>
  <si>
    <t xml:space="preserve"> Standex Internati </t>
  </si>
  <si>
    <t xml:space="preserve">SXL </t>
  </si>
  <si>
    <t>SXL</t>
  </si>
  <si>
    <t xml:space="preserve"> Sunoco Logistics  </t>
  </si>
  <si>
    <t xml:space="preserve">SXT </t>
  </si>
  <si>
    <t>SXT</t>
  </si>
  <si>
    <t xml:space="preserve"> Sensient Technolo </t>
  </si>
  <si>
    <t xml:space="preserve">SYK </t>
  </si>
  <si>
    <t>SYK</t>
  </si>
  <si>
    <t xml:space="preserve"> Stryker Corporati </t>
  </si>
  <si>
    <t xml:space="preserve">SYNA </t>
  </si>
  <si>
    <t>SYNA</t>
  </si>
  <si>
    <t xml:space="preserve"> Synaptics Incorpo </t>
  </si>
  <si>
    <t xml:space="preserve">T </t>
  </si>
  <si>
    <t>T</t>
  </si>
  <si>
    <t xml:space="preserve"> AT&amp;T Inc. </t>
  </si>
  <si>
    <t xml:space="preserve">TAM </t>
  </si>
  <si>
    <t>TAM</t>
  </si>
  <si>
    <t xml:space="preserve"> TAM S.A. TAM S.A. </t>
  </si>
  <si>
    <t xml:space="preserve">TAP </t>
  </si>
  <si>
    <t>TAP</t>
  </si>
  <si>
    <t xml:space="preserve"> Molson Coors Brew </t>
  </si>
  <si>
    <t xml:space="preserve">TCK </t>
  </si>
  <si>
    <t>TCK</t>
  </si>
  <si>
    <t xml:space="preserve"> Teck Resources Lt </t>
  </si>
  <si>
    <t xml:space="preserve">TD </t>
  </si>
  <si>
    <t>TD</t>
  </si>
  <si>
    <t xml:space="preserve"> Toronto Dominion  </t>
  </si>
  <si>
    <t xml:space="preserve">TDG </t>
  </si>
  <si>
    <t>TDG</t>
  </si>
  <si>
    <t xml:space="preserve"> Transdigm Group I </t>
  </si>
  <si>
    <t xml:space="preserve">TDY </t>
  </si>
  <si>
    <t>TDY</t>
  </si>
  <si>
    <t xml:space="preserve"> Teledyne Technolo </t>
  </si>
  <si>
    <t xml:space="preserve">TECD </t>
  </si>
  <si>
    <t>TECD</t>
  </si>
  <si>
    <t xml:space="preserve"> Tech Data Corpora </t>
  </si>
  <si>
    <t xml:space="preserve">TECH </t>
  </si>
  <si>
    <t>TECH</t>
  </si>
  <si>
    <t xml:space="preserve"> Techne Corporatio </t>
  </si>
  <si>
    <t xml:space="preserve">TEVA </t>
  </si>
  <si>
    <t>TEVA</t>
  </si>
  <si>
    <t xml:space="preserve"> Teva Pharmaceutic </t>
  </si>
  <si>
    <t xml:space="preserve">TGT </t>
  </si>
  <si>
    <t>TGT</t>
  </si>
  <si>
    <t xml:space="preserve"> Target Corporatio </t>
  </si>
  <si>
    <t xml:space="preserve">THFF </t>
  </si>
  <si>
    <t>THFF</t>
  </si>
  <si>
    <t xml:space="preserve"> First Financial C </t>
  </si>
  <si>
    <t xml:space="preserve">THG </t>
  </si>
  <si>
    <t>THG</t>
  </si>
  <si>
    <t xml:space="preserve"> Hanover Insurance </t>
  </si>
  <si>
    <t xml:space="preserve">TIF </t>
  </si>
  <si>
    <t>TIF</t>
  </si>
  <si>
    <t xml:space="preserve"> Tiffany &amp; Co. Com </t>
  </si>
  <si>
    <t xml:space="preserve">TLK </t>
  </si>
  <si>
    <t>TLK</t>
  </si>
  <si>
    <t xml:space="preserve"> P.T. Telekomunika </t>
  </si>
  <si>
    <t xml:space="preserve">TLP </t>
  </si>
  <si>
    <t>TLP</t>
  </si>
  <si>
    <t xml:space="preserve"> Transmontaigne Pa </t>
  </si>
  <si>
    <t xml:space="preserve">TMO </t>
  </si>
  <si>
    <t>TMO</t>
  </si>
  <si>
    <t xml:space="preserve"> Thermo Fisher Sci </t>
  </si>
  <si>
    <t xml:space="preserve">TMP </t>
  </si>
  <si>
    <t>TMP</t>
  </si>
  <si>
    <t xml:space="preserve"> Tompkins Financia </t>
  </si>
  <si>
    <t xml:space="preserve">TNB </t>
  </si>
  <si>
    <t>TNB</t>
  </si>
  <si>
    <t xml:space="preserve"> Thomas &amp; Betts Co </t>
  </si>
  <si>
    <t xml:space="preserve">TRA </t>
  </si>
  <si>
    <t>TRA</t>
  </si>
  <si>
    <t xml:space="preserve"> Terra Industries  </t>
  </si>
  <si>
    <t xml:space="preserve">TRLG </t>
  </si>
  <si>
    <t>TRLG</t>
  </si>
  <si>
    <t xml:space="preserve"> True Religion App </t>
  </si>
  <si>
    <t xml:space="preserve">TROW </t>
  </si>
  <si>
    <t>TROW</t>
  </si>
  <si>
    <t xml:space="preserve"> T. Rowe Price Gro </t>
  </si>
  <si>
    <t xml:space="preserve">TRP </t>
  </si>
  <si>
    <t>TRP</t>
  </si>
  <si>
    <t xml:space="preserve"> Transcananda Corp </t>
  </si>
  <si>
    <t xml:space="preserve">TRW </t>
  </si>
  <si>
    <t>TRW</t>
  </si>
  <si>
    <t xml:space="preserve"> TRW Automotive Ho </t>
  </si>
  <si>
    <t xml:space="preserve">TSCO </t>
  </si>
  <si>
    <t>TSCO</t>
  </si>
  <si>
    <t xml:space="preserve"> Tractor Supply Co </t>
  </si>
  <si>
    <t xml:space="preserve">TSL </t>
  </si>
  <si>
    <t>TSL</t>
  </si>
  <si>
    <t xml:space="preserve"> Trina Solar Limit </t>
  </si>
  <si>
    <t xml:space="preserve">TTC </t>
  </si>
  <si>
    <t>TTC</t>
  </si>
  <si>
    <t xml:space="preserve"> Toro Company (The </t>
  </si>
  <si>
    <t xml:space="preserve">TUP </t>
  </si>
  <si>
    <t>TUP</t>
  </si>
  <si>
    <t xml:space="preserve"> Tupperware Brands </t>
  </si>
  <si>
    <t xml:space="preserve">TW </t>
  </si>
  <si>
    <t>TW</t>
  </si>
  <si>
    <t xml:space="preserve"> Towers Watson &amp; C </t>
  </si>
  <si>
    <t xml:space="preserve">TWC </t>
  </si>
  <si>
    <t>TWC</t>
  </si>
  <si>
    <t xml:space="preserve"> Time Warner Cable </t>
  </si>
  <si>
    <t xml:space="preserve">TWX </t>
  </si>
  <si>
    <t>TWX</t>
  </si>
  <si>
    <t xml:space="preserve"> Time Warner Inc.  </t>
  </si>
  <si>
    <t xml:space="preserve">TX </t>
  </si>
  <si>
    <t>TX</t>
  </si>
  <si>
    <t xml:space="preserve"> Ternium S.A. Tern </t>
  </si>
  <si>
    <t xml:space="preserve">TXN </t>
  </si>
  <si>
    <t>TXN</t>
  </si>
  <si>
    <t xml:space="preserve"> Texas Instruments </t>
  </si>
  <si>
    <t xml:space="preserve">UGI </t>
  </si>
  <si>
    <t>UGI</t>
  </si>
  <si>
    <t xml:space="preserve"> UGI Corporation C </t>
  </si>
  <si>
    <t xml:space="preserve">UGP </t>
  </si>
  <si>
    <t>UGP</t>
  </si>
  <si>
    <t xml:space="preserve"> Ultrapar Particip </t>
  </si>
  <si>
    <t xml:space="preserve">UHAL </t>
  </si>
  <si>
    <t>UHAL</t>
  </si>
  <si>
    <t xml:space="preserve"> Amerco </t>
  </si>
  <si>
    <t xml:space="preserve">UHS </t>
  </si>
  <si>
    <t>UHS</t>
  </si>
  <si>
    <t xml:space="preserve"> Universal Health  </t>
  </si>
  <si>
    <t xml:space="preserve">UHT </t>
  </si>
  <si>
    <t>UHT</t>
  </si>
  <si>
    <t xml:space="preserve">UIL </t>
  </si>
  <si>
    <t>UIL</t>
  </si>
  <si>
    <t xml:space="preserve"> UIL Holdings Corp </t>
  </si>
  <si>
    <t xml:space="preserve">UMBF </t>
  </si>
  <si>
    <t>UMBF</t>
  </si>
  <si>
    <t xml:space="preserve"> UMB Financial Cor </t>
  </si>
  <si>
    <t xml:space="preserve">UNF </t>
  </si>
  <si>
    <t>UNF</t>
  </si>
  <si>
    <t xml:space="preserve"> Unifirst Corporat </t>
  </si>
  <si>
    <t xml:space="preserve">UNH </t>
  </si>
  <si>
    <t>UNH</t>
  </si>
  <si>
    <t xml:space="preserve"> UnitedHealth Grou </t>
  </si>
  <si>
    <t xml:space="preserve">UNP </t>
  </si>
  <si>
    <t>UNP</t>
  </si>
  <si>
    <t xml:space="preserve"> Union Pacific Cor </t>
  </si>
  <si>
    <t xml:space="preserve">UNS </t>
  </si>
  <si>
    <t>UNS</t>
  </si>
  <si>
    <t xml:space="preserve"> UniSource Energy  </t>
  </si>
  <si>
    <t xml:space="preserve">UPS </t>
  </si>
  <si>
    <t>UPS</t>
  </si>
  <si>
    <t xml:space="preserve"> United Parcel Ser </t>
  </si>
  <si>
    <t xml:space="preserve">URS </t>
  </si>
  <si>
    <t>URS</t>
  </si>
  <si>
    <t xml:space="preserve"> URS Corporation C </t>
  </si>
  <si>
    <t xml:space="preserve">USM </t>
  </si>
  <si>
    <t>USM</t>
  </si>
  <si>
    <t xml:space="preserve"> United States Cel </t>
  </si>
  <si>
    <t xml:space="preserve">USNA </t>
  </si>
  <si>
    <t>USNA</t>
  </si>
  <si>
    <t xml:space="preserve"> USANA Health Scie </t>
  </si>
  <si>
    <t xml:space="preserve">USTR </t>
  </si>
  <si>
    <t>USTR</t>
  </si>
  <si>
    <t xml:space="preserve"> United Stationers </t>
  </si>
  <si>
    <t xml:space="preserve">UTX </t>
  </si>
  <si>
    <t>UTX</t>
  </si>
  <si>
    <t xml:space="preserve"> United Technologi </t>
  </si>
  <si>
    <t xml:space="preserve">UVV </t>
  </si>
  <si>
    <t>UVV</t>
  </si>
  <si>
    <t xml:space="preserve"> Universal Corpora </t>
  </si>
  <si>
    <t xml:space="preserve">V </t>
  </si>
  <si>
    <t>V</t>
  </si>
  <si>
    <t xml:space="preserve"> Visa Inc. Visa In </t>
  </si>
  <si>
    <t xml:space="preserve">VAL </t>
  </si>
  <si>
    <t>VAL</t>
  </si>
  <si>
    <t xml:space="preserve"> Valspar Corporati </t>
  </si>
  <si>
    <t xml:space="preserve">VAR </t>
  </si>
  <si>
    <t>VAR</t>
  </si>
  <si>
    <t xml:space="preserve"> Varian Medical Sy </t>
  </si>
  <si>
    <t xml:space="preserve">VFC </t>
  </si>
  <si>
    <t>VFC</t>
  </si>
  <si>
    <t xml:space="preserve"> V.F. Corporation  </t>
  </si>
  <si>
    <t xml:space="preserve">VIV </t>
  </si>
  <si>
    <t>VIV</t>
  </si>
  <si>
    <t xml:space="preserve"> Vivo Participacoe </t>
  </si>
  <si>
    <t xml:space="preserve">VLCCF </t>
  </si>
  <si>
    <t>VLCCF</t>
  </si>
  <si>
    <t xml:space="preserve"> Knightsbridge Tan </t>
  </si>
  <si>
    <t xml:space="preserve">VMI </t>
  </si>
  <si>
    <t>VMI</t>
  </si>
  <si>
    <t xml:space="preserve"> Valmont Industrie </t>
  </si>
  <si>
    <t xml:space="preserve">VNO </t>
  </si>
  <si>
    <t>VNO</t>
  </si>
  <si>
    <t xml:space="preserve"> Vornado Realty Tr </t>
  </si>
  <si>
    <t xml:space="preserve">VPRT </t>
  </si>
  <si>
    <t>VPRT</t>
  </si>
  <si>
    <t xml:space="preserve"> Vistaprint NV </t>
  </si>
  <si>
    <t xml:space="preserve">VRX </t>
  </si>
  <si>
    <t>VRX</t>
  </si>
  <si>
    <t xml:space="preserve"> Valeant Pharmaceu </t>
  </si>
  <si>
    <t xml:space="preserve">VZ </t>
  </si>
  <si>
    <t>VZ</t>
  </si>
  <si>
    <t xml:space="preserve"> Verizon Communica </t>
  </si>
  <si>
    <t xml:space="preserve">WAB </t>
  </si>
  <si>
    <t>WAB</t>
  </si>
  <si>
    <t xml:space="preserve"> Wabtec Corporatio </t>
  </si>
  <si>
    <t xml:space="preserve">WABC </t>
  </si>
  <si>
    <t>WABC</t>
  </si>
  <si>
    <t xml:space="preserve"> Westamerica Banco </t>
  </si>
  <si>
    <t xml:space="preserve">WAG </t>
  </si>
  <si>
    <t>WAG</t>
  </si>
  <si>
    <t xml:space="preserve"> Walgreen Company  </t>
  </si>
  <si>
    <t xml:space="preserve">WAT </t>
  </si>
  <si>
    <t>WAT</t>
  </si>
  <si>
    <t xml:space="preserve"> Waters Corporatio </t>
  </si>
  <si>
    <t xml:space="preserve">WBK </t>
  </si>
  <si>
    <t>WBK</t>
  </si>
  <si>
    <t xml:space="preserve"> Westpac Banking C </t>
  </si>
  <si>
    <t xml:space="preserve">WCC </t>
  </si>
  <si>
    <t>WCC</t>
  </si>
  <si>
    <t xml:space="preserve"> WESCO Internation </t>
  </si>
  <si>
    <t xml:space="preserve">WCG </t>
  </si>
  <si>
    <t>WCG</t>
  </si>
  <si>
    <t xml:space="preserve"> Wellcare Health P </t>
  </si>
  <si>
    <t xml:space="preserve">WEC </t>
  </si>
  <si>
    <t>WEC</t>
  </si>
  <si>
    <t xml:space="preserve"> Wisconsin Energy  </t>
  </si>
  <si>
    <t xml:space="preserve">WF </t>
  </si>
  <si>
    <t>WF</t>
  </si>
  <si>
    <t xml:space="preserve"> Woori Finance Hol </t>
  </si>
  <si>
    <t xml:space="preserve">WGL </t>
  </si>
  <si>
    <t>WGL</t>
  </si>
  <si>
    <t xml:space="preserve"> WGL Holdings IncC </t>
  </si>
  <si>
    <t xml:space="preserve">WHR </t>
  </si>
  <si>
    <t>WHR</t>
  </si>
  <si>
    <t xml:space="preserve"> Whirlpool Corpora </t>
  </si>
  <si>
    <t xml:space="preserve">WPI </t>
  </si>
  <si>
    <t>WPI</t>
  </si>
  <si>
    <t xml:space="preserve"> Watson Pharmaceut </t>
  </si>
  <si>
    <t xml:space="preserve">WPZ </t>
  </si>
  <si>
    <t>WPZ</t>
  </si>
  <si>
    <t xml:space="preserve"> Williams Partners </t>
  </si>
  <si>
    <t xml:space="preserve">WRB </t>
  </si>
  <si>
    <t>WRB</t>
  </si>
  <si>
    <t xml:space="preserve"> W.R. Berkley Corp </t>
  </si>
  <si>
    <t xml:space="preserve">WRC </t>
  </si>
  <si>
    <t>WRC</t>
  </si>
  <si>
    <t xml:space="preserve"> Warnaco Group Inc </t>
  </si>
  <si>
    <t xml:space="preserve">WSH </t>
  </si>
  <si>
    <t>WSH</t>
  </si>
  <si>
    <t xml:space="preserve"> Willis Group Hold </t>
  </si>
  <si>
    <t xml:space="preserve">WST </t>
  </si>
  <si>
    <t>WST</t>
  </si>
  <si>
    <t xml:space="preserve"> West Pharmaceutic </t>
  </si>
  <si>
    <t xml:space="preserve">WTW </t>
  </si>
  <si>
    <t>WTW</t>
  </si>
  <si>
    <t xml:space="preserve"> Weight Watchers I </t>
  </si>
  <si>
    <t xml:space="preserve">XL </t>
  </si>
  <si>
    <t>XL</t>
  </si>
  <si>
    <t xml:space="preserve"> Select Sector SPD </t>
  </si>
  <si>
    <t xml:space="preserve">XOM </t>
  </si>
  <si>
    <t>XOM</t>
  </si>
  <si>
    <t xml:space="preserve"> Exxon Mobil Corpo </t>
  </si>
  <si>
    <t xml:space="preserve">XTO </t>
  </si>
  <si>
    <t>XTO</t>
  </si>
  <si>
    <t xml:space="preserve"> XTO Energy Inc. C </t>
  </si>
  <si>
    <t xml:space="preserve">Y </t>
  </si>
  <si>
    <t>Y</t>
  </si>
  <si>
    <t xml:space="preserve"> Alleghany Corpora </t>
  </si>
  <si>
    <t>Symbol</t>
  </si>
  <si>
    <t>Shares Owned</t>
  </si>
  <si>
    <t>Jan 1 Price</t>
  </si>
  <si>
    <t>Dec 31 Price</t>
  </si>
  <si>
    <t>Next Dec Est Price</t>
  </si>
  <si>
    <t>Avg Vol (3m)</t>
  </si>
  <si>
    <t xml:space="preserve">EPS </t>
  </si>
  <si>
    <t>P/E</t>
  </si>
  <si>
    <t>Short Ratio</t>
  </si>
  <si>
    <t>PEG Ratio</t>
  </si>
  <si>
    <t>Forward P/E (1yr)</t>
  </si>
  <si>
    <t>Book Value</t>
  </si>
  <si>
    <t>50d MA</t>
  </si>
  <si>
    <t>200d MA</t>
  </si>
  <si>
    <t>Market Cap</t>
  </si>
  <si>
    <t>ROE</t>
  </si>
  <si>
    <t>ROA</t>
  </si>
  <si>
    <t>This Year's Return
 (CalcA)</t>
  </si>
  <si>
    <t>Next Year's Return
(CalcB)</t>
  </si>
  <si>
    <t>6.99B</t>
  </si>
  <si>
    <t>989.94M</t>
  </si>
  <si>
    <t>3.29B</t>
  </si>
  <si>
    <t>38.05B</t>
  </si>
  <si>
    <t>4.60B</t>
  </si>
  <si>
    <t>402.81M</t>
  </si>
  <si>
    <t>314.66M</t>
  </si>
  <si>
    <t>313.38M</t>
  </si>
  <si>
    <t>4.16B</t>
  </si>
  <si>
    <t>177.73M</t>
  </si>
  <si>
    <t>1.88B</t>
  </si>
  <si>
    <t>13.20B</t>
  </si>
  <si>
    <t>1.03B</t>
  </si>
  <si>
    <t>1.28B</t>
  </si>
  <si>
    <t>2.71B</t>
  </si>
  <si>
    <t>1.08B</t>
  </si>
  <si>
    <t>1.64B</t>
  </si>
  <si>
    <t>961.28M</t>
  </si>
  <si>
    <t>3.43B</t>
  </si>
  <si>
    <t>343.40M</t>
  </si>
  <si>
    <t>1.20B</t>
  </si>
  <si>
    <t>5.13B</t>
  </si>
  <si>
    <t>16.15B</t>
  </si>
  <si>
    <t>146.73B</t>
  </si>
  <si>
    <t>8.91B</t>
  </si>
  <si>
    <t>286.32M</t>
  </si>
  <si>
    <t>514.61M</t>
  </si>
  <si>
    <t>7.66B</t>
  </si>
  <si>
    <t>318.18M</t>
  </si>
  <si>
    <t>128.82M</t>
  </si>
  <si>
    <t>1.32B</t>
  </si>
  <si>
    <t>2.62B</t>
  </si>
  <si>
    <t>164.30B</t>
  </si>
  <si>
    <t>10.79B</t>
  </si>
  <si>
    <t>1.77B</t>
  </si>
  <si>
    <t>281.31M</t>
  </si>
  <si>
    <t>672.18M</t>
  </si>
  <si>
    <t>3.18B</t>
  </si>
  <si>
    <t>746.67M</t>
  </si>
  <si>
    <t>3.21B</t>
  </si>
  <si>
    <t>657.26M</t>
  </si>
  <si>
    <t>583.08M</t>
  </si>
  <si>
    <t>460.80M</t>
  </si>
  <si>
    <t>48.46B</t>
  </si>
  <si>
    <t>1.57B</t>
  </si>
  <si>
    <t>4.08B</t>
  </si>
  <si>
    <t>823.94M</t>
  </si>
  <si>
    <t>311.95M</t>
  </si>
  <si>
    <t>19.38B</t>
  </si>
  <si>
    <t>42.96B</t>
  </si>
  <si>
    <t>20.88B</t>
  </si>
  <si>
    <t>34.31B</t>
  </si>
  <si>
    <t>3.48B</t>
  </si>
  <si>
    <t>3.67B</t>
  </si>
  <si>
    <t>475.35M</t>
  </si>
  <si>
    <t>1.56B</t>
  </si>
  <si>
    <t>1.85B</t>
  </si>
  <si>
    <t>2.73B</t>
  </si>
  <si>
    <t>1.94B</t>
  </si>
  <si>
    <t>348.43M</t>
  </si>
  <si>
    <t>1.92B</t>
  </si>
  <si>
    <t>842.37M</t>
  </si>
  <si>
    <t>8.13B</t>
  </si>
  <si>
    <t>11.54B</t>
  </si>
  <si>
    <t>17.39B</t>
  </si>
  <si>
    <t>10.85B</t>
  </si>
  <si>
    <t>267.31M</t>
  </si>
  <si>
    <t>1.67B</t>
  </si>
  <si>
    <t>1.87B</t>
  </si>
  <si>
    <t>1.61B</t>
  </si>
  <si>
    <t>1.42B</t>
  </si>
  <si>
    <t>553.47M</t>
  </si>
  <si>
    <t>288.93M</t>
  </si>
  <si>
    <t>928.61M</t>
  </si>
  <si>
    <t>2.15B</t>
  </si>
  <si>
    <t>2.79B</t>
  </si>
  <si>
    <t>7.90B</t>
  </si>
  <si>
    <t>26.44B</t>
  </si>
  <si>
    <t>250.66B</t>
  </si>
  <si>
    <t>1.37B</t>
  </si>
  <si>
    <t>4.19B</t>
  </si>
  <si>
    <t>1.50B</t>
  </si>
  <si>
    <t>1.83B</t>
  </si>
  <si>
    <t>787.00M</t>
  </si>
  <si>
    <t>7.15B</t>
  </si>
  <si>
    <t>727.24M</t>
  </si>
  <si>
    <t>660.02M</t>
  </si>
  <si>
    <t>4.91B</t>
  </si>
  <si>
    <t>34.57B</t>
  </si>
  <si>
    <t>1.46B</t>
  </si>
  <si>
    <t>2.83B</t>
  </si>
  <si>
    <t>1.33B</t>
  </si>
  <si>
    <t>152.13M</t>
  </si>
  <si>
    <t>19.18B</t>
  </si>
  <si>
    <t>23.60B</t>
  </si>
  <si>
    <t>936.92M</t>
  </si>
  <si>
    <t>1.02B</t>
  </si>
  <si>
    <t>3.47B</t>
  </si>
  <si>
    <t>6.04B</t>
  </si>
  <si>
    <t>512.97M</t>
  </si>
  <si>
    <t>7.32B</t>
  </si>
  <si>
    <t>31.16B</t>
  </si>
  <si>
    <t>1.89B</t>
  </si>
  <si>
    <t>15.47B</t>
  </si>
  <si>
    <t>1.60B</t>
  </si>
  <si>
    <t>7.00B</t>
  </si>
  <si>
    <t>3.02B</t>
  </si>
  <si>
    <t>201.48M</t>
  </si>
  <si>
    <t>17.16B</t>
  </si>
  <si>
    <t>701.85M</t>
  </si>
  <si>
    <t>888.18M</t>
  </si>
  <si>
    <t>30.19B</t>
  </si>
  <si>
    <t>30.49B</t>
  </si>
  <si>
    <t>2.96B</t>
  </si>
  <si>
    <t>8.22B</t>
  </si>
  <si>
    <t>466.04M</t>
  </si>
  <si>
    <t>10.90B</t>
  </si>
  <si>
    <t>82.84B</t>
  </si>
  <si>
    <t>6.95B</t>
  </si>
  <si>
    <t>10.61B</t>
  </si>
  <si>
    <t>10.50B</t>
  </si>
  <si>
    <t>10.63B</t>
  </si>
  <si>
    <t>48.64B</t>
  </si>
  <si>
    <t>271.32M</t>
  </si>
  <si>
    <t>861.49M</t>
  </si>
  <si>
    <t>711.54M</t>
  </si>
  <si>
    <t>20.48B</t>
  </si>
  <si>
    <t>9.85B</t>
  </si>
  <si>
    <t>3.92B</t>
  </si>
  <si>
    <t>2.85B</t>
  </si>
  <si>
    <t>176.76B</t>
  </si>
  <si>
    <t>25.84B</t>
  </si>
  <si>
    <t>3.44B</t>
  </si>
  <si>
    <t>2.13B</t>
  </si>
  <si>
    <t>10.10B</t>
  </si>
  <si>
    <t>1.22B</t>
  </si>
  <si>
    <t>2.49B</t>
  </si>
  <si>
    <t>418.40M</t>
  </si>
  <si>
    <t>584.98M</t>
  </si>
  <si>
    <t>6.55B</t>
  </si>
  <si>
    <t>3.36B</t>
  </si>
  <si>
    <t>3.58B</t>
  </si>
  <si>
    <t>16.69B</t>
  </si>
  <si>
    <t>7.38B</t>
  </si>
  <si>
    <t>505.97M</t>
  </si>
  <si>
    <t>841.83M</t>
  </si>
  <si>
    <t>17.57B</t>
  </si>
  <si>
    <t>1.19B</t>
  </si>
  <si>
    <t>32.71B</t>
  </si>
  <si>
    <t>2.09B</t>
  </si>
  <si>
    <t>913.73M</t>
  </si>
  <si>
    <t>474.56M</t>
  </si>
  <si>
    <t>2.75B</t>
  </si>
  <si>
    <t>1.10B</t>
  </si>
  <si>
    <t>2.64B</t>
  </si>
  <si>
    <t>2.50B</t>
  </si>
  <si>
    <t>8.96B</t>
  </si>
  <si>
    <t>13.55B</t>
  </si>
  <si>
    <t>3.52B</t>
  </si>
  <si>
    <t>2.53B</t>
  </si>
  <si>
    <t>814.24M</t>
  </si>
  <si>
    <t>1.38B</t>
  </si>
  <si>
    <t>15.99B</t>
  </si>
  <si>
    <t>2.99B</t>
  </si>
  <si>
    <t>73.26B</t>
  </si>
  <si>
    <t>735.34M</t>
  </si>
  <si>
    <t>581.12M</t>
  </si>
  <si>
    <t>2.97B</t>
  </si>
  <si>
    <t>161.02B</t>
  </si>
  <si>
    <t>23.64B</t>
  </si>
  <si>
    <t>2.48B</t>
  </si>
  <si>
    <t>2.01B</t>
  </si>
  <si>
    <t>6.07B</t>
  </si>
  <si>
    <t>1.17B</t>
  </si>
  <si>
    <t>10.53B</t>
  </si>
  <si>
    <t>2.55B</t>
  </si>
  <si>
    <t>3.39B</t>
  </si>
  <si>
    <t>6.16B</t>
  </si>
  <si>
    <t>2.56B</t>
  </si>
  <si>
    <t>3.61B</t>
  </si>
  <si>
    <t>3.91B</t>
  </si>
  <si>
    <t>3.30B</t>
  </si>
  <si>
    <t>5.41B</t>
  </si>
  <si>
    <t>65.95B</t>
  </si>
  <si>
    <t>7.81B</t>
  </si>
  <si>
    <t>788.06M</t>
  </si>
  <si>
    <t>3.79B</t>
  </si>
  <si>
    <t>852.32M</t>
  </si>
  <si>
    <t>1.99B</t>
  </si>
  <si>
    <t>2.95B</t>
  </si>
  <si>
    <t>816.69M</t>
  </si>
  <si>
    <t>2.66B</t>
  </si>
  <si>
    <t>23.32B</t>
  </si>
  <si>
    <t>1.34B</t>
  </si>
  <si>
    <t>5.70B</t>
  </si>
  <si>
    <t>25.89B</t>
  </si>
  <si>
    <t>2.02B</t>
  </si>
  <si>
    <t>2.21B</t>
  </si>
  <si>
    <t>1.04B</t>
  </si>
  <si>
    <t>5.65B</t>
  </si>
  <si>
    <t>2.43B</t>
  </si>
  <si>
    <t>527.21M</t>
  </si>
  <si>
    <t>2.68B</t>
  </si>
  <si>
    <t>18.01B</t>
  </si>
  <si>
    <t>3.70B</t>
  </si>
  <si>
    <t>2.69B</t>
  </si>
  <si>
    <t>3.90B</t>
  </si>
  <si>
    <t>48.67B</t>
  </si>
  <si>
    <t>5.00B</t>
  </si>
  <si>
    <t>7.95B</t>
  </si>
  <si>
    <t>36.32B</t>
  </si>
  <si>
    <t>1.00B</t>
  </si>
  <si>
    <t>1.98B</t>
  </si>
  <si>
    <t>836.37M</t>
  </si>
  <si>
    <t>1.36B</t>
  </si>
  <si>
    <t>25.01B</t>
  </si>
  <si>
    <t>15.45B</t>
  </si>
  <si>
    <t>1.81B</t>
  </si>
  <si>
    <t>2.16B</t>
  </si>
  <si>
    <t>14.63B</t>
  </si>
  <si>
    <t>11.64B</t>
  </si>
  <si>
    <t>6.51B</t>
  </si>
  <si>
    <t>8.61B</t>
  </si>
  <si>
    <t>49.32B</t>
  </si>
  <si>
    <t>1.55B</t>
  </si>
  <si>
    <t>5.81B</t>
  </si>
  <si>
    <t>709.46M</t>
  </si>
  <si>
    <t>1.44B</t>
  </si>
  <si>
    <t>7.74B</t>
  </si>
  <si>
    <t>983.37M</t>
  </si>
  <si>
    <t>3.10B</t>
  </si>
  <si>
    <t>19.85B</t>
  </si>
  <si>
    <t>46.40B</t>
  </si>
  <si>
    <t>4.99B</t>
  </si>
  <si>
    <t>10.13B</t>
  </si>
  <si>
    <t>4.09B</t>
  </si>
  <si>
    <t>1.11B</t>
  </si>
  <si>
    <t>11.91B</t>
  </si>
  <si>
    <t>5.57B</t>
  </si>
  <si>
    <t>4.23B</t>
  </si>
  <si>
    <t>1.48B</t>
  </si>
  <si>
    <t>28.49B</t>
  </si>
  <si>
    <t>3.68B</t>
  </si>
  <si>
    <t>2.28B</t>
  </si>
  <si>
    <t>7.48B</t>
  </si>
  <si>
    <t>996.46M</t>
  </si>
  <si>
    <t>10.51B</t>
  </si>
  <si>
    <t>3.96B</t>
  </si>
  <si>
    <t>21.01B</t>
  </si>
  <si>
    <t>394.60M</t>
  </si>
  <si>
    <t>1.91B</t>
  </si>
  <si>
    <t>1.76B</t>
  </si>
  <si>
    <t>35.98B</t>
  </si>
  <si>
    <t>166.55B</t>
  </si>
  <si>
    <t>4.37B</t>
  </si>
  <si>
    <t>15.68B</t>
  </si>
  <si>
    <t>18.68B</t>
  </si>
  <si>
    <t>2.22B</t>
  </si>
  <si>
    <t>3.81B</t>
  </si>
  <si>
    <t>1.40B</t>
  </si>
  <si>
    <t>12.78B</t>
  </si>
  <si>
    <t>1.68B</t>
  </si>
  <si>
    <t>24.31B</t>
  </si>
  <si>
    <t>11.38B</t>
  </si>
  <si>
    <t>31.38B</t>
  </si>
  <si>
    <t>5.67B</t>
  </si>
  <si>
    <t>4.76B</t>
  </si>
  <si>
    <t>17.29B</t>
  </si>
  <si>
    <t>16.64B</t>
  </si>
  <si>
    <t>6.36B</t>
  </si>
  <si>
    <t>1.51B</t>
  </si>
  <si>
    <t>3.60B</t>
  </si>
  <si>
    <t>1.21B</t>
  </si>
  <si>
    <t>961.06M</t>
  </si>
  <si>
    <t>2.04B</t>
  </si>
  <si>
    <t>9.90B</t>
  </si>
  <si>
    <t>754.93M</t>
  </si>
  <si>
    <t>4.61B</t>
  </si>
  <si>
    <t>633.14M</t>
  </si>
  <si>
    <t>1.54B</t>
  </si>
  <si>
    <t>14.57B</t>
  </si>
  <si>
    <t>7.37B</t>
  </si>
  <si>
    <t>2.27B</t>
  </si>
  <si>
    <t>9.88B</t>
  </si>
  <si>
    <t>94.92B</t>
  </si>
  <si>
    <t>3.34B</t>
  </si>
  <si>
    <t>1.63B</t>
  </si>
  <si>
    <t>9.33B</t>
  </si>
  <si>
    <t>3.35B</t>
  </si>
  <si>
    <t>1.52B</t>
  </si>
  <si>
    <t>23.14B</t>
  </si>
  <si>
    <t>4.48B</t>
  </si>
  <si>
    <t>924.63M</t>
  </si>
  <si>
    <t>11.82B</t>
  </si>
  <si>
    <t>3.42B</t>
  </si>
  <si>
    <t>10.89B</t>
  </si>
  <si>
    <t>3.41B</t>
  </si>
  <si>
    <t>8.27B</t>
  </si>
  <si>
    <t>1.47B</t>
  </si>
  <si>
    <t>12.20B</t>
  </si>
  <si>
    <t>26.72B</t>
  </si>
  <si>
    <t>698.22M</t>
  </si>
  <si>
    <t>7.43B</t>
  </si>
  <si>
    <t>3.89B</t>
  </si>
  <si>
    <t>6.29B</t>
  </si>
  <si>
    <t>1.70B</t>
  </si>
  <si>
    <t>146.17B</t>
  </si>
  <si>
    <t>7.94B</t>
  </si>
  <si>
    <t>33.79B</t>
  </si>
  <si>
    <t>3.09B</t>
  </si>
  <si>
    <t>5.91B</t>
  </si>
  <si>
    <t>988.26M</t>
  </si>
  <si>
    <t>2.67B</t>
  </si>
  <si>
    <t>6.40B</t>
  </si>
  <si>
    <t>24.92B</t>
  </si>
  <si>
    <t>2.19B</t>
  </si>
  <si>
    <t>4.07B</t>
  </si>
  <si>
    <t>308.39B</t>
  </si>
  <si>
    <t>4.64B</t>
  </si>
  <si>
    <t>840.10M</t>
  </si>
  <si>
    <t>10.56B</t>
  </si>
  <si>
    <t>3.23B</t>
  </si>
  <si>
    <t>1.41B</t>
  </si>
  <si>
    <t>121.15B</t>
  </si>
  <si>
    <t>19.09B</t>
  </si>
  <si>
    <t>58.21B</t>
  </si>
  <si>
    <t>27.97B</t>
  </si>
  <si>
    <t>16.48B</t>
  </si>
  <si>
    <t>3.63B</t>
  </si>
  <si>
    <t>15.02B</t>
  </si>
  <si>
    <t>3.45B</t>
  </si>
  <si>
    <t>39.51B</t>
  </si>
  <si>
    <t>54.20B</t>
  </si>
  <si>
    <t>1.96B</t>
  </si>
  <si>
    <t>2.05B</t>
  </si>
  <si>
    <t>1.49B</t>
  </si>
  <si>
    <t>9.97B</t>
  </si>
  <si>
    <t>2.17B</t>
  </si>
  <si>
    <t>42.58B</t>
  </si>
  <si>
    <t>84.08B</t>
  </si>
  <si>
    <t>16.44B</t>
  </si>
  <si>
    <t>29.18B</t>
  </si>
  <si>
    <t>1.06B</t>
  </si>
  <si>
    <t>70.23B</t>
  </si>
  <si>
    <t>10.70B</t>
  </si>
  <si>
    <t>8.03B</t>
  </si>
  <si>
    <t>2.31B</t>
  </si>
  <si>
    <t>4.13B</t>
  </si>
  <si>
    <t>7.77B</t>
  </si>
  <si>
    <t>4.70B</t>
  </si>
  <si>
    <t>67.42B</t>
  </si>
  <si>
    <t>35.48B</t>
  </si>
  <si>
    <t>29.54B</t>
  </si>
  <si>
    <t>2.70B</t>
  </si>
  <si>
    <t>2.11B</t>
  </si>
  <si>
    <t>11.89B</t>
  </si>
  <si>
    <t>6.24B</t>
  </si>
  <si>
    <t>5.82B</t>
  </si>
  <si>
    <t>2.60B</t>
  </si>
  <si>
    <t>15.20B</t>
  </si>
  <si>
    <t>6.52B</t>
  </si>
  <si>
    <t>56.24B</t>
  </si>
  <si>
    <t>8.80B</t>
  </si>
  <si>
    <t>78.94B</t>
  </si>
  <si>
    <t>12.15B</t>
  </si>
  <si>
    <t>2.33B</t>
  </si>
  <si>
    <t>9.22B</t>
  </si>
  <si>
    <t>95.75B</t>
  </si>
  <si>
    <t>21.53B</t>
  </si>
  <si>
    <t>60.94B</t>
  </si>
  <si>
    <t>9.15B</t>
  </si>
  <si>
    <t>12.96B</t>
  </si>
  <si>
    <t>21.45B</t>
  </si>
  <si>
    <t>1.66B</t>
  </si>
  <si>
    <t>33.95B</t>
  </si>
  <si>
    <t>31.65B</t>
  </si>
  <si>
    <t>1.35B</t>
  </si>
  <si>
    <t>68.39B</t>
  </si>
  <si>
    <t>24.43B</t>
  </si>
  <si>
    <t>2.58B</t>
  </si>
  <si>
    <t>57.49B</t>
  </si>
  <si>
    <t>12.06B</t>
  </si>
  <si>
    <t>8.60B</t>
  </si>
  <si>
    <t>69.76B</t>
  </si>
  <si>
    <t>28.12B</t>
  </si>
  <si>
    <t>4.45B</t>
  </si>
  <si>
    <t>12.69B</t>
  </si>
  <si>
    <t>34.37B</t>
  </si>
  <si>
    <t>65.87B</t>
  </si>
  <si>
    <t>74.85B</t>
  </si>
  <si>
    <t>19.99B</t>
  </si>
  <si>
    <t>9.61B</t>
  </si>
  <si>
    <t>667.31M</t>
  </si>
  <si>
    <t>3.25B</t>
  </si>
  <si>
    <t>2.14B</t>
  </si>
  <si>
    <t>40.43B</t>
  </si>
  <si>
    <t>8.62B</t>
  </si>
  <si>
    <t>1.25B</t>
  </si>
  <si>
    <t>26.76B</t>
  </si>
  <si>
    <t>40.41B</t>
  </si>
  <si>
    <t>15.22B</t>
  </si>
  <si>
    <t>8.75B</t>
  </si>
  <si>
    <t>6.76B</t>
  </si>
  <si>
    <t>5.10B</t>
  </si>
  <si>
    <t>4.25B</t>
  </si>
  <si>
    <t>9.54B</t>
  </si>
  <si>
    <t>184.57B</t>
  </si>
  <si>
    <t>23.98B</t>
  </si>
  <si>
    <t>125.49B</t>
  </si>
  <si>
    <t>6.28B</t>
  </si>
  <si>
    <t>25.85B</t>
  </si>
  <si>
    <t>1.13B</t>
  </si>
  <si>
    <t>642.55M</t>
  </si>
  <si>
    <t>14.72B</t>
  </si>
  <si>
    <t>171.76B</t>
  </si>
  <si>
    <t>7.86B</t>
  </si>
  <si>
    <t>19.37B</t>
  </si>
  <si>
    <t>8.63B</t>
  </si>
  <si>
    <t>7.98B</t>
  </si>
  <si>
    <t>3.03B</t>
  </si>
  <si>
    <t>15.76B</t>
  </si>
  <si>
    <t>47.59B</t>
  </si>
  <si>
    <t>175.12B</t>
  </si>
  <si>
    <t>3.84B</t>
  </si>
  <si>
    <t>24.69B</t>
  </si>
  <si>
    <t>4.43B</t>
  </si>
  <si>
    <t>41.62B</t>
  </si>
  <si>
    <t>6.39B</t>
  </si>
  <si>
    <t>1.62B</t>
  </si>
  <si>
    <t>25.04B</t>
  </si>
  <si>
    <t>5.54B</t>
  </si>
  <si>
    <t>5.92B</t>
  </si>
  <si>
    <t>7.08B</t>
  </si>
  <si>
    <t>178.55B</t>
  </si>
  <si>
    <t>2.44B</t>
  </si>
  <si>
    <t>65.94B</t>
  </si>
  <si>
    <t>4.28B</t>
  </si>
  <si>
    <t>1.12B</t>
  </si>
  <si>
    <t>4.12B</t>
  </si>
  <si>
    <t>9.58B</t>
  </si>
  <si>
    <t>7.36B</t>
  </si>
  <si>
    <t>58.78B</t>
  </si>
  <si>
    <t>211.96B</t>
  </si>
  <si>
    <t>11.81B</t>
  </si>
  <si>
    <t>26.82B</t>
  </si>
  <si>
    <t>6.59B</t>
  </si>
  <si>
    <t>121.79B</t>
  </si>
  <si>
    <t>37.80B</t>
  </si>
  <si>
    <t>5.24B</t>
  </si>
  <si>
    <t>9.02B</t>
  </si>
  <si>
    <t>24.75B</t>
  </si>
  <si>
    <t>70.88B</t>
  </si>
  <si>
    <t>8.97B</t>
  </si>
  <si>
    <t>11.31B</t>
  </si>
  <si>
    <t>3.15B</t>
  </si>
  <si>
    <t>9.95B</t>
  </si>
  <si>
    <t>22.25B</t>
  </si>
  <si>
    <t>7.55B</t>
  </si>
  <si>
    <t>1.59B</t>
  </si>
  <si>
    <t>20.06B</t>
  </si>
  <si>
    <t>15.14B</t>
  </si>
  <si>
    <t>10.19B</t>
  </si>
  <si>
    <t>4.58B</t>
  </si>
  <si>
    <t>812.26M</t>
  </si>
  <si>
    <t>19.69B</t>
  </si>
  <si>
    <t>Mutual Fund One</t>
  </si>
  <si>
    <t>Mutual Fund Two</t>
  </si>
  <si>
    <t>Mutual Fund Three</t>
  </si>
  <si>
    <t>Forward P/E Valuation 
(CalcC)</t>
  </si>
  <si>
    <t>Mean</t>
  </si>
  <si>
    <t>Std Dev</t>
  </si>
  <si>
    <t>CV</t>
  </si>
  <si>
    <t>F P/E Valuation Return 
(CalcC)</t>
  </si>
  <si>
    <t>average()</t>
  </si>
  <si>
    <t>$ Value Jan 1</t>
  </si>
  <si>
    <t>$ Value Dec 31</t>
  </si>
  <si>
    <t>Mutual Fund 1</t>
  </si>
  <si>
    <t>Mutual Fund 2</t>
  </si>
  <si>
    <t>Mutual Fund 3</t>
  </si>
  <si>
    <t>PEG</t>
  </si>
  <si>
    <t>Peg 0-1</t>
  </si>
  <si>
    <t>Peg 1.01-2</t>
  </si>
  <si>
    <t>Peg 2.01-100</t>
  </si>
  <si>
    <t>Frequency</t>
  </si>
  <si>
    <t>0-15</t>
  </si>
  <si>
    <t>15.01-30</t>
  </si>
  <si>
    <t>30.01-900</t>
  </si>
  <si>
    <t>0-500M</t>
  </si>
  <si>
    <t>500M-1B</t>
  </si>
  <si>
    <t>1B-5B</t>
  </si>
  <si>
    <t>Market Cap Number</t>
  </si>
  <si>
    <t>5B-9000B</t>
  </si>
  <si>
    <t xml:space="preserve">Forward P/E Valuation 
</t>
  </si>
  <si>
    <t>Totals and Averages</t>
  </si>
  <si>
    <t>Chart 1</t>
  </si>
  <si>
    <t>(a)</t>
  </si>
  <si>
    <t>(b)</t>
  </si>
  <si>
    <t>(c)</t>
  </si>
  <si>
    <t>Chart 2</t>
  </si>
  <si>
    <t>Chart 3</t>
  </si>
  <si>
    <t>500dMA &gt; 200dMA</t>
  </si>
  <si>
    <t>MA Count</t>
  </si>
  <si>
    <t>Table 1</t>
  </si>
  <si>
    <t>Number of (50dMA)&gt;(200dMA)</t>
  </si>
  <si>
    <t>This Year's Return</t>
  </si>
  <si>
    <t>Next Year's Return</t>
  </si>
  <si>
    <t>F P/E Valuation Return</t>
  </si>
  <si>
    <t>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</si>
</sst>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00"/>
    <numFmt numFmtId="165" formatCode="_(* #,##0_);_(* \(#,##0\);_(* &quot;-&quot;??_);_(@_)"/>
    <numFmt numFmtId="166" formatCode="&quot;$&quot;#,##0"/>
    <numFmt numFmtId="167" formatCode="0.000"/>
    <numFmt numFmtId="168" formatCode="0.0000E+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
      <b/>
      <sz val="8"/>
      <color indexed="81"/>
      <name val="Tahoma"/>
      <family val="2"/>
    </font>
    <font>
      <b/>
      <sz val="11"/>
      <name val="Calibri"/>
      <family val="2"/>
      <scheme val="minor"/>
    </font>
    <font>
      <sz val="8"/>
      <name val="Calibri"/>
      <family val="2"/>
      <scheme val="minor"/>
    </font>
    <font>
      <b/>
      <sz val="11"/>
      <color theme="1"/>
      <name val="Cambria"/>
      <family val="1"/>
      <scheme val="major"/>
    </font>
    <font>
      <b/>
      <sz val="11"/>
      <color rgb="FF00B050"/>
      <name val="Calibri"/>
      <family val="2"/>
      <scheme val="minor"/>
    </font>
    <font>
      <b/>
      <sz val="11"/>
      <color rgb="FFFF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3" fontId="0" fillId="0" borderId="0" xfId="0" applyNumberFormat="1"/>
    <xf numFmtId="4" fontId="0" fillId="0" borderId="0" xfId="0" applyNumberFormat="1"/>
    <xf numFmtId="0" fontId="0" fillId="33" borderId="0" xfId="0" applyFill="1"/>
    <xf numFmtId="2" fontId="0" fillId="0" borderId="0" xfId="0" applyNumberFormat="1"/>
    <xf numFmtId="0" fontId="0" fillId="0" borderId="0" xfId="0" applyNumberFormat="1"/>
    <xf numFmtId="9" fontId="0" fillId="0" borderId="0" xfId="0" applyNumberFormat="1"/>
    <xf numFmtId="164" fontId="0" fillId="0" borderId="0" xfId="0" applyNumberFormat="1"/>
    <xf numFmtId="9" fontId="0" fillId="0" borderId="0" xfId="43" applyFont="1"/>
    <xf numFmtId="0" fontId="0" fillId="0" borderId="10" xfId="0" applyBorder="1"/>
    <xf numFmtId="0" fontId="0" fillId="0" borderId="14" xfId="0" applyBorder="1"/>
    <xf numFmtId="0" fontId="0" fillId="0" borderId="15" xfId="0" applyBorder="1"/>
    <xf numFmtId="0" fontId="0" fillId="0" borderId="16" xfId="0" applyBorder="1"/>
    <xf numFmtId="0" fontId="0" fillId="0" borderId="18" xfId="0" applyBorder="1"/>
    <xf numFmtId="0" fontId="0" fillId="0" borderId="0" xfId="0" applyFill="1" applyBorder="1"/>
    <xf numFmtId="0" fontId="16" fillId="36" borderId="0" xfId="0" applyFont="1" applyFill="1"/>
    <xf numFmtId="164" fontId="16" fillId="36" borderId="0" xfId="0" applyNumberFormat="1" applyFont="1" applyFill="1"/>
    <xf numFmtId="0" fontId="16" fillId="36" borderId="0" xfId="0" applyFont="1" applyFill="1" applyBorder="1"/>
    <xf numFmtId="2" fontId="16" fillId="36" borderId="0" xfId="0" applyNumberFormat="1" applyFont="1" applyFill="1"/>
    <xf numFmtId="1" fontId="16" fillId="36" borderId="0" xfId="0" applyNumberFormat="1" applyFont="1" applyFill="1"/>
    <xf numFmtId="11" fontId="16" fillId="36" borderId="0" xfId="0" applyNumberFormat="1" applyFont="1" applyFill="1"/>
    <xf numFmtId="166" fontId="0" fillId="0" borderId="0" xfId="0" applyNumberFormat="1"/>
    <xf numFmtId="166" fontId="16" fillId="36" borderId="0" xfId="0" applyNumberFormat="1" applyFont="1" applyFill="1"/>
    <xf numFmtId="0" fontId="16" fillId="34" borderId="0" xfId="0" applyFont="1" applyFill="1" applyAlignment="1">
      <alignment horizontal="center" vertical="center" wrapText="1"/>
    </xf>
    <xf numFmtId="164" fontId="16" fillId="34" borderId="0" xfId="0" applyNumberFormat="1" applyFont="1" applyFill="1" applyAlignment="1">
      <alignment horizontal="center" vertical="center" wrapText="1"/>
    </xf>
    <xf numFmtId="0" fontId="20" fillId="34" borderId="0" xfId="0" applyFont="1" applyFill="1" applyAlignment="1">
      <alignment horizontal="center" vertical="center" wrapText="1"/>
    </xf>
    <xf numFmtId="0" fontId="16" fillId="34" borderId="0" xfId="0" applyFont="1" applyFill="1" applyBorder="1" applyAlignment="1">
      <alignment horizontal="center" vertical="center" wrapText="1"/>
    </xf>
    <xf numFmtId="167" fontId="16" fillId="36" borderId="0" xfId="0" applyNumberFormat="1" applyFont="1" applyFill="1" applyBorder="1" applyAlignment="1">
      <alignment wrapText="1"/>
    </xf>
    <xf numFmtId="164" fontId="0" fillId="0" borderId="10" xfId="0" applyNumberFormat="1" applyBorder="1"/>
    <xf numFmtId="166" fontId="0" fillId="0" borderId="10" xfId="0" applyNumberFormat="1" applyBorder="1"/>
    <xf numFmtId="2" fontId="0" fillId="0" borderId="10" xfId="0" applyNumberFormat="1" applyBorder="1"/>
    <xf numFmtId="11" fontId="0" fillId="0" borderId="10" xfId="0" applyNumberFormat="1" applyBorder="1"/>
    <xf numFmtId="167" fontId="0" fillId="0" borderId="10" xfId="0" applyNumberFormat="1" applyBorder="1"/>
    <xf numFmtId="0" fontId="0" fillId="0" borderId="11" xfId="0" applyBorder="1"/>
    <xf numFmtId="0" fontId="0" fillId="0" borderId="13" xfId="0" applyBorder="1"/>
    <xf numFmtId="164" fontId="0" fillId="0" borderId="14" xfId="0" applyNumberFormat="1" applyBorder="1"/>
    <xf numFmtId="164" fontId="0" fillId="0" borderId="15" xfId="0" applyNumberFormat="1" applyBorder="1"/>
    <xf numFmtId="166" fontId="0" fillId="0" borderId="15" xfId="0" applyNumberFormat="1" applyBorder="1"/>
    <xf numFmtId="2" fontId="0" fillId="0" borderId="15" xfId="0" applyNumberFormat="1" applyBorder="1"/>
    <xf numFmtId="11" fontId="0" fillId="0" borderId="15" xfId="0" applyNumberFormat="1" applyBorder="1"/>
    <xf numFmtId="167" fontId="0" fillId="0" borderId="15" xfId="0" applyNumberFormat="1" applyBorder="1"/>
    <xf numFmtId="167" fontId="0" fillId="0" borderId="17" xfId="0" applyNumberFormat="1" applyBorder="1"/>
    <xf numFmtId="167" fontId="0" fillId="0" borderId="18" xfId="0" applyNumberFormat="1" applyBorder="1"/>
    <xf numFmtId="0" fontId="16" fillId="0" borderId="12" xfId="0" applyFont="1" applyBorder="1"/>
    <xf numFmtId="0" fontId="16" fillId="0" borderId="13" xfId="0" applyFont="1" applyBorder="1"/>
    <xf numFmtId="2" fontId="0" fillId="0" borderId="0" xfId="0" applyNumberFormat="1" applyFill="1" applyBorder="1"/>
    <xf numFmtId="0" fontId="0" fillId="0" borderId="11" xfId="0" applyFill="1" applyBorder="1"/>
    <xf numFmtId="0" fontId="0" fillId="0" borderId="13" xfId="0" applyFill="1" applyBorder="1"/>
    <xf numFmtId="0" fontId="0" fillId="0" borderId="14" xfId="0" applyFill="1" applyBorder="1"/>
    <xf numFmtId="0" fontId="0" fillId="0" borderId="15" xfId="0" applyFill="1" applyBorder="1"/>
    <xf numFmtId="49" fontId="0" fillId="0" borderId="14" xfId="0" applyNumberFormat="1" applyFill="1" applyBorder="1"/>
    <xf numFmtId="0" fontId="0" fillId="0" borderId="16" xfId="0" applyFill="1" applyBorder="1"/>
    <xf numFmtId="0" fontId="0" fillId="0" borderId="18" xfId="0" applyFill="1" applyBorder="1"/>
    <xf numFmtId="168" fontId="16" fillId="34" borderId="0" xfId="0" applyNumberFormat="1" applyFont="1" applyFill="1" applyAlignment="1">
      <alignment horizontal="center" vertical="center" wrapText="1"/>
    </xf>
    <xf numFmtId="168" fontId="16" fillId="36" borderId="0" xfId="0" applyNumberFormat="1" applyFont="1" applyFill="1"/>
    <xf numFmtId="168" fontId="0" fillId="0" borderId="0" xfId="0" applyNumberFormat="1"/>
    <xf numFmtId="168" fontId="0" fillId="0" borderId="14" xfId="0" applyNumberFormat="1" applyBorder="1"/>
    <xf numFmtId="168" fontId="0" fillId="0" borderId="10" xfId="0" applyNumberFormat="1" applyBorder="1"/>
    <xf numFmtId="168" fontId="0" fillId="0" borderId="15" xfId="0" applyNumberFormat="1" applyBorder="1"/>
    <xf numFmtId="9" fontId="0" fillId="0" borderId="10" xfId="43" applyFont="1" applyBorder="1"/>
    <xf numFmtId="165" fontId="0" fillId="0" borderId="10" xfId="42" applyNumberFormat="1" applyFont="1" applyBorder="1"/>
    <xf numFmtId="165" fontId="0" fillId="0" borderId="15" xfId="42" applyNumberFormat="1" applyFont="1" applyBorder="1"/>
    <xf numFmtId="165" fontId="0" fillId="37" borderId="15" xfId="42" applyNumberFormat="1" applyFont="1" applyFill="1" applyBorder="1"/>
    <xf numFmtId="2" fontId="0" fillId="37" borderId="15" xfId="0" applyNumberFormat="1" applyFill="1" applyBorder="1"/>
    <xf numFmtId="49" fontId="0" fillId="0" borderId="14" xfId="0" applyNumberFormat="1" applyBorder="1"/>
    <xf numFmtId="0" fontId="0" fillId="38" borderId="15" xfId="0" applyFill="1" applyBorder="1"/>
    <xf numFmtId="0" fontId="0" fillId="38" borderId="18" xfId="0" applyFill="1" applyBorder="1"/>
    <xf numFmtId="0" fontId="22" fillId="0" borderId="0" xfId="0" applyFont="1"/>
    <xf numFmtId="1" fontId="0" fillId="0" borderId="0" xfId="0" applyNumberFormat="1" applyFill="1" applyBorder="1"/>
    <xf numFmtId="9" fontId="16" fillId="0" borderId="20" xfId="43" applyFont="1" applyFill="1" applyBorder="1" applyAlignment="1">
      <alignment wrapText="1"/>
    </xf>
    <xf numFmtId="9" fontId="16" fillId="0" borderId="21" xfId="43" applyFont="1" applyFill="1" applyBorder="1" applyAlignment="1">
      <alignment wrapText="1"/>
    </xf>
    <xf numFmtId="9" fontId="16" fillId="0" borderId="22" xfId="43" applyFont="1" applyFill="1" applyBorder="1" applyAlignment="1">
      <alignment wrapText="1"/>
    </xf>
    <xf numFmtId="9" fontId="0" fillId="0" borderId="15" xfId="43" applyFont="1" applyBorder="1"/>
    <xf numFmtId="0" fontId="16" fillId="0" borderId="12" xfId="0" applyFont="1" applyBorder="1" applyAlignment="1">
      <alignment wrapText="1"/>
    </xf>
    <xf numFmtId="0" fontId="16" fillId="0" borderId="13" xfId="0" applyFont="1" applyBorder="1" applyAlignment="1">
      <alignment wrapText="1"/>
    </xf>
    <xf numFmtId="0" fontId="0" fillId="39" borderId="14" xfId="0" applyFill="1" applyBorder="1"/>
    <xf numFmtId="0" fontId="0" fillId="39" borderId="10" xfId="0" applyFill="1" applyBorder="1"/>
    <xf numFmtId="0" fontId="0" fillId="39" borderId="15" xfId="0" applyFill="1" applyBorder="1"/>
    <xf numFmtId="9" fontId="0" fillId="39" borderId="10" xfId="43" applyFont="1" applyFill="1" applyBorder="1"/>
    <xf numFmtId="9" fontId="0" fillId="39" borderId="15" xfId="43" applyFont="1" applyFill="1" applyBorder="1"/>
    <xf numFmtId="0" fontId="0" fillId="37" borderId="14" xfId="0" applyFill="1" applyBorder="1"/>
    <xf numFmtId="9" fontId="0" fillId="37" borderId="10" xfId="43" applyFont="1" applyFill="1" applyBorder="1"/>
    <xf numFmtId="9" fontId="0" fillId="37" borderId="15" xfId="43" applyFont="1" applyFill="1" applyBorder="1"/>
    <xf numFmtId="0" fontId="0" fillId="35" borderId="14" xfId="0" applyFill="1" applyBorder="1"/>
    <xf numFmtId="9" fontId="0" fillId="35" borderId="10" xfId="43" applyFont="1" applyFill="1" applyBorder="1"/>
    <xf numFmtId="9" fontId="0" fillId="35" borderId="15" xfId="43" applyFont="1" applyFill="1" applyBorder="1"/>
    <xf numFmtId="0" fontId="0" fillId="35" borderId="16" xfId="0" applyFill="1" applyBorder="1"/>
    <xf numFmtId="9" fontId="0" fillId="35" borderId="17" xfId="43" applyFont="1" applyFill="1" applyBorder="1"/>
    <xf numFmtId="9" fontId="0" fillId="35" borderId="18" xfId="43" applyFont="1" applyFill="1" applyBorder="1"/>
    <xf numFmtId="0" fontId="0" fillId="0" borderId="0" xfId="0" applyBorder="1"/>
    <xf numFmtId="167" fontId="0" fillId="0" borderId="0" xfId="0" applyNumberFormat="1" applyBorder="1"/>
    <xf numFmtId="2" fontId="0" fillId="37" borderId="10" xfId="0" applyNumberFormat="1" applyFill="1" applyBorder="1"/>
    <xf numFmtId="164" fontId="0" fillId="37" borderId="14" xfId="0" applyNumberFormat="1" applyFill="1" applyBorder="1"/>
    <xf numFmtId="165" fontId="23" fillId="37" borderId="10" xfId="42" applyNumberFormat="1" applyFont="1" applyFill="1" applyBorder="1"/>
    <xf numFmtId="2" fontId="23" fillId="37" borderId="10" xfId="0" applyNumberFormat="1" applyFont="1" applyFill="1" applyBorder="1"/>
    <xf numFmtId="2" fontId="23" fillId="37" borderId="15" xfId="0" applyNumberFormat="1" applyFont="1" applyFill="1" applyBorder="1"/>
    <xf numFmtId="2" fontId="24" fillId="37" borderId="10" xfId="0" applyNumberFormat="1" applyFont="1" applyFill="1" applyBorder="1"/>
    <xf numFmtId="2" fontId="24" fillId="37" borderId="19" xfId="0" applyNumberFormat="1" applyFont="1" applyFill="1" applyBorder="1"/>
    <xf numFmtId="165" fontId="24" fillId="37" borderId="19" xfId="42" applyNumberFormat="1" applyFont="1" applyFill="1" applyBorder="1"/>
    <xf numFmtId="0" fontId="16" fillId="40" borderId="11" xfId="0" applyFont="1" applyFill="1" applyBorder="1"/>
    <xf numFmtId="0" fontId="16" fillId="40" borderId="12" xfId="0" applyFont="1" applyFill="1" applyBorder="1"/>
    <xf numFmtId="0" fontId="16" fillId="40" borderId="13" xfId="0" applyFont="1" applyFill="1" applyBorder="1"/>
    <xf numFmtId="166" fontId="0" fillId="37" borderId="10" xfId="0" applyNumberFormat="1" applyFill="1" applyBorder="1"/>
    <xf numFmtId="166" fontId="23" fillId="37" borderId="15" xfId="0" applyNumberFormat="1" applyFont="1" applyFill="1" applyBorder="1"/>
    <xf numFmtId="1" fontId="0" fillId="37" borderId="10" xfId="0" applyNumberFormat="1" applyFill="1" applyBorder="1"/>
    <xf numFmtId="1" fontId="0" fillId="37" borderId="15" xfId="0" applyNumberFormat="1" applyFill="1" applyBorder="1"/>
    <xf numFmtId="0" fontId="16" fillId="39" borderId="14" xfId="0" applyFont="1" applyFill="1" applyBorder="1"/>
    <xf numFmtId="0" fontId="16" fillId="37" borderId="14" xfId="0" applyFont="1" applyFill="1" applyBorder="1"/>
    <xf numFmtId="0" fontId="16" fillId="35" borderId="14" xfId="0" applyFont="1" applyFill="1" applyBorder="1"/>
    <xf numFmtId="0" fontId="22" fillId="0" borderId="0" xfId="0" applyFont="1" applyAlignment="1">
      <alignment horizontal="left" vertical="top"/>
    </xf>
    <xf numFmtId="0" fontId="16" fillId="0" borderId="23" xfId="0" applyFont="1" applyBorder="1" applyAlignment="1">
      <alignment horizontal="center"/>
    </xf>
    <xf numFmtId="0" fontId="16" fillId="0" borderId="0"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Mutual Fund 1: PEG</a:t>
            </a:r>
          </a:p>
        </c:rich>
      </c:tx>
      <c:layout>
        <c:manualLayout>
          <c:xMode val="edge"/>
          <c:yMode val="edge"/>
          <c:x val="0.11739130434782609"/>
          <c:y val="1.721170395869190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465260404322389E-2"/>
          <c:y val="0.1496090733813881"/>
          <c:w val="0.74046786503660722"/>
          <c:h val="0.79307891123122232"/>
        </c:manualLayout>
      </c:layout>
      <c:pie3DChart>
        <c:varyColors val="1"/>
        <c:ser>
          <c:idx val="0"/>
          <c:order val="0"/>
          <c:tx>
            <c:strRef>
              <c:f>'Mutual Funds Table'!$H$3</c:f>
              <c:strCache>
                <c:ptCount val="1"/>
                <c:pt idx="0">
                  <c:v>Frequency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E96-42E5-8343-397611924EC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E96-42E5-8343-397611924EC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E96-42E5-8343-397611924EC6}"/>
              </c:ext>
            </c:extLst>
          </c:dPt>
          <c:dLbls>
            <c:dLbl>
              <c:idx val="0"/>
              <c:layout>
                <c:manualLayout>
                  <c:x val="-7.6181722392028708E-2"/>
                  <c:y val="-5.9629622673709852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FE5C79FC-008E-41D8-8694-E6115ACED150}" type="CATEGORYNAME">
                      <a:rPr lang="en-US"/>
                      <a:pPr>
                        <a:defRPr/>
                      </a:pPr>
                      <a:t>[CATEGORY NAME]</a:t>
                    </a:fld>
                    <a:r>
                      <a:rPr lang="en-US" baseline="0"/>
                      <a:t> </a:t>
                    </a:r>
                    <a:fld id="{C5F7C011-6C41-41A2-A645-19ED08653E5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9408238164951822"/>
                      <c:h val="0.32360736965793296"/>
                    </c:manualLayout>
                  </c15:layout>
                  <c15:dlblFieldTable/>
                  <c15:showDataLabelsRange val="0"/>
                </c:ext>
                <c:ext xmlns:c16="http://schemas.microsoft.com/office/drawing/2014/chart" uri="{C3380CC4-5D6E-409C-BE32-E72D297353CC}">
                  <c16:uniqueId val="{00000001-3E96-42E5-8343-397611924EC6}"/>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9B59973-88FD-4F1B-AAE9-846BE0180C41}" type="CATEGORYNAME">
                      <a:rPr lang="en-US"/>
                      <a:pPr>
                        <a:defRPr>
                          <a:solidFill>
                            <a:schemeClr val="accent1"/>
                          </a:solidFill>
                        </a:defRPr>
                      </a:pPr>
                      <a:t>[CATEGORY NAME]</a:t>
                    </a:fld>
                    <a:r>
                      <a:rPr lang="en-US" baseline="0"/>
                      <a:t> </a:t>
                    </a:r>
                    <a:fld id="{771B12CC-A693-4020-BDA2-1452D4C3CC13}" type="PERCENTAGE">
                      <a:rPr lang="en-US" baseline="0"/>
                      <a:pPr>
                        <a:defRPr>
                          <a:solidFill>
                            <a:schemeClr val="accent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E96-42E5-8343-397611924EC6}"/>
                </c:ext>
              </c:extLst>
            </c:dLbl>
            <c:dLbl>
              <c:idx val="2"/>
              <c:layout>
                <c:manualLayout>
                  <c:x val="0"/>
                  <c:y val="-3.3703903913222061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3AEE7162-F1A0-42DA-B4B9-9B7BA322EEED}" type="CATEGORYNAME">
                      <a:rPr lang="en-US"/>
                      <a:pPr>
                        <a:defRPr>
                          <a:solidFill>
                            <a:schemeClr val="accent1"/>
                          </a:solidFill>
                        </a:defRPr>
                      </a:pPr>
                      <a:t>[CATEGORY NAME]</a:t>
                    </a:fld>
                    <a:r>
                      <a:rPr lang="en-US" baseline="0"/>
                      <a:t> </a:t>
                    </a:r>
                    <a:fld id="{E2BB7DA7-727F-4FFA-A219-50820EC78A37}" type="PERCENTAGE">
                      <a:rPr lang="en-US" baseline="0"/>
                      <a:pPr>
                        <a:defRPr>
                          <a:solidFill>
                            <a:schemeClr val="accent1"/>
                          </a:solidFill>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5402010644507917"/>
                      <c:h val="0.17948536838899168"/>
                    </c:manualLayout>
                  </c15:layout>
                  <c15:dlblFieldTable/>
                  <c15:showDataLabelsRange val="0"/>
                </c:ext>
                <c:ext xmlns:c16="http://schemas.microsoft.com/office/drawing/2014/chart" uri="{C3380CC4-5D6E-409C-BE32-E72D297353CC}">
                  <c16:uniqueId val="{00000005-3E96-42E5-8343-397611924EC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Table'!$G$4:$G$6</c:f>
              <c:strCache>
                <c:ptCount val="3"/>
                <c:pt idx="0">
                  <c:v>Peg 0-1</c:v>
                </c:pt>
                <c:pt idx="1">
                  <c:v>Peg 1.01-2</c:v>
                </c:pt>
                <c:pt idx="2">
                  <c:v>Peg 2.01-100</c:v>
                </c:pt>
              </c:strCache>
            </c:strRef>
          </c:cat>
          <c:val>
            <c:numRef>
              <c:f>'Mutual Funds Table'!$H$4:$H$6</c:f>
              <c:numCache>
                <c:formatCode>General</c:formatCode>
                <c:ptCount val="3"/>
                <c:pt idx="0">
                  <c:v>56</c:v>
                </c:pt>
                <c:pt idx="1">
                  <c:v>71</c:v>
                </c:pt>
                <c:pt idx="2">
                  <c:v>40</c:v>
                </c:pt>
              </c:numCache>
            </c:numRef>
          </c:val>
          <c:extLst>
            <c:ext xmlns:c16="http://schemas.microsoft.com/office/drawing/2014/chart" uri="{C3380CC4-5D6E-409C-BE32-E72D297353CC}">
              <c16:uniqueId val="{00000006-3E96-42E5-8343-397611924EC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5000">
          <a:srgbClr val="C4D5E9"/>
        </a:gs>
        <a:gs pos="60000">
          <a:srgbClr val="BDD0E6"/>
        </a:gs>
        <a:gs pos="0">
          <a:schemeClr val="bg1"/>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Mutual Fund 1: PEG</a:t>
            </a:r>
          </a:p>
        </c:rich>
      </c:tx>
      <c:layout>
        <c:manualLayout>
          <c:xMode val="edge"/>
          <c:yMode val="edge"/>
          <c:x val="0.11739130434782609"/>
          <c:y val="1.7211703958691909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465260404322389E-2"/>
          <c:y val="0.15023875027669734"/>
          <c:w val="0.82263977036315261"/>
          <c:h val="0.82681231111171349"/>
        </c:manualLayout>
      </c:layout>
      <c:pieChart>
        <c:varyColors val="1"/>
        <c:ser>
          <c:idx val="0"/>
          <c:order val="0"/>
          <c:tx>
            <c:strRef>
              <c:f>'Mutual Funds Table'!$H$3</c:f>
              <c:strCache>
                <c:ptCount val="1"/>
                <c:pt idx="0">
                  <c:v>Frequency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CCC-4837-8E8B-784A8DDC69D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CCC-4837-8E8B-784A8DDC69D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CCC-4837-8E8B-784A8DDC69D4}"/>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6-2CCC-4837-8E8B-784A8DDC69D4}"/>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2CCC-4837-8E8B-784A8DDC69D4}"/>
                </c:ext>
              </c:extLst>
            </c:dLbl>
            <c:dLbl>
              <c:idx val="2"/>
              <c:layout>
                <c:manualLayout>
                  <c:x val="0.13895053241095962"/>
                  <c:y val="0.2730359320258490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263744477915399"/>
                      <c:h val="0.29920501631703328"/>
                    </c:manualLayout>
                  </c15:layout>
                </c:ext>
                <c:ext xmlns:c16="http://schemas.microsoft.com/office/drawing/2014/chart" uri="{C3380CC4-5D6E-409C-BE32-E72D297353CC}">
                  <c16:uniqueId val="{00000004-2CCC-4837-8E8B-784A8DDC69D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Table'!$G$4:$G$6</c:f>
              <c:strCache>
                <c:ptCount val="3"/>
                <c:pt idx="0">
                  <c:v>Peg 0-1</c:v>
                </c:pt>
                <c:pt idx="1">
                  <c:v>Peg 1.01-2</c:v>
                </c:pt>
                <c:pt idx="2">
                  <c:v>Peg 2.01-100</c:v>
                </c:pt>
              </c:strCache>
            </c:strRef>
          </c:cat>
          <c:val>
            <c:numRef>
              <c:f>'Mutual Funds Table'!$H$4:$H$6</c:f>
              <c:numCache>
                <c:formatCode>General</c:formatCode>
                <c:ptCount val="3"/>
                <c:pt idx="0">
                  <c:v>56</c:v>
                </c:pt>
                <c:pt idx="1">
                  <c:v>71</c:v>
                </c:pt>
                <c:pt idx="2">
                  <c:v>40</c:v>
                </c:pt>
              </c:numCache>
            </c:numRef>
          </c:val>
          <c:extLst>
            <c:ext xmlns:c16="http://schemas.microsoft.com/office/drawing/2014/chart" uri="{C3380CC4-5D6E-409C-BE32-E72D297353CC}">
              <c16:uniqueId val="{00000000-2CCC-4837-8E8B-784A8DDC69D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Mutual Fund 1:</a:t>
            </a:r>
            <a:r>
              <a:rPr lang="en-US" sz="1600" baseline="0"/>
              <a:t> P/E</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53398259428099"/>
          <c:y val="0.18278260869565216"/>
          <c:w val="0.64196755422019613"/>
          <c:h val="0.67881090950587697"/>
        </c:manualLayout>
      </c:layout>
      <c:pieChart>
        <c:varyColors val="1"/>
        <c:ser>
          <c:idx val="0"/>
          <c:order val="0"/>
          <c:tx>
            <c:strRef>
              <c:f>'Mutual Funds Table'!$K$3</c:f>
              <c:strCache>
                <c:ptCount val="1"/>
                <c:pt idx="0">
                  <c:v>Frequency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E71-4F73-A2A6-F7B70D0C4F6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5E71-4F73-A2A6-F7B70D0C4F6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E71-4F73-A2A6-F7B70D0C4F69}"/>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71-4F73-A2A6-F7B70D0C4F69}"/>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E71-4F73-A2A6-F7B70D0C4F69}"/>
                </c:ext>
              </c:extLst>
            </c:dLbl>
            <c:dLbl>
              <c:idx val="2"/>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71-4F73-A2A6-F7B70D0C4F6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'Mutual Funds Table'!$J$4:$J$6</c:f>
              <c:strCache>
                <c:ptCount val="3"/>
                <c:pt idx="0">
                  <c:v>0-15</c:v>
                </c:pt>
                <c:pt idx="1">
                  <c:v>15.01-30</c:v>
                </c:pt>
                <c:pt idx="2">
                  <c:v>30.01-900</c:v>
                </c:pt>
              </c:strCache>
            </c:strRef>
          </c:cat>
          <c:val>
            <c:numRef>
              <c:f>'Mutual Funds Table'!$K$4:$K$6</c:f>
              <c:numCache>
                <c:formatCode>General</c:formatCode>
                <c:ptCount val="3"/>
                <c:pt idx="0">
                  <c:v>69</c:v>
                </c:pt>
                <c:pt idx="1">
                  <c:v>67</c:v>
                </c:pt>
                <c:pt idx="2">
                  <c:v>31</c:v>
                </c:pt>
              </c:numCache>
            </c:numRef>
          </c:val>
          <c:extLst>
            <c:ext xmlns:c16="http://schemas.microsoft.com/office/drawing/2014/chart" uri="{C3380CC4-5D6E-409C-BE32-E72D297353CC}">
              <c16:uniqueId val="{00000000-5E71-4F73-A2A6-F7B70D0C4F6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Mutual Fund 1: Market Cap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599688906670207"/>
          <c:y val="0.147930425915583"/>
          <c:w val="0.5516835340010896"/>
          <c:h val="0.82371954995341223"/>
        </c:manualLayout>
      </c:layout>
      <c:pieChart>
        <c:varyColors val="1"/>
        <c:ser>
          <c:idx val="0"/>
          <c:order val="0"/>
          <c:tx>
            <c:strRef>
              <c:f>'Mutual Funds Table'!$N$3</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17F-4670-B825-5D62DB4D684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7F-4670-B825-5D62DB4D684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17F-4670-B825-5D62DB4D684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17F-4670-B825-5D62DB4D684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'Mutual Funds Table'!$M$4:$M$7</c:f>
              <c:strCache>
                <c:ptCount val="4"/>
                <c:pt idx="0">
                  <c:v>0-500M</c:v>
                </c:pt>
                <c:pt idx="1">
                  <c:v>500M-1B</c:v>
                </c:pt>
                <c:pt idx="2">
                  <c:v>1B-5B</c:v>
                </c:pt>
                <c:pt idx="3">
                  <c:v>5B-9000B</c:v>
                </c:pt>
              </c:strCache>
            </c:strRef>
          </c:cat>
          <c:val>
            <c:numRef>
              <c:f>'Mutual Funds Table'!$N$4:$N$7</c:f>
              <c:numCache>
                <c:formatCode>General</c:formatCode>
                <c:ptCount val="4"/>
                <c:pt idx="0">
                  <c:v>21</c:v>
                </c:pt>
                <c:pt idx="1">
                  <c:v>25</c:v>
                </c:pt>
                <c:pt idx="2">
                  <c:v>65</c:v>
                </c:pt>
                <c:pt idx="3">
                  <c:v>56</c:v>
                </c:pt>
              </c:numCache>
            </c:numRef>
          </c:val>
          <c:extLst>
            <c:ext xmlns:c16="http://schemas.microsoft.com/office/drawing/2014/chart" uri="{C3380CC4-5D6E-409C-BE32-E72D297353CC}">
              <c16:uniqueId val="{00000000-C9BD-4F80-B8A2-84863C44BC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950010375757923"/>
          <c:y val="0.29188113348307504"/>
          <c:w val="0.18881441141937136"/>
          <c:h val="0.400913454276076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Mutual</a:t>
            </a:r>
            <a:r>
              <a:rPr lang="en-US" baseline="0"/>
              <a:t> fund 2: peg</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38179837548161"/>
          <c:y val="0.17360482654600301"/>
          <c:w val="0.71202414113277623"/>
          <c:h val="0.77109100050276524"/>
        </c:manualLayout>
      </c:layout>
      <c:pieChart>
        <c:varyColors val="1"/>
        <c:ser>
          <c:idx val="0"/>
          <c:order val="0"/>
          <c:tx>
            <c:strRef>
              <c:f>'Mutual Funds Table'!$H$23</c:f>
              <c:strCache>
                <c:ptCount val="1"/>
                <c:pt idx="0">
                  <c:v>Frequency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29C-49AB-9C93-C5DF61B235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29C-49AB-9C93-C5DF61B235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29C-49AB-9C93-C5DF61B23512}"/>
              </c:ext>
            </c:extLst>
          </c:dPt>
          <c:dLbls>
            <c:dLbl>
              <c:idx val="0"/>
              <c:layout>
                <c:manualLayout>
                  <c:x val="-0.13591822622738739"/>
                  <c:y val="0.1764151356080489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9C-49AB-9C93-C5DF61B23512}"/>
                </c:ext>
              </c:extLst>
            </c:dLbl>
            <c:dLbl>
              <c:idx val="1"/>
              <c:layout>
                <c:manualLayout>
                  <c:x val="-0.19131218725138111"/>
                  <c:y val="-0.1706904345290171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97261567516525"/>
                      <c:h val="0.18340296004666085"/>
                    </c:manualLayout>
                  </c15:layout>
                </c:ext>
                <c:ext xmlns:c16="http://schemas.microsoft.com/office/drawing/2014/chart" uri="{C3380CC4-5D6E-409C-BE32-E72D297353CC}">
                  <c16:uniqueId val="{00000002-A29C-49AB-9C93-C5DF61B23512}"/>
                </c:ext>
              </c:extLst>
            </c:dLbl>
            <c:dLbl>
              <c:idx val="2"/>
              <c:layout>
                <c:manualLayout>
                  <c:x val="0.13668587955607339"/>
                  <c:y val="0.2311792023371024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746119172874815"/>
                      <c:h val="0.18340293528941576"/>
                    </c:manualLayout>
                  </c15:layout>
                </c:ext>
                <c:ext xmlns:c16="http://schemas.microsoft.com/office/drawing/2014/chart" uri="{C3380CC4-5D6E-409C-BE32-E72D297353CC}">
                  <c16:uniqueId val="{00000003-A29C-49AB-9C93-C5DF61B23512}"/>
                </c:ext>
              </c:extLst>
            </c:dLbl>
            <c:spPr>
              <a:noFill/>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Table'!$G$24:$G$26</c:f>
              <c:strCache>
                <c:ptCount val="3"/>
                <c:pt idx="0">
                  <c:v>Peg 0-1</c:v>
                </c:pt>
                <c:pt idx="1">
                  <c:v>Peg 1.01-2</c:v>
                </c:pt>
                <c:pt idx="2">
                  <c:v>Peg 2.01-100</c:v>
                </c:pt>
              </c:strCache>
            </c:strRef>
          </c:cat>
          <c:val>
            <c:numRef>
              <c:f>'Mutual Funds Table'!$H$24:$H$26</c:f>
              <c:numCache>
                <c:formatCode>General</c:formatCode>
                <c:ptCount val="3"/>
                <c:pt idx="0">
                  <c:v>24</c:v>
                </c:pt>
                <c:pt idx="1">
                  <c:v>96</c:v>
                </c:pt>
                <c:pt idx="2">
                  <c:v>42</c:v>
                </c:pt>
              </c:numCache>
            </c:numRef>
          </c:val>
          <c:extLst>
            <c:ext xmlns:c16="http://schemas.microsoft.com/office/drawing/2014/chart" uri="{C3380CC4-5D6E-409C-BE32-E72D297353CC}">
              <c16:uniqueId val="{00000000-A29C-49AB-9C93-C5DF61B23512}"/>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Mutual Fund 3: PEG</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'Mutual Funds Table'!$H$46</c:f>
              <c:strCache>
                <c:ptCount val="1"/>
                <c:pt idx="0">
                  <c:v>Frequency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61E-48A7-9A98-F9ABDC8501A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61E-48A7-9A98-F9ABDC8501A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61E-48A7-9A98-F9ABDC8501A8}"/>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2-161E-48A7-9A98-F9ABDC8501A8}"/>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161E-48A7-9A98-F9ABDC8501A8}"/>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161E-48A7-9A98-F9ABDC8501A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Table'!$G$47:$G$49</c:f>
              <c:strCache>
                <c:ptCount val="3"/>
                <c:pt idx="0">
                  <c:v>Peg 0-1</c:v>
                </c:pt>
                <c:pt idx="1">
                  <c:v>Peg 1.01-2</c:v>
                </c:pt>
                <c:pt idx="2">
                  <c:v>Peg 2.01-100</c:v>
                </c:pt>
              </c:strCache>
            </c:strRef>
          </c:cat>
          <c:val>
            <c:numRef>
              <c:f>'Mutual Funds Table'!$H$47:$H$49</c:f>
              <c:numCache>
                <c:formatCode>General</c:formatCode>
                <c:ptCount val="3"/>
                <c:pt idx="0">
                  <c:v>27</c:v>
                </c:pt>
                <c:pt idx="1">
                  <c:v>118</c:v>
                </c:pt>
                <c:pt idx="2">
                  <c:v>49</c:v>
                </c:pt>
              </c:numCache>
            </c:numRef>
          </c:val>
          <c:extLst>
            <c:ext xmlns:c16="http://schemas.microsoft.com/office/drawing/2014/chart" uri="{C3380CC4-5D6E-409C-BE32-E72D297353CC}">
              <c16:uniqueId val="{00000000-161E-48A7-9A98-F9ABDC8501A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Mutual</a:t>
            </a:r>
            <a:r>
              <a:rPr lang="en-US" sz="1600" baseline="0"/>
              <a:t> Fund 2: P/E</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'Mutual Funds Table'!$K$23</c:f>
              <c:strCache>
                <c:ptCount val="1"/>
                <c:pt idx="0">
                  <c:v>Frequency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6D-4198-A901-655F835F431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6D-4198-A901-655F835F431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6D-4198-A901-655F835F431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'Mutual Funds Table'!$J$24:$J$26</c:f>
              <c:strCache>
                <c:ptCount val="3"/>
                <c:pt idx="0">
                  <c:v>0-15</c:v>
                </c:pt>
                <c:pt idx="1">
                  <c:v>15.01-30</c:v>
                </c:pt>
                <c:pt idx="2">
                  <c:v>30.01-900</c:v>
                </c:pt>
              </c:strCache>
            </c:strRef>
          </c:cat>
          <c:val>
            <c:numRef>
              <c:f>'Mutual Funds Table'!$K$24:$K$26</c:f>
              <c:numCache>
                <c:formatCode>General</c:formatCode>
                <c:ptCount val="3"/>
                <c:pt idx="0">
                  <c:v>56</c:v>
                </c:pt>
                <c:pt idx="1">
                  <c:v>85</c:v>
                </c:pt>
                <c:pt idx="2">
                  <c:v>21</c:v>
                </c:pt>
              </c:numCache>
            </c:numRef>
          </c:val>
          <c:extLst>
            <c:ext xmlns:c16="http://schemas.microsoft.com/office/drawing/2014/chart" uri="{C3380CC4-5D6E-409C-BE32-E72D297353CC}">
              <c16:uniqueId val="{00000000-DCE5-471C-B0E0-F33CA4E47DA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Mutual</a:t>
            </a:r>
            <a:r>
              <a:rPr lang="en-US" sz="1600" baseline="0"/>
              <a:t> Fund 2: Market Cap</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33-49D5-99E7-D43CB2E2B3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33-49D5-99E7-D43CB2E2B3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33-49D5-99E7-D43CB2E2B3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D33-49D5-99E7-D43CB2E2B3C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'Mutual Funds Table'!$M$24:$M$27</c:f>
              <c:strCache>
                <c:ptCount val="4"/>
                <c:pt idx="0">
                  <c:v>0-500M</c:v>
                </c:pt>
                <c:pt idx="1">
                  <c:v>500M-1B</c:v>
                </c:pt>
                <c:pt idx="2">
                  <c:v>1B-5B</c:v>
                </c:pt>
                <c:pt idx="3">
                  <c:v>5B-9000B</c:v>
                </c:pt>
              </c:strCache>
            </c:strRef>
          </c:cat>
          <c:val>
            <c:numRef>
              <c:f>'Mutual Funds Table'!$N$24:$N$27</c:f>
              <c:numCache>
                <c:formatCode>General</c:formatCode>
                <c:ptCount val="4"/>
                <c:pt idx="0">
                  <c:v>1</c:v>
                </c:pt>
                <c:pt idx="1">
                  <c:v>15</c:v>
                </c:pt>
                <c:pt idx="2">
                  <c:v>83</c:v>
                </c:pt>
                <c:pt idx="3">
                  <c:v>63</c:v>
                </c:pt>
              </c:numCache>
            </c:numRef>
          </c:val>
          <c:extLst>
            <c:ext xmlns:c16="http://schemas.microsoft.com/office/drawing/2014/chart" uri="{C3380CC4-5D6E-409C-BE32-E72D297353CC}">
              <c16:uniqueId val="{00000000-296E-4865-9BB7-3B6983FEBC2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682889173917887"/>
          <c:y val="0.34497557596967043"/>
          <c:w val="0.18607134543262369"/>
          <c:h val="0.3040561821664184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Mutual Fund 3: 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43110236220472"/>
          <c:y val="0.14803258967629046"/>
          <c:w val="0.71828630796150494"/>
          <c:h val="0.71828630796150494"/>
        </c:manualLayout>
      </c:layout>
      <c:pieChart>
        <c:varyColors val="1"/>
        <c:ser>
          <c:idx val="0"/>
          <c:order val="0"/>
          <c:tx>
            <c:strRef>
              <c:f>'Mutual Funds Table'!$K$46</c:f>
              <c:strCache>
                <c:ptCount val="1"/>
                <c:pt idx="0">
                  <c:v>Frequency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C01-4102-8522-BC7E9A13A5E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C01-4102-8522-BC7E9A13A5E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C01-4102-8522-BC7E9A13A5E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'Mutual Funds Table'!$J$47:$J$49</c:f>
              <c:strCache>
                <c:ptCount val="3"/>
                <c:pt idx="0">
                  <c:v>0-15</c:v>
                </c:pt>
                <c:pt idx="1">
                  <c:v>15.01-30</c:v>
                </c:pt>
                <c:pt idx="2">
                  <c:v>30.01-900</c:v>
                </c:pt>
              </c:strCache>
            </c:strRef>
          </c:cat>
          <c:val>
            <c:numRef>
              <c:f>'Mutual Funds Table'!$K$47:$K$49</c:f>
              <c:numCache>
                <c:formatCode>General</c:formatCode>
                <c:ptCount val="3"/>
                <c:pt idx="0">
                  <c:v>46</c:v>
                </c:pt>
                <c:pt idx="1">
                  <c:v>112</c:v>
                </c:pt>
                <c:pt idx="2">
                  <c:v>36</c:v>
                </c:pt>
              </c:numCache>
            </c:numRef>
          </c:val>
          <c:extLst>
            <c:ext xmlns:c16="http://schemas.microsoft.com/office/drawing/2014/chart" uri="{C3380CC4-5D6E-409C-BE32-E72D297353CC}">
              <c16:uniqueId val="{00000000-3047-4BEE-A676-B340BFAEFE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Mutual Fund 3:</a:t>
            </a:r>
            <a:r>
              <a:rPr lang="en-US" sz="1600" baseline="0"/>
              <a:t> Market Cap</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85-419D-A30A-5329770C3C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85-419D-A30A-5329770C3CA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85-419D-A30A-5329770C3CA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85-419D-A30A-5329770C3CA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'Mutual Funds Table'!$M$47:$M$50</c:f>
              <c:strCache>
                <c:ptCount val="4"/>
                <c:pt idx="0">
                  <c:v>0-500M</c:v>
                </c:pt>
                <c:pt idx="1">
                  <c:v>500M-1B</c:v>
                </c:pt>
                <c:pt idx="2">
                  <c:v>1B-5B</c:v>
                </c:pt>
                <c:pt idx="3">
                  <c:v>5B-9000B</c:v>
                </c:pt>
              </c:strCache>
            </c:strRef>
          </c:cat>
          <c:val>
            <c:numRef>
              <c:f>'Mutual Funds Table'!$N$47:$N$50</c:f>
              <c:numCache>
                <c:formatCode>General</c:formatCode>
                <c:ptCount val="4"/>
                <c:pt idx="0">
                  <c:v>0</c:v>
                </c:pt>
                <c:pt idx="1">
                  <c:v>5</c:v>
                </c:pt>
                <c:pt idx="2">
                  <c:v>70</c:v>
                </c:pt>
                <c:pt idx="3">
                  <c:v>119</c:v>
                </c:pt>
              </c:numCache>
            </c:numRef>
          </c:val>
          <c:extLst>
            <c:ext xmlns:c16="http://schemas.microsoft.com/office/drawing/2014/chart" uri="{C3380CC4-5D6E-409C-BE32-E72D297353CC}">
              <c16:uniqueId val="{00000000-C5E9-4459-8CB0-1888383F51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Mutual fund 2: peg</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21674710016087"/>
          <c:y val="0.17044671491023394"/>
          <c:w val="0.73944754889509778"/>
          <c:h val="0.8128682511812193"/>
        </c:manualLayout>
      </c:layout>
      <c:pie3DChart>
        <c:varyColors val="1"/>
        <c:ser>
          <c:idx val="0"/>
          <c:order val="0"/>
          <c:tx>
            <c:strRef>
              <c:f>'Mutual Funds Table'!$H$23</c:f>
              <c:strCache>
                <c:ptCount val="1"/>
                <c:pt idx="0">
                  <c:v>Frequency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ED0-4A3C-8C7D-86252DC0B2A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ED0-4A3C-8C7D-86252DC0B2A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ED0-4A3C-8C7D-86252DC0B2AF}"/>
              </c:ext>
            </c:extLst>
          </c:dPt>
          <c:dLbls>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3ED0-4A3C-8C7D-86252DC0B2A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ED0-4A3C-8C7D-86252DC0B2A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Table'!$G$24:$G$26</c:f>
              <c:strCache>
                <c:ptCount val="3"/>
                <c:pt idx="0">
                  <c:v>Peg 0-1</c:v>
                </c:pt>
                <c:pt idx="1">
                  <c:v>Peg 1.01-2</c:v>
                </c:pt>
                <c:pt idx="2">
                  <c:v>Peg 2.01-100</c:v>
                </c:pt>
              </c:strCache>
            </c:strRef>
          </c:cat>
          <c:val>
            <c:numRef>
              <c:f>'Mutual Funds Table'!$H$24:$H$26</c:f>
              <c:numCache>
                <c:formatCode>General</c:formatCode>
                <c:ptCount val="3"/>
                <c:pt idx="0">
                  <c:v>24</c:v>
                </c:pt>
                <c:pt idx="1">
                  <c:v>96</c:v>
                </c:pt>
                <c:pt idx="2">
                  <c:v>42</c:v>
                </c:pt>
              </c:numCache>
            </c:numRef>
          </c:val>
          <c:extLst>
            <c:ext xmlns:c16="http://schemas.microsoft.com/office/drawing/2014/chart" uri="{C3380CC4-5D6E-409C-BE32-E72D297353CC}">
              <c16:uniqueId val="{00000006-3ED0-4A3C-8C7D-86252DC0B2AF}"/>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Mutual Fund 3: PEG</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8184135484503"/>
          <c:y val="0.13667264806184939"/>
          <c:w val="0.76218684738711062"/>
          <c:h val="0.83736854321781207"/>
        </c:manualLayout>
      </c:layout>
      <c:pie3DChart>
        <c:varyColors val="1"/>
        <c:ser>
          <c:idx val="0"/>
          <c:order val="0"/>
          <c:tx>
            <c:strRef>
              <c:f>'Mutual Funds Table'!$H$46</c:f>
              <c:strCache>
                <c:ptCount val="1"/>
                <c:pt idx="0">
                  <c:v>Frequency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477-4CA5-BE6E-1956123C26A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477-4CA5-BE6E-1956123C26A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477-4CA5-BE6E-1956123C26AB}"/>
              </c:ext>
            </c:extLst>
          </c:dPt>
          <c:dLbls>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D477-4CA5-BE6E-1956123C26AB}"/>
                </c:ext>
              </c:extLst>
            </c:dLbl>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D477-4CA5-BE6E-1956123C26A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Table'!$G$47:$G$49</c:f>
              <c:strCache>
                <c:ptCount val="3"/>
                <c:pt idx="0">
                  <c:v>Peg 0-1</c:v>
                </c:pt>
                <c:pt idx="1">
                  <c:v>Peg 1.01-2</c:v>
                </c:pt>
                <c:pt idx="2">
                  <c:v>Peg 2.01-100</c:v>
                </c:pt>
              </c:strCache>
            </c:strRef>
          </c:cat>
          <c:val>
            <c:numRef>
              <c:f>'Mutual Funds Table'!$H$47:$H$49</c:f>
              <c:numCache>
                <c:formatCode>General</c:formatCode>
                <c:ptCount val="3"/>
                <c:pt idx="0">
                  <c:v>27</c:v>
                </c:pt>
                <c:pt idx="1">
                  <c:v>118</c:v>
                </c:pt>
                <c:pt idx="2">
                  <c:v>49</c:v>
                </c:pt>
              </c:numCache>
            </c:numRef>
          </c:val>
          <c:extLst>
            <c:ext xmlns:c16="http://schemas.microsoft.com/office/drawing/2014/chart" uri="{C3380CC4-5D6E-409C-BE32-E72D297353CC}">
              <c16:uniqueId val="{00000006-D477-4CA5-BE6E-1956123C26A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Mutual Fund 1: 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70876267075936"/>
          <c:y val="0.15975734226650945"/>
          <c:w val="0.57058247465848133"/>
          <c:h val="0.71107823458447794"/>
        </c:manualLayout>
      </c:layout>
      <c:pieChart>
        <c:varyColors val="1"/>
        <c:ser>
          <c:idx val="0"/>
          <c:order val="0"/>
          <c:tx>
            <c:strRef>
              <c:f>'Mutual Funds Table'!$K$3</c:f>
              <c:strCache>
                <c:ptCount val="1"/>
                <c:pt idx="0">
                  <c:v>Frequency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27D-4CB1-A949-F0415519CE7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27D-4CB1-A949-F0415519CE7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A27D-4CB1-A949-F0415519CE79}"/>
              </c:ext>
            </c:extLst>
          </c:dPt>
          <c:dLbls>
            <c:dLbl>
              <c:idx val="0"/>
              <c:tx>
                <c:rich>
                  <a:bodyPr/>
                  <a:lstStyle/>
                  <a:p>
                    <a:r>
                      <a:rPr lang="en-US" baseline="0"/>
                      <a:t>
</a:t>
                    </a:r>
                    <a:fld id="{F74174FE-2855-4C40-896F-AB37900A6B88}" type="PERCENTAGE">
                      <a:rPr lang="en-US" baseline="0">
                        <a:solidFill>
                          <a:schemeClr val="bg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27D-4CB1-A949-F0415519CE79}"/>
                </c:ext>
              </c:extLst>
            </c:dLbl>
            <c:dLbl>
              <c:idx val="1"/>
              <c:tx>
                <c:rich>
                  <a:bodyPr/>
                  <a:lstStyle/>
                  <a:p>
                    <a:r>
                      <a:rPr lang="en-US" baseline="0">
                        <a:solidFill>
                          <a:schemeClr val="bg1"/>
                        </a:solidFill>
                      </a:rPr>
                      <a:t>
</a:t>
                    </a:r>
                    <a:fld id="{66D99B02-D810-4589-B9C8-101FA2E44503}" type="PERCENTAGE">
                      <a:rPr lang="en-US" baseline="0">
                        <a:solidFill>
                          <a:schemeClr val="bg1"/>
                        </a:solidFill>
                      </a:rPr>
                      <a:pPr/>
                      <a:t>[PERCENTAGE]</a:t>
                    </a:fld>
                    <a:endParaRPr lang="en-US"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7D-4CB1-A949-F0415519CE79}"/>
                </c:ext>
              </c:extLst>
            </c:dLbl>
            <c:dLbl>
              <c:idx val="2"/>
              <c:tx>
                <c:rich>
                  <a:bodyPr/>
                  <a:lstStyle/>
                  <a:p>
                    <a:r>
                      <a:rPr lang="en-US" baseline="0"/>
                      <a:t>
</a:t>
                    </a:r>
                    <a:fld id="{1B50CEF6-5DA5-462F-A097-8BC6A9AC103C}" type="PERCENTAGE">
                      <a:rPr lang="en-US" baseline="0">
                        <a:solidFill>
                          <a:schemeClr val="bg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27D-4CB1-A949-F0415519CE7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Table'!$J$4:$J$6</c:f>
              <c:strCache>
                <c:ptCount val="3"/>
                <c:pt idx="0">
                  <c:v>0-15</c:v>
                </c:pt>
                <c:pt idx="1">
                  <c:v>15.01-30</c:v>
                </c:pt>
                <c:pt idx="2">
                  <c:v>30.01-900</c:v>
                </c:pt>
              </c:strCache>
            </c:strRef>
          </c:cat>
          <c:val>
            <c:numRef>
              <c:f>'Mutual Funds Table'!$K$4:$K$6</c:f>
              <c:numCache>
                <c:formatCode>General</c:formatCode>
                <c:ptCount val="3"/>
                <c:pt idx="0">
                  <c:v>69</c:v>
                </c:pt>
                <c:pt idx="1">
                  <c:v>67</c:v>
                </c:pt>
                <c:pt idx="2">
                  <c:v>31</c:v>
                </c:pt>
              </c:numCache>
            </c:numRef>
          </c:val>
          <c:extLst>
            <c:ext xmlns:c16="http://schemas.microsoft.com/office/drawing/2014/chart" uri="{C3380CC4-5D6E-409C-BE32-E72D297353CC}">
              <c16:uniqueId val="{00000000-A27D-4CB1-A949-F0415519CE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Mutual Fund 2: 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37790798055604"/>
          <c:y val="0.15388349514563107"/>
          <c:w val="0.70906278910156351"/>
          <c:h val="0.70115901774414113"/>
        </c:manualLayout>
      </c:layout>
      <c:pieChart>
        <c:varyColors val="1"/>
        <c:ser>
          <c:idx val="0"/>
          <c:order val="0"/>
          <c:tx>
            <c:strRef>
              <c:f>'Mutual Funds Table'!$K$23</c:f>
              <c:strCache>
                <c:ptCount val="1"/>
                <c:pt idx="0">
                  <c:v>Frequency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781-4DCD-B79C-5BD5664C7DF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781-4DCD-B79C-5BD5664C7DF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781-4DCD-B79C-5BD5664C7DF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Table'!$J$24:$J$26</c:f>
              <c:strCache>
                <c:ptCount val="3"/>
                <c:pt idx="0">
                  <c:v>0-15</c:v>
                </c:pt>
                <c:pt idx="1">
                  <c:v>15.01-30</c:v>
                </c:pt>
                <c:pt idx="2">
                  <c:v>30.01-900</c:v>
                </c:pt>
              </c:strCache>
            </c:strRef>
          </c:cat>
          <c:val>
            <c:numRef>
              <c:f>'Mutual Funds Table'!$K$24:$K$26</c:f>
              <c:numCache>
                <c:formatCode>General</c:formatCode>
                <c:ptCount val="3"/>
                <c:pt idx="0">
                  <c:v>56</c:v>
                </c:pt>
                <c:pt idx="1">
                  <c:v>85</c:v>
                </c:pt>
                <c:pt idx="2">
                  <c:v>21</c:v>
                </c:pt>
              </c:numCache>
            </c:numRef>
          </c:val>
          <c:extLst>
            <c:ext xmlns:c16="http://schemas.microsoft.com/office/drawing/2014/chart" uri="{C3380CC4-5D6E-409C-BE32-E72D297353CC}">
              <c16:uniqueId val="{00000006-D781-4DCD-B79C-5BD5664C7DF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Mutual Fund 3: 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0442458737603"/>
          <c:y val="0.17151290389042664"/>
          <c:w val="0.71012464734043079"/>
          <c:h val="0.647110173515"/>
        </c:manualLayout>
      </c:layout>
      <c:pieChart>
        <c:varyColors val="1"/>
        <c:ser>
          <c:idx val="0"/>
          <c:order val="0"/>
          <c:tx>
            <c:strRef>
              <c:f>'Mutual Funds Table'!$K$46</c:f>
              <c:strCache>
                <c:ptCount val="1"/>
                <c:pt idx="0">
                  <c:v>Frequency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14A-4EB1-847A-42432336AE4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14A-4EB1-847A-42432336AE4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14A-4EB1-847A-42432336AE4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'Mutual Funds Table'!$J$47:$J$49</c:f>
              <c:strCache>
                <c:ptCount val="3"/>
                <c:pt idx="0">
                  <c:v>0-15</c:v>
                </c:pt>
                <c:pt idx="1">
                  <c:v>15.01-30</c:v>
                </c:pt>
                <c:pt idx="2">
                  <c:v>30.01-900</c:v>
                </c:pt>
              </c:strCache>
            </c:strRef>
          </c:cat>
          <c:val>
            <c:numRef>
              <c:f>'Mutual Funds Table'!$K$47:$K$49</c:f>
              <c:numCache>
                <c:formatCode>General</c:formatCode>
                <c:ptCount val="3"/>
                <c:pt idx="0">
                  <c:v>46</c:v>
                </c:pt>
                <c:pt idx="1">
                  <c:v>112</c:v>
                </c:pt>
                <c:pt idx="2">
                  <c:v>36</c:v>
                </c:pt>
              </c:numCache>
            </c:numRef>
          </c:val>
          <c:extLst>
            <c:ext xmlns:c16="http://schemas.microsoft.com/office/drawing/2014/chart" uri="{C3380CC4-5D6E-409C-BE32-E72D297353CC}">
              <c16:uniqueId val="{00000006-514A-4EB1-847A-42432336AE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Mutual Fund 1: </a:t>
            </a:r>
            <a:br>
              <a:rPr lang="en-US"/>
            </a:br>
            <a:r>
              <a:rPr lang="en-US"/>
              <a:t>Market Cap</a:t>
            </a:r>
          </a:p>
        </c:rich>
      </c:tx>
      <c:layout>
        <c:manualLayout>
          <c:xMode val="edge"/>
          <c:yMode val="edge"/>
          <c:x val="0.21568030958587514"/>
          <c:y val="6.00824322999336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243843666299402E-2"/>
          <c:y val="9.8302045247531361E-2"/>
          <c:w val="0.81092186002346989"/>
          <c:h val="0.90169795475246861"/>
        </c:manualLayout>
      </c:layout>
      <c:pie3DChart>
        <c:varyColors val="1"/>
        <c:ser>
          <c:idx val="0"/>
          <c:order val="0"/>
          <c:tx>
            <c:strRef>
              <c:f>'Mutual Funds Table'!$N$3</c:f>
              <c:strCache>
                <c:ptCount val="1"/>
                <c:pt idx="0">
                  <c:v>Frequency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B0E-4E9B-A894-A2FE079AECD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B0E-4E9B-A894-A2FE079AECD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B0E-4E9B-A894-A2FE079AECD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B0E-4E9B-A894-A2FE079AECD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'Mutual Funds Table'!$M$4:$M$7</c:f>
              <c:strCache>
                <c:ptCount val="4"/>
                <c:pt idx="0">
                  <c:v>0-500M</c:v>
                </c:pt>
                <c:pt idx="1">
                  <c:v>500M-1B</c:v>
                </c:pt>
                <c:pt idx="2">
                  <c:v>1B-5B</c:v>
                </c:pt>
                <c:pt idx="3">
                  <c:v>5B-9000B</c:v>
                </c:pt>
              </c:strCache>
            </c:strRef>
          </c:cat>
          <c:val>
            <c:numRef>
              <c:f>'Mutual Funds Table'!$N$4:$N$7</c:f>
              <c:numCache>
                <c:formatCode>General</c:formatCode>
                <c:ptCount val="4"/>
                <c:pt idx="0">
                  <c:v>21</c:v>
                </c:pt>
                <c:pt idx="1">
                  <c:v>25</c:v>
                </c:pt>
                <c:pt idx="2">
                  <c:v>65</c:v>
                </c:pt>
                <c:pt idx="3">
                  <c:v>56</c:v>
                </c:pt>
              </c:numCache>
            </c:numRef>
          </c:val>
          <c:extLst>
            <c:ext xmlns:c16="http://schemas.microsoft.com/office/drawing/2014/chart" uri="{C3380CC4-5D6E-409C-BE32-E72D297353CC}">
              <c16:uniqueId val="{00000008-0B0E-4E9B-A894-A2FE079AECD5}"/>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Mutual Fund 2: </a:t>
            </a:r>
            <a:br>
              <a:rPr lang="en-US"/>
            </a:br>
            <a:r>
              <a:rPr lang="en-US"/>
              <a:t>Market Cap</a:t>
            </a:r>
          </a:p>
        </c:rich>
      </c:tx>
      <c:layout>
        <c:manualLayout>
          <c:xMode val="edge"/>
          <c:yMode val="edge"/>
          <c:x val="0.20139027419159983"/>
          <c:y val="5.5437000118615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315240265341282E-2"/>
          <c:y val="0.26001443849369577"/>
          <c:w val="0.78847469508511769"/>
          <c:h val="0.58313829918757565"/>
        </c:manualLayout>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294-4C9B-8B32-A78505D5B9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294-4C9B-8B32-A78505D5B9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294-4C9B-8B32-A78505D5B9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294-4C9B-8B32-A78505D5B93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'Mutual Funds Table'!$M$24:$M$27</c:f>
              <c:strCache>
                <c:ptCount val="4"/>
                <c:pt idx="0">
                  <c:v>0-500M</c:v>
                </c:pt>
                <c:pt idx="1">
                  <c:v>500M-1B</c:v>
                </c:pt>
                <c:pt idx="2">
                  <c:v>1B-5B</c:v>
                </c:pt>
                <c:pt idx="3">
                  <c:v>5B-9000B</c:v>
                </c:pt>
              </c:strCache>
            </c:strRef>
          </c:cat>
          <c:val>
            <c:numRef>
              <c:f>'Mutual Funds Table'!$N$24:$N$27</c:f>
              <c:numCache>
                <c:formatCode>General</c:formatCode>
                <c:ptCount val="4"/>
                <c:pt idx="0">
                  <c:v>1</c:v>
                </c:pt>
                <c:pt idx="1">
                  <c:v>15</c:v>
                </c:pt>
                <c:pt idx="2">
                  <c:v>83</c:v>
                </c:pt>
                <c:pt idx="3">
                  <c:v>63</c:v>
                </c:pt>
              </c:numCache>
            </c:numRef>
          </c:val>
          <c:extLst>
            <c:ext xmlns:c16="http://schemas.microsoft.com/office/drawing/2014/chart" uri="{C3380CC4-5D6E-409C-BE32-E72D297353CC}">
              <c16:uniqueId val="{00000008-E294-4C9B-8B32-A78505D5B936}"/>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Mutual Fund 3: </a:t>
            </a:r>
            <a:br>
              <a:rPr lang="en-US"/>
            </a:br>
            <a:r>
              <a:rPr lang="en-US"/>
              <a:t>Market Cap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638296957549566E-2"/>
          <c:y val="0.24536954322767152"/>
          <c:w val="0.81281024287037251"/>
          <c:h val="0.60860189147398314"/>
        </c:manualLayout>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378-4CF3-87A7-B2B13D3861C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378-4CF3-87A7-B2B13D3861C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378-4CF3-87A7-B2B13D3861C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378-4CF3-87A7-B2B13D3861C5}"/>
              </c:ext>
            </c:extLst>
          </c:dPt>
          <c:dLbls>
            <c:dLbl>
              <c:idx val="0"/>
              <c:layout>
                <c:manualLayout>
                  <c:x val="-0.13239340449449263"/>
                  <c:y val="-1.26923886949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78-4CF3-87A7-B2B13D3861C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'Mutual Funds Table'!$M$47:$M$50</c:f>
              <c:strCache>
                <c:ptCount val="4"/>
                <c:pt idx="0">
                  <c:v>0-500M</c:v>
                </c:pt>
                <c:pt idx="1">
                  <c:v>500M-1B</c:v>
                </c:pt>
                <c:pt idx="2">
                  <c:v>1B-5B</c:v>
                </c:pt>
                <c:pt idx="3">
                  <c:v>5B-9000B</c:v>
                </c:pt>
              </c:strCache>
            </c:strRef>
          </c:cat>
          <c:val>
            <c:numRef>
              <c:f>'Mutual Funds Table'!$N$47:$N$50</c:f>
              <c:numCache>
                <c:formatCode>General</c:formatCode>
                <c:ptCount val="4"/>
                <c:pt idx="0">
                  <c:v>0</c:v>
                </c:pt>
                <c:pt idx="1">
                  <c:v>5</c:v>
                </c:pt>
                <c:pt idx="2">
                  <c:v>70</c:v>
                </c:pt>
                <c:pt idx="3">
                  <c:v>119</c:v>
                </c:pt>
              </c:numCache>
            </c:numRef>
          </c:val>
          <c:extLst>
            <c:ext xmlns:c16="http://schemas.microsoft.com/office/drawing/2014/chart" uri="{C3380CC4-5D6E-409C-BE32-E72D297353CC}">
              <c16:uniqueId val="{00000008-1378-4CF3-87A7-B2B13D3861C5}"/>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76198</xdr:colOff>
      <xdr:row>108</xdr:row>
      <xdr:rowOff>76200</xdr:rowOff>
    </xdr:from>
    <xdr:to>
      <xdr:col>2</xdr:col>
      <xdr:colOff>598714</xdr:colOff>
      <xdr:row>122</xdr:row>
      <xdr:rowOff>87086</xdr:rowOff>
    </xdr:to>
    <xdr:graphicFrame macro="">
      <xdr:nvGraphicFramePr>
        <xdr:cNvPr id="585" name="Chart 2">
          <a:extLst>
            <a:ext uri="{FF2B5EF4-FFF2-40B4-BE49-F238E27FC236}">
              <a16:creationId xmlns:a16="http://schemas.microsoft.com/office/drawing/2014/main" id="{0E557A06-846A-40B8-A3BE-2171FD220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734787</xdr:colOff>
      <xdr:row>108</xdr:row>
      <xdr:rowOff>77288</xdr:rowOff>
    </xdr:from>
    <xdr:to>
      <xdr:col>7</xdr:col>
      <xdr:colOff>174171</xdr:colOff>
      <xdr:row>122</xdr:row>
      <xdr:rowOff>87086</xdr:rowOff>
    </xdr:to>
    <xdr:graphicFrame macro="">
      <xdr:nvGraphicFramePr>
        <xdr:cNvPr id="592" name="Chart 3">
          <a:extLst>
            <a:ext uri="{FF2B5EF4-FFF2-40B4-BE49-F238E27FC236}">
              <a16:creationId xmlns:a16="http://schemas.microsoft.com/office/drawing/2014/main" id="{62B59B1B-6B79-4D13-82AA-A834045B9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0</xdr:row>
      <xdr:rowOff>99060</xdr:rowOff>
    </xdr:from>
    <xdr:to>
      <xdr:col>12</xdr:col>
      <xdr:colOff>548640</xdr:colOff>
      <xdr:row>58</xdr:row>
      <xdr:rowOff>167640</xdr:rowOff>
    </xdr:to>
    <xdr:sp macro="" textlink="">
      <xdr:nvSpPr>
        <xdr:cNvPr id="593" name="TextBox 1">
          <a:extLst>
            <a:ext uri="{FF2B5EF4-FFF2-40B4-BE49-F238E27FC236}">
              <a16:creationId xmlns:a16="http://schemas.microsoft.com/office/drawing/2014/main" id="{4782F64D-1CF8-414B-9014-CAD69D68C577}"/>
            </a:ext>
          </a:extLst>
        </xdr:cNvPr>
        <xdr:cNvSpPr txBox="1"/>
      </xdr:nvSpPr>
      <xdr:spPr>
        <a:xfrm>
          <a:off x="99060" y="99060"/>
          <a:ext cx="9075420" cy="10233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 CFO Mike Nugent</a:t>
          </a:r>
          <a:endParaRPr lang="en-US">
            <a:effectLst/>
          </a:endParaRPr>
        </a:p>
        <a:p>
          <a:r>
            <a:rPr lang="en-US" sz="1100">
              <a:solidFill>
                <a:schemeClr val="dk1"/>
              </a:solidFill>
              <a:effectLst/>
              <a:latin typeface="+mn-lt"/>
              <a:ea typeface="+mn-ea"/>
              <a:cs typeface="+mn-cs"/>
            </a:rPr>
            <a:t>From: Young Seok Seo</a:t>
          </a:r>
        </a:p>
        <a:p>
          <a:r>
            <a:rPr lang="en-US" sz="1100">
              <a:solidFill>
                <a:schemeClr val="dk1"/>
              </a:solidFill>
              <a:effectLst/>
              <a:latin typeface="+mn-lt"/>
              <a:ea typeface="+mn-ea"/>
              <a:cs typeface="+mn-cs"/>
            </a:rPr>
            <a:t>Subject: Contrast and Compare our family of Mutual Funds</a:t>
          </a:r>
          <a:endParaRPr lang="en-US">
            <a:effectLst/>
          </a:endParaRPr>
        </a:p>
        <a:p>
          <a:endParaRPr lang="en-US" sz="1100"/>
        </a:p>
        <a:p>
          <a:r>
            <a:rPr lang="en-US" sz="1100" b="1" u="sng"/>
            <a:t>Introduction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a:t>A portfolio of mutual funds were provided. The TRIM function was first used to clean up</a:t>
          </a:r>
          <a:r>
            <a:rPr lang="en-US" sz="1100" b="0" u="none" baseline="0"/>
            <a:t> extra spaces in the Fund Database Ticker and Company column. Then a VLOOKUP function was used to match the company name, return on equity, return on assets, and operating margin for each mutal fund. Calculations were done to find this year's return, next year's return using the forward P/E valuation for each mutual fund. The mean, standard deviation, and coefficient of variation were also calculated using AVERAGE, STDEV, and CV functions, respectively. Averages and totals were also generated for each column. The data for each mutual fund was then tabulated in the Mutual Funds Table worksheet. COUNTIFS statements were used to count stocks in each fund by PEG (0-1, 1.01-2, 2.01-100), P/E (0-15, 15.01-30, 30.01-900), and by Market Cap (0-500M, 500M-1B, 1B-5B, and 5B-9000B). An IF statement was used to see if a stock had a higher 50d MA than the 200d MA, and summed to find the total stocks.</a:t>
          </a:r>
          <a:endParaRPr lang="en-US" sz="1100">
            <a:solidFill>
              <a:schemeClr val="dk1"/>
            </a:solidFill>
            <a:effectLst/>
            <a:latin typeface="+mn-lt"/>
            <a:ea typeface="+mn-ea"/>
            <a:cs typeface="+mn-cs"/>
          </a:endParaRPr>
        </a:p>
        <a:p>
          <a:endParaRPr lang="en-US" sz="1100" b="0" u="none"/>
        </a:p>
        <a:p>
          <a:r>
            <a:rPr lang="en-US" sz="1100" b="1" u="sng"/>
            <a:t>Financial Analysis</a:t>
          </a:r>
          <a:endParaRPr lang="en-US" sz="1100" b="0" u="none"/>
        </a:p>
        <a:p>
          <a:r>
            <a:rPr lang="en-US" sz="1100" b="0" u="sng"/>
            <a:t>Mutual Fund One</a:t>
          </a:r>
        </a:p>
        <a:p>
          <a:r>
            <a:rPr lang="en-US" sz="1100" b="0" u="none"/>
            <a:t>Based on totals</a:t>
          </a:r>
          <a:r>
            <a:rPr lang="en-US" sz="1100" b="0" u="none" baseline="0"/>
            <a:t> and averages (Table 1), Mutual Fund One had the highest average for Average Volume at 2,312,465 and the highest Short Ratio at 5.98. This fund also had the least about of stocks that had a 50d MA greater than its 200d MA, at a 111 count. It is also seen that although Mutual Fund One did not have the most values on Jan 1 and Dec 31, it did have the highest growth among the funds for that period. This indicates that although the fund is not highly valued, it may have the best growth. </a:t>
          </a:r>
          <a:r>
            <a:rPr lang="en-US" sz="1100" b="0" u="none"/>
            <a:t>Based on Table 2, it is seen that</a:t>
          </a:r>
          <a:r>
            <a:rPr lang="en-US" sz="1100" b="0" u="none" baseline="0"/>
            <a:t> t</a:t>
          </a:r>
          <a:r>
            <a:rPr lang="en-US" sz="1100" b="0" u="none"/>
            <a:t>he coefficient</a:t>
          </a:r>
          <a:r>
            <a:rPr lang="en-US" sz="1100" b="0" u="none" baseline="0"/>
            <a:t> of variation in next year's return is higher than this year's return, which means that there is more volatility in next year's return model. In the F P/E valuation return we see both a negative mean and a negative coefficient of variation, so these are negatively correlated.</a:t>
          </a:r>
        </a:p>
        <a:p>
          <a:r>
            <a:rPr lang="en-US" sz="1100" b="0" u="none" baseline="0"/>
            <a:t>Chart 1 shows a pie chart display of all the mutual funds by their PEG. It is seen that Mutual Fund One (Chart 1a) that the majority of 42% of the fund falls in the PEG ratio range 1.01-2. However, compared to the PEG ratios of the other mutual funds (Chart 1a,b,c), Mutual Fund One has the highest percentage of stocks in the lowest PEG range. For invesments, it is optimal for PEG to be below 1, so Mutual Fund One is performing the best in this aspect. Chart 2 compares the mutual funds by their P/E ratio. It is seen that this fund has an almost even mix (about 40%) of the lowest and middle categories of P/E. It is seen in Chart 3 that Mutual Fund One has a fair mix of stocks in all the market cap ranges. This may also explain why this fund had the highest growth as mentioned earlier.</a:t>
          </a:r>
        </a:p>
        <a:p>
          <a:endParaRPr lang="en-US" sz="1100" b="0" u="none" baseline="0"/>
        </a:p>
        <a:p>
          <a:r>
            <a:rPr lang="en-US" sz="1100" b="0" u="sng">
              <a:solidFill>
                <a:schemeClr val="dk1"/>
              </a:solidFill>
              <a:effectLst/>
              <a:latin typeface="+mn-lt"/>
              <a:ea typeface="+mn-ea"/>
              <a:cs typeface="+mn-cs"/>
            </a:rPr>
            <a:t>Mutual Fund Two</a:t>
          </a:r>
          <a:endParaRPr lang="en-US">
            <a:effectLst/>
          </a:endParaRPr>
        </a:p>
        <a:p>
          <a:r>
            <a:rPr lang="en-US" sz="1100" b="0" u="none" baseline="0"/>
            <a:t>Based on the totals and averages (Table 1), Mutual Fund Two performed the worst in terms of average volume, Short Ratio, Book Value, ROE, ROA, and Operating Margin. Based on Chart 1b and c, it is seen that the PEG makeup of mutual funds two and three are actually very similar. Both of these two funds have the least amount stocks whose PEGs are less than 1, between 14-15%, which is more than half that of Mutual Fund One. These two funds also have a large amount of stocks, about 60% in the 1.01-2 PEG range, and about 25% for very large PEGs; having a large PEG indicates that the market expects more growth than can be predicted, or that increase demand for a stock has caused it to be overvalued. Chart 2b shows that half of the fund has P/E in the middle range. Chart 3b also shows that half of the fund is also in the 1B-5B market cap.The coefficient of variation of this year's return is lower than that for next year's return (Table 2), indicating that there is less volatility in next year's model.</a:t>
          </a:r>
        </a:p>
        <a:p>
          <a:endParaRPr lang="en-US" sz="1100" b="0" u="none" baseline="0"/>
        </a:p>
        <a:p>
          <a:r>
            <a:rPr lang="en-US" sz="1100" b="0" u="sng">
              <a:solidFill>
                <a:schemeClr val="dk1"/>
              </a:solidFill>
              <a:effectLst/>
              <a:latin typeface="+mn-lt"/>
              <a:ea typeface="+mn-ea"/>
              <a:cs typeface="+mn-cs"/>
            </a:rPr>
            <a:t>Mutual Fund Three</a:t>
          </a:r>
          <a:endParaRPr lang="en-US">
            <a:effectLst/>
          </a:endParaRPr>
        </a:p>
        <a:p>
          <a:r>
            <a:rPr lang="en-US" sz="1100" b="0" u="none" baseline="0"/>
            <a:t>Overall, Mutual Fund Three is performing the best among the funds. Based on totals and averages (Table 1), Mutual Fund Three had the highest averages in book value, ROE, ROA, and operating Margin. </a:t>
          </a:r>
          <a:r>
            <a:rPr lang="en-US" sz="1100" b="0" u="none"/>
            <a:t>It is also seen that this fund has the most value on Jan 1 to Dec 31, and it comes second in growth</a:t>
          </a:r>
          <a:r>
            <a:rPr lang="en-US" sz="1100" b="0" u="none" baseline="0"/>
            <a:t> for this period. In addition, its market cap value is at least twice that of the other two funds. Among the three funds, it has the largest makeup of stocks in the 5B-9000B range at 61%, almost twice that of the other two funds (Chart 3a,b,c). It has absolutely no stocks in the lowest market cap range. </a:t>
          </a:r>
          <a:r>
            <a:rPr lang="en-US" sz="1100" b="0" baseline="0">
              <a:solidFill>
                <a:schemeClr val="dk1"/>
              </a:solidFill>
              <a:effectLst/>
              <a:latin typeface="+mn-lt"/>
              <a:ea typeface="+mn-ea"/>
              <a:cs typeface="+mn-cs"/>
            </a:rPr>
            <a:t>The coefficient of variation of this year's return is lower than that for next year's return (Table 2), indicating that there is less volatility in next year's model. Mutual Fund B may be the best performing fund due to its high return on net assets, income, so the most profits are made.</a:t>
          </a:r>
          <a:endParaRPr lang="en-US" sz="1100" b="0" u="none"/>
        </a:p>
        <a:p>
          <a:endParaRPr lang="en-US" sz="1100" b="0" u="none"/>
        </a:p>
        <a:p>
          <a:r>
            <a:rPr lang="en-US" sz="1100" b="1" u="sng"/>
            <a:t>Recommendations</a:t>
          </a:r>
          <a:endParaRPr lang="en-US" sz="1100" b="0" u="none"/>
        </a:p>
        <a:p>
          <a:r>
            <a:rPr lang="en-US" sz="1100" b="0" u="none"/>
            <a:t>While it is seen that Mutual Fund Three is performing the best among the funds in many aspects, it is recommended to</a:t>
          </a:r>
          <a:r>
            <a:rPr lang="en-US" sz="1100" b="0" u="none" baseline="0"/>
            <a:t> optimize the stocks in this fund, or to adjust the other two funds to meet better performances. As Mutual Fund 2 performed the worst in most aspects among the funds, more improvements to this fund should be adjusted. For instance, i</a:t>
          </a:r>
          <a:r>
            <a:rPr lang="en-US" sz="1100" b="0" u="none"/>
            <a:t>f the PEG ratio is too high, it</a:t>
          </a:r>
          <a:r>
            <a:rPr lang="en-US" sz="1100" b="0" u="none" baseline="0"/>
            <a:t> may be better to pass on buying a stock, as it may be overvalued and is considered unfavorable. While The PEG is affected by the Price to Earnings Ratio and the Earnings Growth; as such, it is recommended to look for stocks that have PEG ratios lower than 1 because it suggests that a stock is undervalued. While a high P/E might indicate a stock's price is higher than its earnings and may be overvalued, it also indicates that investors are more willing to pay the higher price and has high growth expectations. Conversely, lower P/E means higher earnings for the investment but might not show the company's prospects. However, volatile market prices can throw off the P/E ratio in the short term, so it is better to secure a history of not only the P/E's for stocks but also its management and news.</a:t>
          </a:r>
          <a:endParaRPr lang="en-US" sz="1100" b="1" u="sng"/>
        </a:p>
      </xdr:txBody>
    </xdr:sp>
    <xdr:clientData/>
  </xdr:twoCellAnchor>
  <xdr:twoCellAnchor>
    <xdr:from>
      <xdr:col>7</xdr:col>
      <xdr:colOff>478971</xdr:colOff>
      <xdr:row>108</xdr:row>
      <xdr:rowOff>85996</xdr:rowOff>
    </xdr:from>
    <xdr:to>
      <xdr:col>12</xdr:col>
      <xdr:colOff>609599</xdr:colOff>
      <xdr:row>122</xdr:row>
      <xdr:rowOff>43543</xdr:rowOff>
    </xdr:to>
    <xdr:graphicFrame macro="">
      <xdr:nvGraphicFramePr>
        <xdr:cNvPr id="594" name="Chart 4">
          <a:extLst>
            <a:ext uri="{FF2B5EF4-FFF2-40B4-BE49-F238E27FC236}">
              <a16:creationId xmlns:a16="http://schemas.microsoft.com/office/drawing/2014/main" id="{1826FD00-CBA9-4520-B2E5-53329F103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50074</xdr:colOff>
      <xdr:row>124</xdr:row>
      <xdr:rowOff>41366</xdr:rowOff>
    </xdr:from>
    <xdr:to>
      <xdr:col>2</xdr:col>
      <xdr:colOff>594359</xdr:colOff>
      <xdr:row>137</xdr:row>
      <xdr:rowOff>160020</xdr:rowOff>
    </xdr:to>
    <xdr:graphicFrame macro="">
      <xdr:nvGraphicFramePr>
        <xdr:cNvPr id="600" name="Chart 5">
          <a:extLst>
            <a:ext uri="{FF2B5EF4-FFF2-40B4-BE49-F238E27FC236}">
              <a16:creationId xmlns:a16="http://schemas.microsoft.com/office/drawing/2014/main" id="{727219CD-4481-45EB-A7D0-02ED11313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777240</xdr:colOff>
      <xdr:row>124</xdr:row>
      <xdr:rowOff>68580</xdr:rowOff>
    </xdr:from>
    <xdr:to>
      <xdr:col>7</xdr:col>
      <xdr:colOff>160020</xdr:colOff>
      <xdr:row>137</xdr:row>
      <xdr:rowOff>121920</xdr:rowOff>
    </xdr:to>
    <xdr:graphicFrame macro="">
      <xdr:nvGraphicFramePr>
        <xdr:cNvPr id="601" name="Chart 6">
          <a:extLst>
            <a:ext uri="{FF2B5EF4-FFF2-40B4-BE49-F238E27FC236}">
              <a16:creationId xmlns:a16="http://schemas.microsoft.com/office/drawing/2014/main" id="{136D202E-1647-4444-8F93-8BA3E48F2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458881</xdr:colOff>
      <xdr:row>124</xdr:row>
      <xdr:rowOff>42918</xdr:rowOff>
    </xdr:from>
    <xdr:to>
      <xdr:col>12</xdr:col>
      <xdr:colOff>552562</xdr:colOff>
      <xdr:row>137</xdr:row>
      <xdr:rowOff>133350</xdr:rowOff>
    </xdr:to>
    <xdr:graphicFrame macro="">
      <xdr:nvGraphicFramePr>
        <xdr:cNvPr id="603" name="Chart 7">
          <a:extLst>
            <a:ext uri="{FF2B5EF4-FFF2-40B4-BE49-F238E27FC236}">
              <a16:creationId xmlns:a16="http://schemas.microsoft.com/office/drawing/2014/main" id="{563FE1E5-0303-4DE7-8A37-6CBDEFBB3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257175</xdr:colOff>
      <xdr:row>140</xdr:row>
      <xdr:rowOff>62754</xdr:rowOff>
    </xdr:from>
    <xdr:to>
      <xdr:col>2</xdr:col>
      <xdr:colOff>666750</xdr:colOff>
      <xdr:row>156</xdr:row>
      <xdr:rowOff>134470</xdr:rowOff>
    </xdr:to>
    <xdr:graphicFrame macro="">
      <xdr:nvGraphicFramePr>
        <xdr:cNvPr id="387" name="Chart 476">
          <a:extLst>
            <a:ext uri="{FF2B5EF4-FFF2-40B4-BE49-F238E27FC236}">
              <a16:creationId xmlns:a16="http://schemas.microsoft.com/office/drawing/2014/main" id="{69807FE3-B4DA-4BB6-B1B3-2F7959430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29198</xdr:colOff>
      <xdr:row>140</xdr:row>
      <xdr:rowOff>86013</xdr:rowOff>
    </xdr:from>
    <xdr:to>
      <xdr:col>7</xdr:col>
      <xdr:colOff>190500</xdr:colOff>
      <xdr:row>156</xdr:row>
      <xdr:rowOff>133350</xdr:rowOff>
    </xdr:to>
    <xdr:graphicFrame macro="">
      <xdr:nvGraphicFramePr>
        <xdr:cNvPr id="388" name="Chart 477">
          <a:extLst>
            <a:ext uri="{FF2B5EF4-FFF2-40B4-BE49-F238E27FC236}">
              <a16:creationId xmlns:a16="http://schemas.microsoft.com/office/drawing/2014/main" id="{7A52BABC-E352-4971-A068-B43F75D1A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154206</xdr:colOff>
      <xdr:row>140</xdr:row>
      <xdr:rowOff>61360</xdr:rowOff>
    </xdr:from>
    <xdr:to>
      <xdr:col>13</xdr:col>
      <xdr:colOff>152400</xdr:colOff>
      <xdr:row>156</xdr:row>
      <xdr:rowOff>99060</xdr:rowOff>
    </xdr:to>
    <xdr:graphicFrame macro="">
      <xdr:nvGraphicFramePr>
        <xdr:cNvPr id="389" name="Chart 10">
          <a:extLst>
            <a:ext uri="{FF2B5EF4-FFF2-40B4-BE49-F238E27FC236}">
              <a16:creationId xmlns:a16="http://schemas.microsoft.com/office/drawing/2014/main" id="{21F01A70-7B5F-4047-925E-379CE7045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0</xdr:row>
      <xdr:rowOff>57150</xdr:rowOff>
    </xdr:from>
    <xdr:to>
      <xdr:col>12</xdr:col>
      <xdr:colOff>381000</xdr:colOff>
      <xdr:row>53</xdr:row>
      <xdr:rowOff>19050</xdr:rowOff>
    </xdr:to>
    <xdr:sp macro="" textlink="">
      <xdr:nvSpPr>
        <xdr:cNvPr id="4" name="TextBox 1">
          <a:extLst>
            <a:ext uri="{FF2B5EF4-FFF2-40B4-BE49-F238E27FC236}">
              <a16:creationId xmlns:a16="http://schemas.microsoft.com/office/drawing/2014/main" id="{00000000-0008-0000-0000-000002000000}"/>
            </a:ext>
          </a:extLst>
        </xdr:cNvPr>
        <xdr:cNvSpPr txBox="1"/>
      </xdr:nvSpPr>
      <xdr:spPr>
        <a:xfrm>
          <a:off x="209550" y="57150"/>
          <a:ext cx="7486650" cy="955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Copyright Michael Nugent ©</a:t>
          </a:r>
          <a:r>
            <a:rPr lang="en-US" sz="1200" baseline="0">
              <a:solidFill>
                <a:schemeClr val="dk1"/>
              </a:solidFill>
              <a:effectLst/>
              <a:latin typeface="+mn-lt"/>
              <a:ea typeface="+mn-ea"/>
              <a:cs typeface="+mn-cs"/>
            </a:rPr>
            <a:t> </a:t>
          </a:r>
          <a:endParaRPr lang="en-US" sz="1200">
            <a:effectLst/>
          </a:endParaRPr>
        </a:p>
        <a:p>
          <a:endParaRPr lang="en-US" sz="1200">
            <a:solidFill>
              <a:schemeClr val="dk1"/>
            </a:solidFill>
            <a:latin typeface="+mn-lt"/>
            <a:ea typeface="+mn-ea"/>
            <a:cs typeface="+mn-cs"/>
          </a:endParaRPr>
        </a:p>
        <a:p>
          <a:r>
            <a:rPr lang="en-US" sz="1200">
              <a:solidFill>
                <a:schemeClr val="dk1"/>
              </a:solidFill>
              <a:latin typeface="+mn-lt"/>
              <a:ea typeface="+mn-ea"/>
              <a:cs typeface="+mn-cs"/>
            </a:rPr>
            <a:t>To: Fund Analyst</a:t>
          </a:r>
        </a:p>
        <a:p>
          <a:r>
            <a:rPr lang="en-US" sz="1200">
              <a:solidFill>
                <a:schemeClr val="dk1"/>
              </a:solidFill>
              <a:latin typeface="+mn-lt"/>
              <a:ea typeface="+mn-ea"/>
              <a:cs typeface="+mn-cs"/>
            </a:rPr>
            <a:t>From: CFO Mike Nugent</a:t>
          </a:r>
        </a:p>
        <a:p>
          <a:r>
            <a:rPr lang="en-US" sz="1200">
              <a:solidFill>
                <a:schemeClr val="dk1"/>
              </a:solidFill>
              <a:latin typeface="+mn-lt"/>
              <a:ea typeface="+mn-ea"/>
              <a:cs typeface="+mn-cs"/>
            </a:rPr>
            <a:t>Subject: Contrast and Compare our family of Mutual Funds</a:t>
          </a:r>
        </a:p>
        <a:p>
          <a:r>
            <a:rPr lang="en-US" sz="1200">
              <a:solidFill>
                <a:schemeClr val="dk1"/>
              </a:solidFill>
              <a:latin typeface="+mn-lt"/>
              <a:ea typeface="+mn-ea"/>
              <a:cs typeface="+mn-cs"/>
            </a:rPr>
            <a:t> </a:t>
          </a:r>
        </a:p>
        <a:p>
          <a:pPr lvl="0"/>
          <a:r>
            <a:rPr lang="en-US" sz="1200">
              <a:solidFill>
                <a:schemeClr val="dk1"/>
              </a:solidFill>
              <a:latin typeface="+mn-lt"/>
              <a:ea typeface="+mn-ea"/>
              <a:cs typeface="+mn-cs"/>
            </a:rPr>
            <a:t>1) Combined the following information from the "fund database" worksheet</a:t>
          </a:r>
          <a:r>
            <a:rPr lang="en-US" sz="1200" baseline="0">
              <a:solidFill>
                <a:schemeClr val="dk1"/>
              </a:solidFill>
              <a:latin typeface="+mn-lt"/>
              <a:ea typeface="+mn-ea"/>
              <a:cs typeface="+mn-cs"/>
            </a:rPr>
            <a:t> </a:t>
          </a:r>
          <a:r>
            <a:rPr lang="en-US" sz="1200">
              <a:solidFill>
                <a:schemeClr val="dk1"/>
              </a:solidFill>
              <a:latin typeface="+mn-lt"/>
              <a:ea typeface="+mn-ea"/>
              <a:cs typeface="+mn-cs"/>
            </a:rPr>
            <a:t>to the  corresponding “Mutual Fund” worksheets:   (Company Name, Return On Equity, Return On Assets, &amp; Operating Margin) </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2) Calculation A: Calculate This Year’s Return by each stock and total fund , use the (Jan 1 Price &amp; Dec 31 Price)   </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Example  Dec 31 Price = $20,  Jan</a:t>
          </a:r>
          <a:r>
            <a:rPr lang="en-US" sz="1200" baseline="0">
              <a:solidFill>
                <a:schemeClr val="dk1"/>
              </a:solidFill>
              <a:latin typeface="+mn-lt"/>
              <a:ea typeface="+mn-ea"/>
              <a:cs typeface="+mn-cs"/>
            </a:rPr>
            <a:t> 1 Price = $10, then (20-10)/10 =100%</a:t>
          </a:r>
          <a:endParaRPr lang="en-US" sz="1200">
            <a:solidFill>
              <a:schemeClr val="dk1"/>
            </a:solidFill>
            <a:latin typeface="+mn-lt"/>
            <a:ea typeface="+mn-ea"/>
            <a:cs typeface="+mn-cs"/>
          </a:endParaRP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Calculation B: Calculate Next year’s Return by each stock and total fund </a:t>
          </a:r>
          <a:r>
            <a:rPr lang="en-US" sz="1200">
              <a:solidFill>
                <a:schemeClr val="dk1"/>
              </a:solidFill>
              <a:effectLst/>
              <a:latin typeface="+mn-lt"/>
              <a:ea typeface="+mn-ea"/>
              <a:cs typeface="+mn-cs"/>
            </a:rPr>
            <a:t>, use the </a:t>
          </a:r>
          <a:r>
            <a:rPr lang="en-US" sz="1200">
              <a:solidFill>
                <a:schemeClr val="dk1"/>
              </a:solidFill>
              <a:latin typeface="+mn-lt"/>
              <a:ea typeface="+mn-ea"/>
              <a:cs typeface="+mn-cs"/>
            </a:rPr>
            <a:t> (Dec 31 Price &amp; Next Dec Est Price)</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Calculation C: Calculate Next year’s Return by stock and total fund</a:t>
          </a:r>
          <a:r>
            <a:rPr lang="en-US" sz="1200">
              <a:solidFill>
                <a:schemeClr val="dk1"/>
              </a:solidFill>
              <a:effectLst/>
              <a:latin typeface="+mn-lt"/>
              <a:ea typeface="+mn-ea"/>
              <a:cs typeface="+mn-cs"/>
            </a:rPr>
            <a:t>, use the </a:t>
          </a:r>
          <a:r>
            <a:rPr lang="en-US" sz="1200">
              <a:solidFill>
                <a:schemeClr val="dk1"/>
              </a:solidFill>
              <a:latin typeface="+mn-lt"/>
              <a:ea typeface="+mn-ea"/>
              <a:cs typeface="+mn-cs"/>
            </a:rPr>
            <a:t>(Dec 31 Price &amp; (Forward P/E  1yr * EPS) (you will</a:t>
          </a:r>
          <a:r>
            <a:rPr lang="en-US" sz="1200" baseline="0">
              <a:solidFill>
                <a:schemeClr val="dk1"/>
              </a:solidFill>
              <a:latin typeface="+mn-lt"/>
              <a:ea typeface="+mn-ea"/>
              <a:cs typeface="+mn-cs"/>
            </a:rPr>
            <a:t> have to create a new column for the result of (</a:t>
          </a:r>
          <a:r>
            <a:rPr lang="en-US" sz="1200">
              <a:solidFill>
                <a:schemeClr val="dk1"/>
              </a:solidFill>
              <a:latin typeface="+mn-lt"/>
              <a:ea typeface="+mn-ea"/>
              <a:cs typeface="+mn-cs"/>
            </a:rPr>
            <a:t>Forward P/E  1yr * EPS</a:t>
          </a:r>
          <a:r>
            <a:rPr lang="en-US" sz="1200" baseline="0">
              <a:solidFill>
                <a:schemeClr val="dk1"/>
              </a:solidFill>
              <a:latin typeface="+mn-lt"/>
              <a:ea typeface="+mn-ea"/>
              <a:cs typeface="+mn-cs"/>
            </a:rPr>
            <a:t>) Then use this to calculate Next Years Return.</a:t>
          </a:r>
        </a:p>
        <a:p>
          <a:pPr lvl="0"/>
          <a:endParaRPr lang="en-US" sz="1200"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latin typeface="+mn-lt"/>
              <a:ea typeface="+mn-ea"/>
              <a:cs typeface="+mn-cs"/>
            </a:rPr>
            <a:t>Example  </a:t>
          </a:r>
          <a:r>
            <a:rPr lang="en-US" sz="1200" baseline="0">
              <a:solidFill>
                <a:schemeClr val="dk1"/>
              </a:solidFill>
              <a:latin typeface="+mn-lt"/>
              <a:ea typeface="+mn-ea"/>
              <a:cs typeface="+mn-cs"/>
            </a:rPr>
            <a:t>(</a:t>
          </a:r>
          <a:r>
            <a:rPr lang="en-US" sz="1200">
              <a:solidFill>
                <a:schemeClr val="dk1"/>
              </a:solidFill>
              <a:latin typeface="+mn-lt"/>
              <a:ea typeface="+mn-ea"/>
              <a:cs typeface="+mn-cs"/>
            </a:rPr>
            <a:t>Forward P/E  1yr * EPS</a:t>
          </a:r>
          <a:r>
            <a:rPr lang="en-US" sz="1200" baseline="0">
              <a:solidFill>
                <a:schemeClr val="dk1"/>
              </a:solidFill>
              <a:latin typeface="+mn-lt"/>
              <a:ea typeface="+mn-ea"/>
              <a:cs typeface="+mn-cs"/>
            </a:rPr>
            <a:t>)  (5*5)</a:t>
          </a:r>
          <a:r>
            <a:rPr lang="en-US" sz="1200">
              <a:solidFill>
                <a:schemeClr val="dk1"/>
              </a:solidFill>
              <a:latin typeface="+mn-lt"/>
              <a:ea typeface="+mn-ea"/>
              <a:cs typeface="+mn-cs"/>
            </a:rPr>
            <a:t> = $25,  Dec 31 Price </a:t>
          </a:r>
          <a:r>
            <a:rPr lang="en-US" sz="1200" baseline="0">
              <a:solidFill>
                <a:schemeClr val="dk1"/>
              </a:solidFill>
              <a:latin typeface="+mn-lt"/>
              <a:ea typeface="+mn-ea"/>
              <a:cs typeface="+mn-cs"/>
            </a:rPr>
            <a:t>= $20, then (25-20)/20 =25%</a:t>
          </a:r>
          <a:endParaRPr lang="en-US" sz="1200">
            <a:solidFill>
              <a:schemeClr val="dk1"/>
            </a:solidFill>
            <a:latin typeface="+mn-lt"/>
            <a:ea typeface="+mn-ea"/>
            <a:cs typeface="+mn-cs"/>
          </a:endParaRP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Calculate Standard Deviation and coefficient of variation per fund for the results on Calculation A,B &amp; C</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3)</a:t>
          </a:r>
          <a:r>
            <a:rPr lang="en-US" sz="1200" baseline="0">
              <a:solidFill>
                <a:schemeClr val="dk1"/>
              </a:solidFill>
              <a:latin typeface="+mn-lt"/>
              <a:ea typeface="+mn-ea"/>
              <a:cs typeface="+mn-cs"/>
            </a:rPr>
            <a:t> </a:t>
          </a:r>
          <a:r>
            <a:rPr lang="en-US" sz="1200">
              <a:solidFill>
                <a:schemeClr val="dk1"/>
              </a:solidFill>
              <a:latin typeface="+mn-lt"/>
              <a:ea typeface="+mn-ea"/>
              <a:cs typeface="+mn-cs"/>
            </a:rPr>
            <a:t>Create averages and totals for each column: which of the three funds have the highest average: Return On Equity, Return On Assets,  Operating Margin,  Short Ratio, book value &amp; average volume.  (make</a:t>
          </a:r>
          <a:r>
            <a:rPr lang="en-US" sz="1200" baseline="0">
              <a:solidFill>
                <a:schemeClr val="dk1"/>
              </a:solidFill>
              <a:latin typeface="+mn-lt"/>
              <a:ea typeface="+mn-ea"/>
              <a:cs typeface="+mn-cs"/>
            </a:rPr>
            <a:t> a table do display this information)</a:t>
          </a:r>
          <a:endParaRPr lang="en-US" sz="1200">
            <a:solidFill>
              <a:schemeClr val="dk1"/>
            </a:solidFill>
            <a:latin typeface="+mn-lt"/>
            <a:ea typeface="+mn-ea"/>
            <a:cs typeface="+mn-cs"/>
          </a:endParaRP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4)Create a Pie chart breaking the stocks by fund into the following:  Peg 0-1, Peg 1.01-2, Peg 2.01 – 100</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Create a Pie chart breaking the stocks by fund into the following:  P/E 0-15, P/E 15.01-30, P/E 30.01 -900</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Create a Pie chart breaking the stocks by fund into the following:  MARKET CAP 0-500M, MARKET CAP 500m-1B, MARKET CAP 1B-5B, MARKET CAP 5B -9000B</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5)For each fund find the number of stocks that have a higher 50 Day moving average then the 200 Day moving average (hint use a if statement or</a:t>
          </a:r>
          <a:r>
            <a:rPr lang="en-US" sz="1200" baseline="0">
              <a:solidFill>
                <a:schemeClr val="dk1"/>
              </a:solidFill>
              <a:latin typeface="+mn-lt"/>
              <a:ea typeface="+mn-ea"/>
              <a:cs typeface="+mn-cs"/>
            </a:rPr>
            <a:t> countifs</a:t>
          </a:r>
          <a:r>
            <a:rPr lang="en-US" sz="1200">
              <a:solidFill>
                <a:schemeClr val="dk1"/>
              </a:solidFill>
              <a:latin typeface="+mn-lt"/>
              <a:ea typeface="+mn-ea"/>
              <a:cs typeface="+mn-cs"/>
            </a:rPr>
            <a:t>) </a:t>
          </a:r>
        </a:p>
        <a:p>
          <a:pPr lvl="0"/>
          <a:endParaRPr lang="en-US" sz="1200">
            <a:solidFill>
              <a:schemeClr val="dk1"/>
            </a:solidFill>
            <a:latin typeface="+mn-lt"/>
            <a:ea typeface="+mn-ea"/>
            <a:cs typeface="+mn-cs"/>
          </a:endParaRPr>
        </a:p>
        <a:p>
          <a:pPr lvl="0"/>
          <a:r>
            <a:rPr lang="en-US" sz="1200">
              <a:solidFill>
                <a:schemeClr val="dk1"/>
              </a:solidFill>
              <a:latin typeface="+mn-lt"/>
              <a:ea typeface="+mn-ea"/>
              <a:cs typeface="+mn-cs"/>
            </a:rPr>
            <a:t>6) Detail the results, compare and contrast each fund , develop an analysis and your recommendation for</a:t>
          </a:r>
          <a:r>
            <a:rPr lang="en-US" sz="1200" baseline="0">
              <a:solidFill>
                <a:schemeClr val="dk1"/>
              </a:solidFill>
              <a:latin typeface="+mn-lt"/>
              <a:ea typeface="+mn-ea"/>
              <a:cs typeface="+mn-cs"/>
            </a:rPr>
            <a:t> each fund and write </a:t>
          </a:r>
          <a:r>
            <a:rPr lang="en-US" sz="1200">
              <a:solidFill>
                <a:schemeClr val="dk1"/>
              </a:solidFill>
              <a:latin typeface="+mn-lt"/>
              <a:ea typeface="+mn-ea"/>
              <a:cs typeface="+mn-cs"/>
            </a:rPr>
            <a:t>an Executive Summary. </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121920</xdr:colOff>
      <xdr:row>7</xdr:row>
      <xdr:rowOff>19050</xdr:rowOff>
    </xdr:from>
    <xdr:to>
      <xdr:col>8</xdr:col>
      <xdr:colOff>350520</xdr:colOff>
      <xdr:row>19</xdr:row>
      <xdr:rowOff>38100</xdr:rowOff>
    </xdr:to>
    <xdr:graphicFrame macro="">
      <xdr:nvGraphicFramePr>
        <xdr:cNvPr id="2" name="Chart 1">
          <a:extLst>
            <a:ext uri="{FF2B5EF4-FFF2-40B4-BE49-F238E27FC236}">
              <a16:creationId xmlns:a16="http://schemas.microsoft.com/office/drawing/2014/main" id="{1C56CB80-2287-4EF1-9371-FF6ECA74C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7</xdr:row>
      <xdr:rowOff>34290</xdr:rowOff>
    </xdr:from>
    <xdr:to>
      <xdr:col>12</xdr:col>
      <xdr:colOff>304800</xdr:colOff>
      <xdr:row>19</xdr:row>
      <xdr:rowOff>137160</xdr:rowOff>
    </xdr:to>
    <xdr:graphicFrame macro="">
      <xdr:nvGraphicFramePr>
        <xdr:cNvPr id="3" name="Chart 2">
          <a:extLst>
            <a:ext uri="{FF2B5EF4-FFF2-40B4-BE49-F238E27FC236}">
              <a16:creationId xmlns:a16="http://schemas.microsoft.com/office/drawing/2014/main" id="{5B3357C5-3F6E-44A7-A610-461AD6512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609600</xdr:colOff>
      <xdr:row>7</xdr:row>
      <xdr:rowOff>111337</xdr:rowOff>
    </xdr:from>
    <xdr:to>
      <xdr:col>18</xdr:col>
      <xdr:colOff>118534</xdr:colOff>
      <xdr:row>19</xdr:row>
      <xdr:rowOff>115994</xdr:rowOff>
    </xdr:to>
    <xdr:graphicFrame macro="">
      <xdr:nvGraphicFramePr>
        <xdr:cNvPr id="4" name="Chart 3">
          <a:extLst>
            <a:ext uri="{FF2B5EF4-FFF2-40B4-BE49-F238E27FC236}">
              <a16:creationId xmlns:a16="http://schemas.microsoft.com/office/drawing/2014/main" id="{28F9C2C0-1618-44E1-9A52-5F5BF1DF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59269</xdr:colOff>
      <xdr:row>27</xdr:row>
      <xdr:rowOff>179070</xdr:rowOff>
    </xdr:from>
    <xdr:to>
      <xdr:col>9</xdr:col>
      <xdr:colOff>102810</xdr:colOff>
      <xdr:row>41</xdr:row>
      <xdr:rowOff>144780</xdr:rowOff>
    </xdr:to>
    <xdr:graphicFrame macro="">
      <xdr:nvGraphicFramePr>
        <xdr:cNvPr id="5" name="Chart 4">
          <a:extLst>
            <a:ext uri="{FF2B5EF4-FFF2-40B4-BE49-F238E27FC236}">
              <a16:creationId xmlns:a16="http://schemas.microsoft.com/office/drawing/2014/main" id="{2F12FEC0-0B53-422A-9018-ECE7C8BAE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141002</xdr:colOff>
      <xdr:row>50</xdr:row>
      <xdr:rowOff>60569</xdr:rowOff>
    </xdr:from>
    <xdr:to>
      <xdr:col>8</xdr:col>
      <xdr:colOff>102902</xdr:colOff>
      <xdr:row>65</xdr:row>
      <xdr:rowOff>74897</xdr:rowOff>
    </xdr:to>
    <xdr:graphicFrame macro="">
      <xdr:nvGraphicFramePr>
        <xdr:cNvPr id="7" name="Chart 6">
          <a:extLst>
            <a:ext uri="{FF2B5EF4-FFF2-40B4-BE49-F238E27FC236}">
              <a16:creationId xmlns:a16="http://schemas.microsoft.com/office/drawing/2014/main" id="{D1C75B32-B364-419B-BF48-79D6DA4EB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262467</xdr:colOff>
      <xdr:row>28</xdr:row>
      <xdr:rowOff>8467</xdr:rowOff>
    </xdr:from>
    <xdr:to>
      <xdr:col>12</xdr:col>
      <xdr:colOff>694268</xdr:colOff>
      <xdr:row>42</xdr:row>
      <xdr:rowOff>143933</xdr:rowOff>
    </xdr:to>
    <xdr:graphicFrame macro="">
      <xdr:nvGraphicFramePr>
        <xdr:cNvPr id="8" name="Chart 7">
          <a:extLst>
            <a:ext uri="{FF2B5EF4-FFF2-40B4-BE49-F238E27FC236}">
              <a16:creationId xmlns:a16="http://schemas.microsoft.com/office/drawing/2014/main" id="{EE845C50-63E5-491C-A5F5-410A78B2E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160866</xdr:colOff>
      <xdr:row>27</xdr:row>
      <xdr:rowOff>169333</xdr:rowOff>
    </xdr:from>
    <xdr:to>
      <xdr:col>18</xdr:col>
      <xdr:colOff>482600</xdr:colOff>
      <xdr:row>42</xdr:row>
      <xdr:rowOff>118533</xdr:rowOff>
    </xdr:to>
    <xdr:graphicFrame macro="">
      <xdr:nvGraphicFramePr>
        <xdr:cNvPr id="9" name="Chart 8">
          <a:extLst>
            <a:ext uri="{FF2B5EF4-FFF2-40B4-BE49-F238E27FC236}">
              <a16:creationId xmlns:a16="http://schemas.microsoft.com/office/drawing/2014/main" id="{D9633F9F-02ED-4E63-A835-C2DB0DE53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287867</xdr:colOff>
      <xdr:row>50</xdr:row>
      <xdr:rowOff>76200</xdr:rowOff>
    </xdr:from>
    <xdr:to>
      <xdr:col>12</xdr:col>
      <xdr:colOff>516467</xdr:colOff>
      <xdr:row>65</xdr:row>
      <xdr:rowOff>25400</xdr:rowOff>
    </xdr:to>
    <xdr:graphicFrame macro="">
      <xdr:nvGraphicFramePr>
        <xdr:cNvPr id="10" name="Chart 9">
          <a:extLst>
            <a:ext uri="{FF2B5EF4-FFF2-40B4-BE49-F238E27FC236}">
              <a16:creationId xmlns:a16="http://schemas.microsoft.com/office/drawing/2014/main" id="{FA4C99D8-2F63-4B4B-A2DD-39F97F3EB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397933</xdr:colOff>
      <xdr:row>50</xdr:row>
      <xdr:rowOff>93133</xdr:rowOff>
    </xdr:from>
    <xdr:to>
      <xdr:col>18</xdr:col>
      <xdr:colOff>533400</xdr:colOff>
      <xdr:row>64</xdr:row>
      <xdr:rowOff>160867</xdr:rowOff>
    </xdr:to>
    <xdr:graphicFrame macro="">
      <xdr:nvGraphicFramePr>
        <xdr:cNvPr id="12" name="Chart 10">
          <a:extLst>
            <a:ext uri="{FF2B5EF4-FFF2-40B4-BE49-F238E27FC236}">
              <a16:creationId xmlns:a16="http://schemas.microsoft.com/office/drawing/2014/main" id="{7D901693-4D90-47F3-82E7-E2175BAAE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isa Quinto" id="{A147233D-3072-4B1F-A315-41ECB687D204}" userId="Lisa Qu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5" dT="2020-04-03T18:31:12.90" personId="{A147233D-3072-4B1F-A315-41ECB687D204}" id="{9EBDBFA6-C9CE-4876-A42A-C48124CCE940}">
    <text>clean up data</text>
  </threadedComment>
</ThreadedComments>
</file>

<file path=xl/threadedComments/threadedComment2.xml><?xml version="1.0" encoding="utf-8"?>
<ThreadedComments xmlns="http://schemas.microsoft.com/office/spreadsheetml/2018/threadedcomments" xmlns:x="http://schemas.openxmlformats.org/spreadsheetml/2006/main">
  <threadedComment ref="R5" dT="2020-04-03T18:31:12.90" personId="{A147233D-3072-4B1F-A315-41ECB687D204}" id="{AAE863C3-CA8B-48D7-B2EA-9EC746648DD7}">
    <text>clean up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R5" dT="2020-04-03T18:31:12.90" personId="{A147233D-3072-4B1F-A315-41ECB687D204}" id="{044EE953-50A7-4890-8E00-E0718A8E493B}">
    <text>clean up 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9779-0645-41E7-BC5A-49AF68C2B941}">
  <sheetPr>
    <pageSetUpPr fitToPage="1"/>
  </sheetPr>
  <dimension ref="A60:J159"/>
  <sheetViews>
    <sheetView tabSelected="1" topLeftCell="A155" zoomScale="142" zoomScaleNormal="80" workbookViewId="0"/>
  </sheetViews>
  <sheetFormatPr defaultColWidth="8.77734375" defaultRowHeight="13.8" x14ac:dyDescent="0.25"/>
  <cols>
    <col min="1" max="1" width="8.109375" style="67" bestFit="1" customWidth="1"/>
    <col min="2" max="2" width="26.6640625" style="67" bestFit="1" customWidth="1"/>
    <col min="3" max="5" width="13.33203125" style="67" bestFit="1" customWidth="1"/>
    <col min="6" max="6" width="3.6640625" style="67" bestFit="1" customWidth="1"/>
    <col min="7" max="7" width="8.77734375" style="67"/>
    <col min="8" max="8" width="8.33203125" style="67" customWidth="1"/>
    <col min="9" max="10" width="8.77734375" style="67"/>
    <col min="11" max="11" width="3.44140625" style="67" bestFit="1" customWidth="1"/>
    <col min="12" max="16384" width="8.77734375" style="67"/>
  </cols>
  <sheetData>
    <row r="60" spans="1:5" ht="14.4" thickBot="1" x14ac:dyDescent="0.3">
      <c r="A60" s="67" t="s">
        <v>2206</v>
      </c>
    </row>
    <row r="61" spans="1:5" ht="14.4" x14ac:dyDescent="0.3">
      <c r="B61" s="99" t="s">
        <v>2197</v>
      </c>
      <c r="C61" s="100" t="s">
        <v>2180</v>
      </c>
      <c r="D61" s="100" t="s">
        <v>2181</v>
      </c>
      <c r="E61" s="101" t="s">
        <v>2182</v>
      </c>
    </row>
    <row r="62" spans="1:5" ht="14.4" x14ac:dyDescent="0.3">
      <c r="B62" s="10" t="s">
        <v>1686</v>
      </c>
      <c r="C62" s="60">
        <v>8780112</v>
      </c>
      <c r="D62" s="60">
        <v>8919528</v>
      </c>
      <c r="E62" s="61">
        <v>10687620</v>
      </c>
    </row>
    <row r="63" spans="1:5" ht="14.4" x14ac:dyDescent="0.3">
      <c r="B63" s="35" t="s">
        <v>1687</v>
      </c>
      <c r="C63" s="28">
        <v>23.806586826347292</v>
      </c>
      <c r="D63" s="28">
        <v>22.973827160493823</v>
      </c>
      <c r="E63" s="36">
        <v>35.698195876288672</v>
      </c>
    </row>
    <row r="64" spans="1:5" ht="14.4" x14ac:dyDescent="0.3">
      <c r="B64" s="92" t="s">
        <v>2178</v>
      </c>
      <c r="C64" s="102">
        <v>198080340.34000003</v>
      </c>
      <c r="D64" s="102">
        <v>207881879.86999997</v>
      </c>
      <c r="E64" s="103">
        <v>374816798.38000011</v>
      </c>
    </row>
    <row r="65" spans="2:5" ht="14.4" x14ac:dyDescent="0.3">
      <c r="B65" s="35" t="s">
        <v>1688</v>
      </c>
      <c r="C65" s="28">
        <v>47.29128382035929</v>
      </c>
      <c r="D65" s="28">
        <v>42.859458024691371</v>
      </c>
      <c r="E65" s="36">
        <v>66.449001005154628</v>
      </c>
    </row>
    <row r="66" spans="2:5" ht="14.4" x14ac:dyDescent="0.3">
      <c r="B66" s="92" t="s">
        <v>2179</v>
      </c>
      <c r="C66" s="102">
        <v>401963300.46230787</v>
      </c>
      <c r="D66" s="102">
        <v>383289040.91965789</v>
      </c>
      <c r="E66" s="103">
        <v>712895297.80140197</v>
      </c>
    </row>
    <row r="67" spans="2:5" ht="14.4" x14ac:dyDescent="0.3">
      <c r="B67" s="35" t="s">
        <v>1689</v>
      </c>
      <c r="C67" s="28">
        <v>51.343952095808383</v>
      </c>
      <c r="D67" s="28">
        <v>47.358703703703711</v>
      </c>
      <c r="E67" s="36">
        <v>72.064845360824748</v>
      </c>
    </row>
    <row r="68" spans="2:5" ht="14.4" x14ac:dyDescent="0.3">
      <c r="B68" s="80" t="s">
        <v>1690</v>
      </c>
      <c r="C68" s="93">
        <v>2312464.5353293414</v>
      </c>
      <c r="D68" s="98">
        <v>1859326.4475925928</v>
      </c>
      <c r="E68" s="62">
        <v>2151338.1108247424</v>
      </c>
    </row>
    <row r="69" spans="2:5" ht="14.4" x14ac:dyDescent="0.3">
      <c r="B69" s="35" t="s">
        <v>1691</v>
      </c>
      <c r="C69" s="28">
        <v>2.4375928143712571</v>
      </c>
      <c r="D69" s="28">
        <v>2.3987222222222226</v>
      </c>
      <c r="E69" s="36">
        <v>3.3695051546391741</v>
      </c>
    </row>
    <row r="70" spans="2:5" ht="14.4" x14ac:dyDescent="0.3">
      <c r="B70" s="10" t="s">
        <v>1692</v>
      </c>
      <c r="C70" s="30">
        <v>21.462335329341315</v>
      </c>
      <c r="D70" s="30">
        <v>23.833827160493822</v>
      </c>
      <c r="E70" s="38">
        <v>25.146185567010317</v>
      </c>
    </row>
    <row r="71" spans="2:5" ht="14.4" x14ac:dyDescent="0.3">
      <c r="B71" s="80" t="s">
        <v>1693</v>
      </c>
      <c r="C71" s="94">
        <v>5.9760479041916206</v>
      </c>
      <c r="D71" s="97">
        <v>5.1117283950617285</v>
      </c>
      <c r="E71" s="63">
        <v>5.1515463917525812</v>
      </c>
    </row>
    <row r="72" spans="2:5" ht="14.4" x14ac:dyDescent="0.3">
      <c r="B72" s="10" t="s">
        <v>1694</v>
      </c>
      <c r="C72" s="30">
        <v>2.1066467065868264</v>
      </c>
      <c r="D72" s="30">
        <v>1.754938271604938</v>
      </c>
      <c r="E72" s="38">
        <v>2.1123711340206182</v>
      </c>
    </row>
    <row r="73" spans="2:5" ht="14.4" x14ac:dyDescent="0.3">
      <c r="B73" s="10" t="s">
        <v>1695</v>
      </c>
      <c r="C73" s="30">
        <v>11.709041916167667</v>
      </c>
      <c r="D73" s="30">
        <v>13.433024691358019</v>
      </c>
      <c r="E73" s="38">
        <v>14.500412371134015</v>
      </c>
    </row>
    <row r="74" spans="2:5" ht="14.4" x14ac:dyDescent="0.3">
      <c r="B74" s="92" t="s">
        <v>1696</v>
      </c>
      <c r="C74" s="91">
        <v>22.594431299401204</v>
      </c>
      <c r="D74" s="96">
        <v>19.8355803271605</v>
      </c>
      <c r="E74" s="95">
        <v>23.311670128865973</v>
      </c>
    </row>
    <row r="75" spans="2:5" ht="14.4" x14ac:dyDescent="0.3">
      <c r="B75" s="10" t="s">
        <v>1697</v>
      </c>
      <c r="C75" s="30">
        <v>45.866537125748508</v>
      </c>
      <c r="D75" s="30">
        <v>41.615204938271589</v>
      </c>
      <c r="E75" s="38">
        <v>63.856944329896898</v>
      </c>
    </row>
    <row r="76" spans="2:5" ht="14.4" x14ac:dyDescent="0.3">
      <c r="B76" s="10" t="s">
        <v>1698</v>
      </c>
      <c r="C76" s="30">
        <v>44.202523952095824</v>
      </c>
      <c r="D76" s="30">
        <v>40.063450617283955</v>
      </c>
      <c r="E76" s="38">
        <v>61.31929020618557</v>
      </c>
    </row>
    <row r="77" spans="2:5" ht="14.4" x14ac:dyDescent="0.3">
      <c r="B77" s="80" t="s">
        <v>2207</v>
      </c>
      <c r="C77" s="104">
        <v>111</v>
      </c>
      <c r="D77" s="104">
        <v>124</v>
      </c>
      <c r="E77" s="105">
        <v>156</v>
      </c>
    </row>
    <row r="78" spans="2:5" ht="14.4" x14ac:dyDescent="0.3">
      <c r="B78" s="56" t="s">
        <v>2194</v>
      </c>
      <c r="C78" s="57">
        <v>11311045988.023952</v>
      </c>
      <c r="D78" s="57">
        <v>10499648024.691359</v>
      </c>
      <c r="E78" s="58">
        <v>23913140727.272728</v>
      </c>
    </row>
    <row r="79" spans="2:5" ht="14.4" x14ac:dyDescent="0.3">
      <c r="B79" s="10" t="s">
        <v>2</v>
      </c>
      <c r="C79" s="9"/>
      <c r="D79" s="31"/>
      <c r="E79" s="39"/>
    </row>
    <row r="80" spans="2:5" ht="14.4" x14ac:dyDescent="0.3">
      <c r="B80" s="80" t="s">
        <v>1700</v>
      </c>
      <c r="C80" s="96">
        <v>17.429287425149699</v>
      </c>
      <c r="D80" s="91">
        <v>18.439444444444458</v>
      </c>
      <c r="E80" s="95">
        <v>21.784335051546375</v>
      </c>
    </row>
    <row r="81" spans="1:5" ht="14.4" x14ac:dyDescent="0.3">
      <c r="B81" s="80" t="s">
        <v>1701</v>
      </c>
      <c r="C81" s="91">
        <v>6.9806047904191644</v>
      </c>
      <c r="D81" s="96">
        <v>6.2066790123456794</v>
      </c>
      <c r="E81" s="95">
        <v>7.6425876288659786</v>
      </c>
    </row>
    <row r="82" spans="1:5" ht="14.4" x14ac:dyDescent="0.3">
      <c r="B82" s="80" t="s">
        <v>6</v>
      </c>
      <c r="C82" s="91">
        <v>19.161000000000005</v>
      </c>
      <c r="D82" s="96">
        <v>16.672895061728397</v>
      </c>
      <c r="E82" s="95">
        <v>20.922345360824739</v>
      </c>
    </row>
    <row r="83" spans="1:5" ht="14.4" x14ac:dyDescent="0.3">
      <c r="B83" s="10" t="s">
        <v>1702</v>
      </c>
      <c r="C83" s="32"/>
      <c r="D83" s="32"/>
      <c r="E83" s="40"/>
    </row>
    <row r="84" spans="1:5" ht="14.4" x14ac:dyDescent="0.3">
      <c r="B84" s="10" t="s">
        <v>1703</v>
      </c>
      <c r="C84" s="32"/>
      <c r="D84" s="32"/>
      <c r="E84" s="40"/>
    </row>
    <row r="85" spans="1:5" ht="14.4" x14ac:dyDescent="0.3">
      <c r="B85" s="10" t="s">
        <v>2196</v>
      </c>
      <c r="C85" s="28">
        <v>32.845578203592822</v>
      </c>
      <c r="D85" s="28">
        <v>31.357028271604946</v>
      </c>
      <c r="E85" s="36">
        <v>46.604493247422688</v>
      </c>
    </row>
    <row r="86" spans="1:5" ht="15" thickBot="1" x14ac:dyDescent="0.35">
      <c r="B86" s="12" t="s">
        <v>2176</v>
      </c>
      <c r="C86" s="41"/>
      <c r="D86" s="41"/>
      <c r="E86" s="42"/>
    </row>
    <row r="87" spans="1:5" ht="14.4" x14ac:dyDescent="0.3">
      <c r="B87" s="89"/>
      <c r="C87" s="90"/>
      <c r="D87" s="90"/>
      <c r="E87" s="90"/>
    </row>
    <row r="88" spans="1:5" ht="14.4" x14ac:dyDescent="0.3">
      <c r="B88" s="89"/>
      <c r="C88" s="90"/>
      <c r="D88" s="90"/>
      <c r="E88" s="90"/>
    </row>
    <row r="89" spans="1:5" ht="14.4" x14ac:dyDescent="0.3">
      <c r="B89" s="89"/>
      <c r="C89" s="90"/>
      <c r="D89" s="90"/>
      <c r="E89" s="90"/>
    </row>
    <row r="90" spans="1:5" ht="15" thickBot="1" x14ac:dyDescent="0.35">
      <c r="A90" s="67" t="s">
        <v>2211</v>
      </c>
      <c r="B90"/>
      <c r="C90"/>
      <c r="D90"/>
      <c r="E90"/>
    </row>
    <row r="91" spans="1:5" ht="28.95" customHeight="1" x14ac:dyDescent="0.3">
      <c r="B91" s="33"/>
      <c r="C91" s="73" t="s">
        <v>2208</v>
      </c>
      <c r="D91" s="73" t="s">
        <v>2209</v>
      </c>
      <c r="E91" s="74" t="s">
        <v>2210</v>
      </c>
    </row>
    <row r="92" spans="1:5" ht="14.4" x14ac:dyDescent="0.3">
      <c r="B92" s="106" t="s">
        <v>2169</v>
      </c>
      <c r="C92" s="76"/>
      <c r="D92" s="76"/>
      <c r="E92" s="77"/>
    </row>
    <row r="93" spans="1:5" ht="14.4" x14ac:dyDescent="0.3">
      <c r="B93" s="75" t="s">
        <v>2173</v>
      </c>
      <c r="C93" s="78">
        <v>1.31686417610746</v>
      </c>
      <c r="D93" s="78">
        <v>0.13602032178084239</v>
      </c>
      <c r="E93" s="79">
        <v>-0.3344395749011666</v>
      </c>
    </row>
    <row r="94" spans="1:5" ht="14.4" x14ac:dyDescent="0.3">
      <c r="B94" s="75" t="s">
        <v>2174</v>
      </c>
      <c r="C94" s="78">
        <v>1.4539323786455804</v>
      </c>
      <c r="D94" s="78">
        <v>0.1670458162760651</v>
      </c>
      <c r="E94" s="79">
        <v>0.25647100396484768</v>
      </c>
    </row>
    <row r="95" spans="1:5" ht="14.4" x14ac:dyDescent="0.3">
      <c r="B95" s="75" t="s">
        <v>2175</v>
      </c>
      <c r="C95" s="78">
        <v>1.1040868185383266</v>
      </c>
      <c r="D95" s="78">
        <v>1.2280945529978333</v>
      </c>
      <c r="E95" s="79">
        <v>-0.76686798815792012</v>
      </c>
    </row>
    <row r="96" spans="1:5" ht="14.4" x14ac:dyDescent="0.3">
      <c r="B96" s="10"/>
      <c r="C96" s="59"/>
      <c r="D96" s="59"/>
      <c r="E96" s="72"/>
    </row>
    <row r="97" spans="1:9" ht="14.4" x14ac:dyDescent="0.3">
      <c r="B97" s="107" t="s">
        <v>2170</v>
      </c>
      <c r="C97" s="81"/>
      <c r="D97" s="81"/>
      <c r="E97" s="82"/>
    </row>
    <row r="98" spans="1:9" ht="14.4" x14ac:dyDescent="0.3">
      <c r="B98" s="80" t="s">
        <v>2173</v>
      </c>
      <c r="C98" s="81">
        <v>1.1154515820318409</v>
      </c>
      <c r="D98" s="81">
        <v>0.10463414453630655</v>
      </c>
      <c r="E98" s="82">
        <v>-0.26671690259246977</v>
      </c>
    </row>
    <row r="99" spans="1:9" ht="14.4" x14ac:dyDescent="0.3">
      <c r="B99" s="80" t="s">
        <v>2174</v>
      </c>
      <c r="C99" s="81">
        <v>0.98292616114037612</v>
      </c>
      <c r="D99" s="81">
        <v>9.9883734205955879E-2</v>
      </c>
      <c r="E99" s="82">
        <v>0.24806151653470154</v>
      </c>
    </row>
    <row r="100" spans="1:9" ht="14.4" x14ac:dyDescent="0.3">
      <c r="B100" s="80" t="s">
        <v>2175</v>
      </c>
      <c r="C100" s="81">
        <v>0.88119123857436799</v>
      </c>
      <c r="D100" s="81">
        <v>0.95459980724836579</v>
      </c>
      <c r="E100" s="82">
        <v>-0.93005547876254124</v>
      </c>
    </row>
    <row r="101" spans="1:9" ht="14.4" x14ac:dyDescent="0.3">
      <c r="B101" s="10"/>
      <c r="C101" s="59"/>
      <c r="D101" s="59"/>
      <c r="E101" s="72"/>
    </row>
    <row r="102" spans="1:9" ht="14.4" x14ac:dyDescent="0.3">
      <c r="B102" s="108" t="s">
        <v>2171</v>
      </c>
      <c r="C102" s="84"/>
      <c r="D102" s="84"/>
      <c r="E102" s="85"/>
    </row>
    <row r="103" spans="1:9" ht="14.4" x14ac:dyDescent="0.3">
      <c r="B103" s="83" t="s">
        <v>2173</v>
      </c>
      <c r="C103" s="84">
        <v>0.99447330732140715</v>
      </c>
      <c r="D103" s="84">
        <v>9.4047810008406632E-2</v>
      </c>
      <c r="E103" s="85">
        <v>-0.28719008300044752</v>
      </c>
    </row>
    <row r="104" spans="1:9" ht="14.4" x14ac:dyDescent="0.3">
      <c r="B104" s="83" t="s">
        <v>2174</v>
      </c>
      <c r="C104" s="84">
        <v>0.69577783882724387</v>
      </c>
      <c r="D104" s="84">
        <v>8.11796067339981E-2</v>
      </c>
      <c r="E104" s="85">
        <v>0.20801155796121168</v>
      </c>
    </row>
    <row r="105" spans="1:9" ht="15" thickBot="1" x14ac:dyDescent="0.35">
      <c r="B105" s="86" t="s">
        <v>2175</v>
      </c>
      <c r="C105" s="87">
        <v>0.69422373975354323</v>
      </c>
      <c r="D105" s="87">
        <v>0.86317381262510751</v>
      </c>
      <c r="E105" s="88">
        <v>-0.72429923689561226</v>
      </c>
    </row>
    <row r="106" spans="1:9" ht="14.4" x14ac:dyDescent="0.3">
      <c r="B106" s="89"/>
      <c r="C106" s="90"/>
      <c r="D106" s="90"/>
      <c r="E106" s="90"/>
    </row>
    <row r="107" spans="1:9" ht="14.4" x14ac:dyDescent="0.3">
      <c r="B107" s="89"/>
      <c r="C107" s="90"/>
      <c r="D107" s="90"/>
      <c r="E107" s="90"/>
    </row>
    <row r="108" spans="1:9" x14ac:dyDescent="0.25">
      <c r="A108" s="67" t="s">
        <v>2198</v>
      </c>
      <c r="B108" s="67" t="s">
        <v>2199</v>
      </c>
      <c r="D108" s="67" t="s">
        <v>2200</v>
      </c>
      <c r="I108" s="67" t="s">
        <v>2201</v>
      </c>
    </row>
    <row r="124" spans="1:9" x14ac:dyDescent="0.25">
      <c r="A124" s="67" t="s">
        <v>2202</v>
      </c>
      <c r="B124" s="67" t="s">
        <v>2199</v>
      </c>
      <c r="D124" s="67" t="s">
        <v>2200</v>
      </c>
      <c r="I124" s="67" t="s">
        <v>2201</v>
      </c>
    </row>
    <row r="140" spans="1:10" x14ac:dyDescent="0.25">
      <c r="A140" s="67" t="s">
        <v>2203</v>
      </c>
      <c r="B140" s="67" t="s">
        <v>2199</v>
      </c>
      <c r="D140" s="109" t="s">
        <v>2200</v>
      </c>
      <c r="J140" s="67" t="s">
        <v>2201</v>
      </c>
    </row>
    <row r="159" ht="15" customHeight="1" x14ac:dyDescent="0.25"/>
  </sheetData>
  <phoneticPr fontId="21" type="noConversion"/>
  <pageMargins left="0.7" right="0.7" top="0.75" bottom="0.75" header="0.3" footer="0.3"/>
  <pageSetup scale="7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zoomScale="110" zoomScaleNormal="110" workbookViewId="0"/>
  </sheetViews>
  <sheetFormatPr defaultColWidth="9.109375" defaultRowHeight="14.4" x14ac:dyDescent="0.3"/>
  <cols>
    <col min="1" max="16384" width="9.109375" style="3"/>
  </cols>
  <sheetData/>
  <pageMargins left="0.7" right="0.7" top="0.75" bottom="0.75" header="0.3" footer="0.3"/>
  <pageSetup scale="7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A3D8F-395B-482A-861A-E8CCD150713E}">
  <sheetPr>
    <pageSetUpPr fitToPage="1"/>
  </sheetPr>
  <dimension ref="A1:N67"/>
  <sheetViews>
    <sheetView zoomScale="90" zoomScaleNormal="90" workbookViewId="0"/>
  </sheetViews>
  <sheetFormatPr defaultColWidth="9" defaultRowHeight="14.4" x14ac:dyDescent="0.3"/>
  <cols>
    <col min="1" max="1" width="28.44140625" bestFit="1" customWidth="1"/>
    <col min="2" max="2" width="14.6640625" customWidth="1"/>
    <col min="3" max="3" width="17.6640625" bestFit="1" customWidth="1"/>
    <col min="4" max="4" width="15.44140625" customWidth="1"/>
    <col min="7" max="7" width="12.44140625" bestFit="1" customWidth="1"/>
    <col min="8" max="8" width="10" bestFit="1" customWidth="1"/>
    <col min="10" max="11" width="10" bestFit="1" customWidth="1"/>
    <col min="13" max="13" width="11.109375" bestFit="1" customWidth="1"/>
    <col min="14" max="14" width="10" bestFit="1" customWidth="1"/>
  </cols>
  <sheetData>
    <row r="1" spans="1:14" ht="15" thickBot="1" x14ac:dyDescent="0.35"/>
    <row r="2" spans="1:14" ht="15" thickBot="1" x14ac:dyDescent="0.35">
      <c r="A2" s="33" t="s">
        <v>2197</v>
      </c>
      <c r="B2" s="43" t="s">
        <v>2180</v>
      </c>
      <c r="C2" s="43" t="s">
        <v>2181</v>
      </c>
      <c r="D2" s="44" t="s">
        <v>2182</v>
      </c>
      <c r="G2" s="110" t="s">
        <v>2180</v>
      </c>
      <c r="H2" s="111"/>
      <c r="I2" s="111"/>
      <c r="J2" s="111"/>
      <c r="K2" s="111"/>
      <c r="L2" s="111"/>
      <c r="M2" s="111"/>
      <c r="N2" s="111"/>
    </row>
    <row r="3" spans="1:14" x14ac:dyDescent="0.3">
      <c r="A3" s="10" t="s">
        <v>1686</v>
      </c>
      <c r="B3" s="60">
        <v>8780112</v>
      </c>
      <c r="C3" s="60">
        <v>8919528</v>
      </c>
      <c r="D3" s="61">
        <v>10687620</v>
      </c>
      <c r="G3" s="33" t="s">
        <v>2183</v>
      </c>
      <c r="H3" s="34" t="s">
        <v>2187</v>
      </c>
      <c r="J3" s="33" t="s">
        <v>1692</v>
      </c>
      <c r="K3" s="34" t="s">
        <v>2187</v>
      </c>
      <c r="M3" s="33" t="s">
        <v>1699</v>
      </c>
      <c r="N3" s="34" t="s">
        <v>2187</v>
      </c>
    </row>
    <row r="4" spans="1:14" x14ac:dyDescent="0.3">
      <c r="A4" s="35" t="s">
        <v>1687</v>
      </c>
      <c r="B4" s="28">
        <v>23.806586826347292</v>
      </c>
      <c r="C4" s="28">
        <v>22.973827160493823</v>
      </c>
      <c r="D4" s="36">
        <v>35.698195876288672</v>
      </c>
      <c r="G4" s="10" t="s">
        <v>2184</v>
      </c>
      <c r="H4" s="65">
        <v>56</v>
      </c>
      <c r="J4" s="10" t="s">
        <v>2188</v>
      </c>
      <c r="K4" s="11">
        <v>69</v>
      </c>
      <c r="M4" s="10" t="s">
        <v>2191</v>
      </c>
      <c r="N4" s="11">
        <v>21</v>
      </c>
    </row>
    <row r="5" spans="1:14" x14ac:dyDescent="0.3">
      <c r="A5" s="35" t="s">
        <v>2178</v>
      </c>
      <c r="B5" s="29">
        <v>198080340.34000003</v>
      </c>
      <c r="C5" s="29">
        <v>207881879.86999997</v>
      </c>
      <c r="D5" s="37">
        <v>374816798.38000011</v>
      </c>
      <c r="G5" s="64" t="s">
        <v>2185</v>
      </c>
      <c r="H5" s="65">
        <v>71</v>
      </c>
      <c r="J5" s="64" t="s">
        <v>2189</v>
      </c>
      <c r="K5" s="11">
        <v>67</v>
      </c>
      <c r="M5" s="10" t="s">
        <v>2192</v>
      </c>
      <c r="N5" s="11">
        <v>25</v>
      </c>
    </row>
    <row r="6" spans="1:14" ht="15" thickBot="1" x14ac:dyDescent="0.35">
      <c r="A6" s="35" t="s">
        <v>1688</v>
      </c>
      <c r="B6" s="28">
        <v>47.29128382035929</v>
      </c>
      <c r="C6" s="28">
        <v>42.859458024691371</v>
      </c>
      <c r="D6" s="36">
        <v>66.449001005154628</v>
      </c>
      <c r="G6" s="12" t="s">
        <v>2186</v>
      </c>
      <c r="H6" s="66">
        <v>40</v>
      </c>
      <c r="J6" s="12" t="s">
        <v>2190</v>
      </c>
      <c r="K6" s="13">
        <v>31</v>
      </c>
      <c r="M6" s="10" t="s">
        <v>2193</v>
      </c>
      <c r="N6" s="11">
        <v>65</v>
      </c>
    </row>
    <row r="7" spans="1:14" ht="15" thickBot="1" x14ac:dyDescent="0.35">
      <c r="A7" s="35" t="s">
        <v>2179</v>
      </c>
      <c r="B7" s="29">
        <v>401963300.46230787</v>
      </c>
      <c r="C7" s="29">
        <v>383289040.91965789</v>
      </c>
      <c r="D7" s="37">
        <v>712895297.80140197</v>
      </c>
      <c r="M7" s="12" t="s">
        <v>2195</v>
      </c>
      <c r="N7" s="13">
        <v>56</v>
      </c>
    </row>
    <row r="8" spans="1:14" x14ac:dyDescent="0.3">
      <c r="A8" s="35" t="s">
        <v>1689</v>
      </c>
      <c r="B8" s="28">
        <v>51.343952095808383</v>
      </c>
      <c r="C8" s="28">
        <v>47.358703703703711</v>
      </c>
      <c r="D8" s="36">
        <v>72.064845360824748</v>
      </c>
    </row>
    <row r="9" spans="1:14" x14ac:dyDescent="0.3">
      <c r="A9" s="10" t="s">
        <v>1690</v>
      </c>
      <c r="B9" s="62">
        <v>2312464.5353293414</v>
      </c>
      <c r="C9" s="60">
        <v>1859326.4475925928</v>
      </c>
      <c r="D9" s="61">
        <v>2151338.1108247424</v>
      </c>
    </row>
    <row r="10" spans="1:14" x14ac:dyDescent="0.3">
      <c r="A10" s="35" t="s">
        <v>1691</v>
      </c>
      <c r="B10" s="28">
        <v>2.4375928143712571</v>
      </c>
      <c r="C10" s="28">
        <v>2.3987222222222226</v>
      </c>
      <c r="D10" s="36">
        <v>3.3695051546391741</v>
      </c>
    </row>
    <row r="11" spans="1:14" x14ac:dyDescent="0.3">
      <c r="A11" s="10" t="s">
        <v>1692</v>
      </c>
      <c r="B11" s="30">
        <v>21.462335329341315</v>
      </c>
      <c r="C11" s="30">
        <v>23.833827160493822</v>
      </c>
      <c r="D11" s="38">
        <v>25.146185567010317</v>
      </c>
    </row>
    <row r="12" spans="1:14" x14ac:dyDescent="0.3">
      <c r="A12" s="10" t="s">
        <v>1693</v>
      </c>
      <c r="B12" s="63">
        <v>5.9760479041916206</v>
      </c>
      <c r="C12" s="30">
        <v>5.1117283950617285</v>
      </c>
      <c r="D12" s="38">
        <v>5.1515463917525812</v>
      </c>
    </row>
    <row r="13" spans="1:14" x14ac:dyDescent="0.3">
      <c r="A13" s="10" t="s">
        <v>1694</v>
      </c>
      <c r="B13" s="30">
        <v>2.1066467065868264</v>
      </c>
      <c r="C13" s="30">
        <v>1.754938271604938</v>
      </c>
      <c r="D13" s="38">
        <v>2.1123711340206182</v>
      </c>
    </row>
    <row r="14" spans="1:14" x14ac:dyDescent="0.3">
      <c r="A14" s="10" t="s">
        <v>1695</v>
      </c>
      <c r="B14" s="30">
        <v>11.709041916167667</v>
      </c>
      <c r="C14" s="30">
        <v>13.433024691358019</v>
      </c>
      <c r="D14" s="38">
        <v>14.500412371134015</v>
      </c>
    </row>
    <row r="15" spans="1:14" x14ac:dyDescent="0.3">
      <c r="A15" s="35" t="s">
        <v>1696</v>
      </c>
      <c r="B15" s="30">
        <v>22.594431299401204</v>
      </c>
      <c r="C15" s="30">
        <v>19.8355803271605</v>
      </c>
      <c r="D15" s="63">
        <v>23.311670128865973</v>
      </c>
    </row>
    <row r="16" spans="1:14" x14ac:dyDescent="0.3">
      <c r="A16" s="10" t="s">
        <v>1697</v>
      </c>
      <c r="B16" s="30">
        <v>45.866537125748508</v>
      </c>
      <c r="C16" s="30">
        <v>41.615204938271589</v>
      </c>
      <c r="D16" s="38">
        <v>63.856944329896898</v>
      </c>
    </row>
    <row r="17" spans="1:14" x14ac:dyDescent="0.3">
      <c r="A17" s="10" t="s">
        <v>1698</v>
      </c>
      <c r="B17" s="30">
        <v>44.202523952095824</v>
      </c>
      <c r="C17" s="30">
        <v>40.063450617283955</v>
      </c>
      <c r="D17" s="38">
        <v>61.31929020618557</v>
      </c>
    </row>
    <row r="18" spans="1:14" x14ac:dyDescent="0.3">
      <c r="A18" s="56" t="s">
        <v>2194</v>
      </c>
      <c r="B18" s="57">
        <v>11311045988.023952</v>
      </c>
      <c r="C18" s="57">
        <v>10499648024.691359</v>
      </c>
      <c r="D18" s="58">
        <v>23913140727.272728</v>
      </c>
    </row>
    <row r="19" spans="1:14" x14ac:dyDescent="0.3">
      <c r="A19" s="10" t="s">
        <v>2</v>
      </c>
      <c r="B19" s="9"/>
      <c r="C19" s="31"/>
      <c r="D19" s="39"/>
    </row>
    <row r="20" spans="1:14" x14ac:dyDescent="0.3">
      <c r="A20" s="10" t="s">
        <v>1700</v>
      </c>
      <c r="B20" s="30">
        <v>17.429287425149699</v>
      </c>
      <c r="C20" s="30">
        <v>18.439444444444458</v>
      </c>
      <c r="D20" s="63">
        <v>21.784335051546375</v>
      </c>
    </row>
    <row r="21" spans="1:14" x14ac:dyDescent="0.3">
      <c r="A21" s="10" t="s">
        <v>1701</v>
      </c>
      <c r="B21" s="30">
        <v>6.9806047904191644</v>
      </c>
      <c r="C21" s="30">
        <v>6.2066790123456794</v>
      </c>
      <c r="D21" s="63">
        <v>7.6425876288659786</v>
      </c>
    </row>
    <row r="22" spans="1:14" ht="15" thickBot="1" x14ac:dyDescent="0.35">
      <c r="A22" s="10" t="s">
        <v>6</v>
      </c>
      <c r="B22" s="30">
        <v>19.161000000000005</v>
      </c>
      <c r="C22" s="30">
        <v>16.672895061728397</v>
      </c>
      <c r="D22" s="63">
        <v>20.922345360824739</v>
      </c>
      <c r="G22" s="110" t="s">
        <v>2181</v>
      </c>
      <c r="H22" s="111"/>
      <c r="I22" s="111"/>
      <c r="J22" s="111"/>
      <c r="K22" s="111"/>
      <c r="L22" s="111"/>
      <c r="M22" s="111"/>
      <c r="N22" s="111"/>
    </row>
    <row r="23" spans="1:14" x14ac:dyDescent="0.3">
      <c r="A23" s="10" t="s">
        <v>1702</v>
      </c>
      <c r="B23" s="32"/>
      <c r="C23" s="32"/>
      <c r="D23" s="40"/>
      <c r="G23" s="33" t="s">
        <v>2183</v>
      </c>
      <c r="H23" s="34" t="s">
        <v>2187</v>
      </c>
      <c r="J23" s="33" t="s">
        <v>1692</v>
      </c>
      <c r="K23" s="34" t="s">
        <v>2187</v>
      </c>
      <c r="M23" s="33" t="s">
        <v>1699</v>
      </c>
      <c r="N23" s="34" t="s">
        <v>2187</v>
      </c>
    </row>
    <row r="24" spans="1:14" x14ac:dyDescent="0.3">
      <c r="A24" s="10" t="s">
        <v>1703</v>
      </c>
      <c r="B24" s="32"/>
      <c r="C24" s="32"/>
      <c r="D24" s="40"/>
      <c r="G24" s="10" t="s">
        <v>2184</v>
      </c>
      <c r="H24" s="11">
        <v>24</v>
      </c>
      <c r="J24" s="10" t="s">
        <v>2188</v>
      </c>
      <c r="K24" s="11">
        <v>56</v>
      </c>
      <c r="M24" s="10" t="s">
        <v>2191</v>
      </c>
      <c r="N24" s="11">
        <v>1</v>
      </c>
    </row>
    <row r="25" spans="1:14" x14ac:dyDescent="0.3">
      <c r="A25" s="10" t="s">
        <v>2196</v>
      </c>
      <c r="B25" s="28">
        <v>32.845578203592822</v>
      </c>
      <c r="C25" s="28">
        <v>31.357028271604946</v>
      </c>
      <c r="D25" s="36">
        <v>46.604493247422688</v>
      </c>
      <c r="G25" s="64" t="s">
        <v>2185</v>
      </c>
      <c r="H25" s="11">
        <v>96</v>
      </c>
      <c r="J25" s="64" t="s">
        <v>2189</v>
      </c>
      <c r="K25" s="11">
        <v>85</v>
      </c>
      <c r="M25" s="10" t="s">
        <v>2192</v>
      </c>
      <c r="N25" s="11">
        <v>15</v>
      </c>
    </row>
    <row r="26" spans="1:14" ht="15" thickBot="1" x14ac:dyDescent="0.35">
      <c r="A26" s="12" t="s">
        <v>2176</v>
      </c>
      <c r="B26" s="41"/>
      <c r="C26" s="41"/>
      <c r="D26" s="42"/>
      <c r="G26" s="12" t="s">
        <v>2186</v>
      </c>
      <c r="H26" s="13">
        <v>42</v>
      </c>
      <c r="J26" s="12" t="s">
        <v>2190</v>
      </c>
      <c r="K26" s="13">
        <v>21</v>
      </c>
      <c r="M26" s="10" t="s">
        <v>2193</v>
      </c>
      <c r="N26" s="11">
        <v>83</v>
      </c>
    </row>
    <row r="27" spans="1:14" ht="15" thickBot="1" x14ac:dyDescent="0.35">
      <c r="M27" s="12" t="s">
        <v>2195</v>
      </c>
      <c r="N27" s="13">
        <v>63</v>
      </c>
    </row>
    <row r="29" spans="1:14" ht="15" thickBot="1" x14ac:dyDescent="0.35"/>
    <row r="30" spans="1:14" ht="28.8" x14ac:dyDescent="0.3">
      <c r="A30" s="33"/>
      <c r="B30" s="73" t="s">
        <v>2208</v>
      </c>
      <c r="C30" s="73" t="s">
        <v>2209</v>
      </c>
      <c r="D30" s="74" t="s">
        <v>2210</v>
      </c>
    </row>
    <row r="31" spans="1:14" x14ac:dyDescent="0.3">
      <c r="A31" s="75" t="s">
        <v>2169</v>
      </c>
      <c r="B31" s="76"/>
      <c r="C31" s="76"/>
      <c r="D31" s="77"/>
    </row>
    <row r="32" spans="1:14" x14ac:dyDescent="0.3">
      <c r="A32" s="75" t="s">
        <v>2173</v>
      </c>
      <c r="B32" s="78">
        <v>1.31686417610746</v>
      </c>
      <c r="C32" s="78">
        <v>0.13602032178084239</v>
      </c>
      <c r="D32" s="79">
        <v>-0.3344395749011666</v>
      </c>
    </row>
    <row r="33" spans="1:14" x14ac:dyDescent="0.3">
      <c r="A33" s="75" t="s">
        <v>2174</v>
      </c>
      <c r="B33" s="78">
        <v>1.4539323786455804</v>
      </c>
      <c r="C33" s="78">
        <v>0.1670458162760651</v>
      </c>
      <c r="D33" s="79">
        <v>0.25647100396484768</v>
      </c>
    </row>
    <row r="34" spans="1:14" x14ac:dyDescent="0.3">
      <c r="A34" s="75" t="s">
        <v>2175</v>
      </c>
      <c r="B34" s="78">
        <v>1.1040868185383266</v>
      </c>
      <c r="C34" s="78">
        <v>1.2280945529978333</v>
      </c>
      <c r="D34" s="79">
        <v>-0.76686798815792012</v>
      </c>
    </row>
    <row r="35" spans="1:14" x14ac:dyDescent="0.3">
      <c r="A35" s="10"/>
      <c r="B35" s="59"/>
      <c r="C35" s="59"/>
      <c r="D35" s="72"/>
    </row>
    <row r="36" spans="1:14" x14ac:dyDescent="0.3">
      <c r="A36" s="80" t="s">
        <v>2170</v>
      </c>
      <c r="B36" s="81"/>
      <c r="C36" s="81"/>
      <c r="D36" s="82"/>
    </row>
    <row r="37" spans="1:14" x14ac:dyDescent="0.3">
      <c r="A37" s="80" t="s">
        <v>2173</v>
      </c>
      <c r="B37" s="81">
        <v>1.1154515820318409</v>
      </c>
      <c r="C37" s="81">
        <v>0.10463414453630655</v>
      </c>
      <c r="D37" s="82">
        <v>-0.26671690259246977</v>
      </c>
    </row>
    <row r="38" spans="1:14" x14ac:dyDescent="0.3">
      <c r="A38" s="80" t="s">
        <v>2174</v>
      </c>
      <c r="B38" s="81">
        <v>0.98292616114037612</v>
      </c>
      <c r="C38" s="81">
        <v>9.9883734205955879E-2</v>
      </c>
      <c r="D38" s="82">
        <v>0.24806151653470154</v>
      </c>
    </row>
    <row r="39" spans="1:14" x14ac:dyDescent="0.3">
      <c r="A39" s="80" t="s">
        <v>2175</v>
      </c>
      <c r="B39" s="81">
        <v>0.88119123857436799</v>
      </c>
      <c r="C39" s="81">
        <v>0.95459980724836579</v>
      </c>
      <c r="D39" s="82">
        <v>-0.93005547876254124</v>
      </c>
    </row>
    <row r="40" spans="1:14" x14ac:dyDescent="0.3">
      <c r="A40" s="10"/>
      <c r="B40" s="59"/>
      <c r="C40" s="59"/>
      <c r="D40" s="72"/>
    </row>
    <row r="41" spans="1:14" x14ac:dyDescent="0.3">
      <c r="A41" s="83" t="s">
        <v>2171</v>
      </c>
      <c r="B41" s="84"/>
      <c r="C41" s="84"/>
      <c r="D41" s="85"/>
    </row>
    <row r="42" spans="1:14" x14ac:dyDescent="0.3">
      <c r="A42" s="83" t="s">
        <v>2173</v>
      </c>
      <c r="B42" s="84">
        <v>0.99447330732140715</v>
      </c>
      <c r="C42" s="84">
        <v>9.4047810008406632E-2</v>
      </c>
      <c r="D42" s="85">
        <v>-0.28719008300044752</v>
      </c>
    </row>
    <row r="43" spans="1:14" x14ac:dyDescent="0.3">
      <c r="A43" s="83" t="s">
        <v>2174</v>
      </c>
      <c r="B43" s="84">
        <v>0.69577783882724387</v>
      </c>
      <c r="C43" s="84">
        <v>8.11796067339981E-2</v>
      </c>
      <c r="D43" s="85">
        <v>0.20801155796121168</v>
      </c>
    </row>
    <row r="44" spans="1:14" ht="15" thickBot="1" x14ac:dyDescent="0.35">
      <c r="A44" s="86" t="s">
        <v>2175</v>
      </c>
      <c r="B44" s="87">
        <v>0.69422373975354323</v>
      </c>
      <c r="C44" s="87">
        <v>0.86317381262510751</v>
      </c>
      <c r="D44" s="88">
        <v>-0.72429923689561226</v>
      </c>
    </row>
    <row r="45" spans="1:14" ht="15" thickBot="1" x14ac:dyDescent="0.35">
      <c r="G45" s="110" t="s">
        <v>2182</v>
      </c>
      <c r="H45" s="111"/>
      <c r="I45" s="111"/>
      <c r="J45" s="111"/>
      <c r="K45" s="111"/>
      <c r="L45" s="111"/>
      <c r="M45" s="111"/>
      <c r="N45" s="111"/>
    </row>
    <row r="46" spans="1:14" x14ac:dyDescent="0.3">
      <c r="G46" s="33" t="s">
        <v>2183</v>
      </c>
      <c r="H46" s="34" t="s">
        <v>2187</v>
      </c>
      <c r="J46" s="33" t="s">
        <v>1692</v>
      </c>
      <c r="K46" s="34" t="s">
        <v>2187</v>
      </c>
      <c r="M46" s="33" t="s">
        <v>1699</v>
      </c>
      <c r="N46" s="34" t="s">
        <v>2187</v>
      </c>
    </row>
    <row r="47" spans="1:14" x14ac:dyDescent="0.3">
      <c r="G47" s="10" t="s">
        <v>2184</v>
      </c>
      <c r="H47" s="11">
        <v>27</v>
      </c>
      <c r="J47" s="10" t="s">
        <v>2188</v>
      </c>
      <c r="K47" s="11">
        <v>46</v>
      </c>
      <c r="M47" s="10" t="s">
        <v>2191</v>
      </c>
      <c r="N47" s="11">
        <v>0</v>
      </c>
    </row>
    <row r="48" spans="1:14" x14ac:dyDescent="0.3">
      <c r="G48" s="64" t="s">
        <v>2185</v>
      </c>
      <c r="H48" s="11">
        <v>118</v>
      </c>
      <c r="J48" s="64" t="s">
        <v>2189</v>
      </c>
      <c r="K48" s="11">
        <v>112</v>
      </c>
      <c r="M48" s="10" t="s">
        <v>2192</v>
      </c>
      <c r="N48" s="11">
        <v>5</v>
      </c>
    </row>
    <row r="49" spans="7:14" ht="15" thickBot="1" x14ac:dyDescent="0.35">
      <c r="G49" s="12" t="s">
        <v>2186</v>
      </c>
      <c r="H49" s="13">
        <v>49</v>
      </c>
      <c r="J49" s="12" t="s">
        <v>2190</v>
      </c>
      <c r="K49" s="13">
        <v>36</v>
      </c>
      <c r="M49" s="10" t="s">
        <v>2193</v>
      </c>
      <c r="N49" s="11">
        <v>70</v>
      </c>
    </row>
    <row r="50" spans="7:14" ht="15" thickBot="1" x14ac:dyDescent="0.35">
      <c r="M50" s="12" t="s">
        <v>2195</v>
      </c>
      <c r="N50" s="13">
        <v>119</v>
      </c>
    </row>
    <row r="67" ht="42" customHeight="1" x14ac:dyDescent="0.3"/>
  </sheetData>
  <mergeCells count="3">
    <mergeCell ref="G2:N2"/>
    <mergeCell ref="G22:N22"/>
    <mergeCell ref="G45:N45"/>
  </mergeCells>
  <phoneticPr fontId="21" type="noConversion"/>
  <pageMargins left="0.7" right="0.7" top="0.75" bottom="0.75" header="0.3" footer="0.3"/>
  <pageSetup scale="51" orientation="landscape" r:id="rId1"/>
  <colBreaks count="2" manualBreakCount="2">
    <brk id="5" max="65" man="1"/>
    <brk id="1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61"/>
  <sheetViews>
    <sheetView zoomScale="130" zoomScaleNormal="130" workbookViewId="0">
      <pane ySplit="1" topLeftCell="A2" activePane="bottomLeft" state="frozen"/>
      <selection pane="bottomLeft"/>
    </sheetView>
  </sheetViews>
  <sheetFormatPr defaultColWidth="8.77734375" defaultRowHeight="14.4" x14ac:dyDescent="0.3"/>
  <cols>
    <col min="1" max="1" width="7.44140625" bestFit="1" customWidth="1"/>
    <col min="2" max="2" width="15.109375" bestFit="1" customWidth="1"/>
    <col min="3" max="3" width="20.77734375" bestFit="1" customWidth="1"/>
    <col min="4" max="4" width="23.6640625" bestFit="1" customWidth="1"/>
    <col min="5" max="5" width="16.109375" bestFit="1" customWidth="1"/>
    <col min="6" max="6" width="16.33203125" bestFit="1" customWidth="1"/>
    <col min="7" max="7" width="16.44140625" bestFit="1" customWidth="1"/>
  </cols>
  <sheetData>
    <row r="1" spans="1:7" x14ac:dyDescent="0.3">
      <c r="A1" t="s">
        <v>0</v>
      </c>
      <c r="B1" t="s">
        <v>1</v>
      </c>
      <c r="C1" t="s">
        <v>2</v>
      </c>
      <c r="D1" t="s">
        <v>3</v>
      </c>
      <c r="E1" t="s">
        <v>4</v>
      </c>
      <c r="F1" t="s">
        <v>5</v>
      </c>
      <c r="G1" t="s">
        <v>6</v>
      </c>
    </row>
    <row r="2" spans="1:7" x14ac:dyDescent="0.3">
      <c r="A2" t="s">
        <v>7</v>
      </c>
      <c r="B2" t="s">
        <v>8</v>
      </c>
      <c r="C2" t="s">
        <v>9</v>
      </c>
      <c r="D2" t="str">
        <f>TRIM(C2)</f>
        <v>Advance Auto Part</v>
      </c>
      <c r="E2">
        <v>22.937000000000001</v>
      </c>
      <c r="F2">
        <v>9.4079999999999995</v>
      </c>
      <c r="G2">
        <v>8.3949999999999996</v>
      </c>
    </row>
    <row r="3" spans="1:7" x14ac:dyDescent="0.3">
      <c r="A3" t="s">
        <v>10</v>
      </c>
      <c r="B3" t="s">
        <v>11</v>
      </c>
      <c r="C3" t="s">
        <v>12</v>
      </c>
      <c r="D3" t="str">
        <f t="shared" ref="D3:D66" si="0">TRIM(C3)</f>
        <v>Atlas Air Worldwi</v>
      </c>
      <c r="E3">
        <v>10.936999999999999</v>
      </c>
      <c r="F3">
        <v>0</v>
      </c>
      <c r="G3">
        <v>14.815</v>
      </c>
    </row>
    <row r="4" spans="1:7" x14ac:dyDescent="0.3">
      <c r="A4" t="s">
        <v>13</v>
      </c>
      <c r="B4" t="s">
        <v>14</v>
      </c>
      <c r="C4" t="s">
        <v>15</v>
      </c>
      <c r="D4" t="str">
        <f t="shared" si="0"/>
        <v>Allianceberstein</v>
      </c>
      <c r="E4">
        <v>9.5359999999999996</v>
      </c>
      <c r="F4">
        <v>6.8479999999999999</v>
      </c>
      <c r="G4">
        <v>100</v>
      </c>
    </row>
    <row r="5" spans="1:7" x14ac:dyDescent="0.3">
      <c r="A5" t="s">
        <v>16</v>
      </c>
      <c r="B5" t="s">
        <v>17</v>
      </c>
      <c r="C5" t="s">
        <v>18</v>
      </c>
      <c r="D5" t="str">
        <f t="shared" si="0"/>
        <v>AmerisourceBergen</v>
      </c>
      <c r="E5">
        <v>20.181999999999999</v>
      </c>
      <c r="F5">
        <v>4.5999999999999996</v>
      </c>
      <c r="G5">
        <v>1.3029999999999999</v>
      </c>
    </row>
    <row r="6" spans="1:7" x14ac:dyDescent="0.3">
      <c r="A6" t="s">
        <v>19</v>
      </c>
      <c r="B6" t="s">
        <v>20</v>
      </c>
      <c r="C6" t="s">
        <v>21</v>
      </c>
      <c r="D6" t="str">
        <f t="shared" si="0"/>
        <v>Abbott Laboratori</v>
      </c>
      <c r="E6">
        <v>28.49</v>
      </c>
      <c r="F6">
        <v>8.7110000000000003</v>
      </c>
      <c r="G6">
        <v>21.481999999999999</v>
      </c>
    </row>
    <row r="7" spans="1:7" x14ac:dyDescent="0.3">
      <c r="A7" t="s">
        <v>22</v>
      </c>
      <c r="B7" t="s">
        <v>23</v>
      </c>
      <c r="C7" t="s">
        <v>21</v>
      </c>
      <c r="D7" t="str">
        <f t="shared" si="0"/>
        <v>Abbott Laboratori</v>
      </c>
      <c r="E7">
        <v>20.538</v>
      </c>
      <c r="F7">
        <v>11.337999999999999</v>
      </c>
      <c r="G7">
        <v>28.884</v>
      </c>
    </row>
    <row r="8" spans="1:7" x14ac:dyDescent="0.3">
      <c r="A8" t="s">
        <v>24</v>
      </c>
      <c r="B8" t="s">
        <v>25</v>
      </c>
      <c r="C8" t="s">
        <v>26</v>
      </c>
      <c r="D8" t="str">
        <f t="shared" si="0"/>
        <v>Abovenet Inc Comm</v>
      </c>
      <c r="E8">
        <v>28.452000000000002</v>
      </c>
      <c r="F8">
        <v>10.945</v>
      </c>
      <c r="G8">
        <v>27.446999999999999</v>
      </c>
    </row>
    <row r="9" spans="1:7" x14ac:dyDescent="0.3">
      <c r="A9" t="s">
        <v>27</v>
      </c>
      <c r="B9" t="s">
        <v>28</v>
      </c>
      <c r="C9" t="s">
        <v>29</v>
      </c>
      <c r="D9" t="str">
        <f t="shared" si="0"/>
        <v>Alcon Inc Common</v>
      </c>
      <c r="E9">
        <v>37.881999999999998</v>
      </c>
      <c r="F9">
        <v>17.405999999999999</v>
      </c>
      <c r="G9">
        <v>34.79</v>
      </c>
    </row>
    <row r="10" spans="1:7" x14ac:dyDescent="0.3">
      <c r="A10" t="s">
        <v>30</v>
      </c>
      <c r="B10" t="s">
        <v>31</v>
      </c>
      <c r="C10" t="s">
        <v>32</v>
      </c>
      <c r="D10" t="str">
        <f t="shared" si="0"/>
        <v>Accenture plc. Cl</v>
      </c>
      <c r="E10">
        <v>63.707000000000001</v>
      </c>
      <c r="F10">
        <v>15.276999999999999</v>
      </c>
      <c r="G10">
        <v>12.586</v>
      </c>
    </row>
    <row r="11" spans="1:7" x14ac:dyDescent="0.3">
      <c r="A11" t="s">
        <v>33</v>
      </c>
      <c r="B11" t="s">
        <v>34</v>
      </c>
      <c r="C11" t="s">
        <v>35</v>
      </c>
      <c r="D11" t="str">
        <f t="shared" si="0"/>
        <v>Agree Realty Corp</v>
      </c>
      <c r="E11">
        <v>12.297000000000001</v>
      </c>
      <c r="F11">
        <v>5.3849999999999998</v>
      </c>
      <c r="G11">
        <v>60.406999999999996</v>
      </c>
    </row>
    <row r="12" spans="1:7" x14ac:dyDescent="0.3">
      <c r="A12" t="s">
        <v>36</v>
      </c>
      <c r="B12" t="s">
        <v>37</v>
      </c>
      <c r="C12" t="s">
        <v>38</v>
      </c>
      <c r="D12" t="str">
        <f t="shared" si="0"/>
        <v>Archer-Daniels-Mi</v>
      </c>
      <c r="E12">
        <v>8.0609999999999999</v>
      </c>
      <c r="F12">
        <v>3.0979999999999999</v>
      </c>
      <c r="G12">
        <v>2.6859999999999999</v>
      </c>
    </row>
    <row r="13" spans="1:7" x14ac:dyDescent="0.3">
      <c r="A13" t="s">
        <v>39</v>
      </c>
      <c r="B13" t="s">
        <v>40</v>
      </c>
      <c r="C13" t="s">
        <v>41</v>
      </c>
      <c r="D13" t="str">
        <f t="shared" si="0"/>
        <v>Automatic Data Pr</v>
      </c>
      <c r="E13">
        <v>25.503</v>
      </c>
      <c r="F13">
        <v>3.7450000000000001</v>
      </c>
      <c r="G13">
        <v>21.460999999999999</v>
      </c>
    </row>
    <row r="14" spans="1:7" x14ac:dyDescent="0.3">
      <c r="A14" t="s">
        <v>42</v>
      </c>
      <c r="B14" t="s">
        <v>43</v>
      </c>
      <c r="C14" t="s">
        <v>44</v>
      </c>
      <c r="D14" t="str">
        <f t="shared" si="0"/>
        <v>Alliance Data Sys</v>
      </c>
      <c r="E14">
        <v>52.99</v>
      </c>
      <c r="F14">
        <v>5.09</v>
      </c>
      <c r="G14">
        <v>19.864999999999998</v>
      </c>
    </row>
    <row r="15" spans="1:7" x14ac:dyDescent="0.3">
      <c r="A15" t="s">
        <v>45</v>
      </c>
      <c r="B15" t="s">
        <v>46</v>
      </c>
      <c r="C15" t="s">
        <v>47</v>
      </c>
      <c r="D15" t="str">
        <f t="shared" si="0"/>
        <v>American Electric</v>
      </c>
      <c r="E15">
        <v>10.55</v>
      </c>
      <c r="F15">
        <v>3.7349999999999999</v>
      </c>
      <c r="G15">
        <v>20.055</v>
      </c>
    </row>
    <row r="16" spans="1:7" x14ac:dyDescent="0.3">
      <c r="A16" t="s">
        <v>48</v>
      </c>
      <c r="B16" t="s">
        <v>49</v>
      </c>
      <c r="C16" t="s">
        <v>50</v>
      </c>
      <c r="D16" t="str">
        <f t="shared" si="0"/>
        <v>Aetna Inc. Common</v>
      </c>
      <c r="E16">
        <v>14.401999999999999</v>
      </c>
      <c r="F16">
        <v>0</v>
      </c>
      <c r="G16">
        <v>6.1689999999999996</v>
      </c>
    </row>
    <row r="17" spans="1:7" x14ac:dyDescent="0.3">
      <c r="A17" t="s">
        <v>51</v>
      </c>
      <c r="B17" t="s">
        <v>52</v>
      </c>
      <c r="C17" t="s">
        <v>53</v>
      </c>
      <c r="D17" t="str">
        <f t="shared" si="0"/>
        <v>Almost Family Inc</v>
      </c>
      <c r="E17">
        <v>20.257000000000001</v>
      </c>
      <c r="F17">
        <v>15.281000000000001</v>
      </c>
      <c r="G17">
        <v>14.125999999999999</v>
      </c>
    </row>
    <row r="18" spans="1:7" x14ac:dyDescent="0.3">
      <c r="A18" t="s">
        <v>54</v>
      </c>
      <c r="B18" t="s">
        <v>55</v>
      </c>
      <c r="C18" t="s">
        <v>56</v>
      </c>
      <c r="D18" t="str">
        <f t="shared" si="0"/>
        <v>AFLAC Incorporate</v>
      </c>
      <c r="E18">
        <v>19.885999999999999</v>
      </c>
      <c r="F18">
        <v>1.7090000000000001</v>
      </c>
      <c r="G18">
        <v>12.244</v>
      </c>
    </row>
    <row r="19" spans="1:7" x14ac:dyDescent="0.3">
      <c r="A19" t="s">
        <v>57</v>
      </c>
      <c r="B19" t="s">
        <v>58</v>
      </c>
      <c r="C19" t="s">
        <v>59</v>
      </c>
      <c r="D19" t="str">
        <f t="shared" si="0"/>
        <v>Agrium Inc. Commo</v>
      </c>
      <c r="E19">
        <v>8.4120000000000008</v>
      </c>
      <c r="F19">
        <v>4.4569999999999999</v>
      </c>
      <c r="G19">
        <v>7.657</v>
      </c>
    </row>
    <row r="20" spans="1:7" x14ac:dyDescent="0.3">
      <c r="A20" t="s">
        <v>60</v>
      </c>
      <c r="B20" t="s">
        <v>61</v>
      </c>
      <c r="C20" t="s">
        <v>62</v>
      </c>
      <c r="D20" t="str">
        <f t="shared" si="0"/>
        <v>Alliance Holdings</v>
      </c>
      <c r="E20">
        <v>45.798999999999999</v>
      </c>
      <c r="F20">
        <v>13.143000000000001</v>
      </c>
      <c r="G20">
        <v>17.829999999999998</v>
      </c>
    </row>
    <row r="21" spans="1:7" x14ac:dyDescent="0.3">
      <c r="A21" t="s">
        <v>63</v>
      </c>
      <c r="B21" t="s">
        <v>64</v>
      </c>
      <c r="C21" t="s">
        <v>65</v>
      </c>
      <c r="D21" t="str">
        <f t="shared" si="0"/>
        <v>American Italian</v>
      </c>
      <c r="E21">
        <v>29.584</v>
      </c>
      <c r="F21">
        <v>13.738</v>
      </c>
      <c r="G21">
        <v>19.195</v>
      </c>
    </row>
    <row r="22" spans="1:7" x14ac:dyDescent="0.3">
      <c r="A22" t="s">
        <v>66</v>
      </c>
      <c r="B22" t="s">
        <v>67</v>
      </c>
      <c r="C22" t="s">
        <v>68</v>
      </c>
      <c r="D22" t="str">
        <f t="shared" si="0"/>
        <v>Air Methods Corpo</v>
      </c>
      <c r="E22">
        <v>17.123999999999999</v>
      </c>
      <c r="F22">
        <v>7.609</v>
      </c>
      <c r="G22">
        <v>9.7010000000000005</v>
      </c>
    </row>
    <row r="23" spans="1:7" x14ac:dyDescent="0.3">
      <c r="A23" t="s">
        <v>69</v>
      </c>
      <c r="B23" t="s">
        <v>70</v>
      </c>
      <c r="C23" t="s">
        <v>71</v>
      </c>
      <c r="D23" t="str">
        <f t="shared" si="0"/>
        <v>Albemarle Corpora</v>
      </c>
      <c r="E23">
        <v>15.705</v>
      </c>
      <c r="F23">
        <v>4.6580000000000004</v>
      </c>
      <c r="G23">
        <v>10.488</v>
      </c>
    </row>
    <row r="24" spans="1:7" x14ac:dyDescent="0.3">
      <c r="A24" t="s">
        <v>72</v>
      </c>
      <c r="B24" t="s">
        <v>73</v>
      </c>
      <c r="C24" t="s">
        <v>74</v>
      </c>
      <c r="D24" t="str">
        <f t="shared" si="0"/>
        <v>Allegiant Travel</v>
      </c>
      <c r="E24">
        <v>29.63</v>
      </c>
      <c r="F24">
        <v>0</v>
      </c>
      <c r="G24">
        <v>21.911000000000001</v>
      </c>
    </row>
    <row r="25" spans="1:7" x14ac:dyDescent="0.3">
      <c r="A25" t="s">
        <v>75</v>
      </c>
      <c r="B25" t="s">
        <v>76</v>
      </c>
      <c r="C25" t="s">
        <v>77</v>
      </c>
      <c r="D25" t="str">
        <f t="shared" si="0"/>
        <v>Allstate Corporat</v>
      </c>
      <c r="E25">
        <v>5.8230000000000004</v>
      </c>
      <c r="F25">
        <v>0.82399999999999995</v>
      </c>
      <c r="G25">
        <v>5.5069999999999997</v>
      </c>
    </row>
    <row r="26" spans="1:7" x14ac:dyDescent="0.3">
      <c r="A26" t="s">
        <v>78</v>
      </c>
      <c r="B26" t="s">
        <v>79</v>
      </c>
      <c r="C26" t="s">
        <v>80</v>
      </c>
      <c r="D26" t="str">
        <f t="shared" si="0"/>
        <v>Alliance Financia</v>
      </c>
      <c r="E26">
        <v>8.5299999999999994</v>
      </c>
      <c r="F26">
        <v>0.82199999999999995</v>
      </c>
      <c r="G26">
        <v>33.406999999999996</v>
      </c>
    </row>
    <row r="27" spans="1:7" x14ac:dyDescent="0.3">
      <c r="A27" t="s">
        <v>81</v>
      </c>
      <c r="B27" t="s">
        <v>82</v>
      </c>
      <c r="C27" t="s">
        <v>83</v>
      </c>
      <c r="D27" t="str">
        <f t="shared" si="0"/>
        <v>American Greeting</v>
      </c>
      <c r="E27">
        <v>2.0430000000000001</v>
      </c>
      <c r="F27">
        <v>5.0880000000000001</v>
      </c>
      <c r="G27">
        <v>7.7389999999999999</v>
      </c>
    </row>
    <row r="28" spans="1:7" x14ac:dyDescent="0.3">
      <c r="A28" t="s">
        <v>84</v>
      </c>
      <c r="B28" t="s">
        <v>85</v>
      </c>
      <c r="C28" t="s">
        <v>86</v>
      </c>
      <c r="D28" t="str">
        <f t="shared" si="0"/>
        <v>Amedisys Inc</v>
      </c>
      <c r="E28">
        <v>20.954000000000001</v>
      </c>
      <c r="F28">
        <v>12.862</v>
      </c>
      <c r="G28">
        <v>15.246</v>
      </c>
    </row>
    <row r="29" spans="1:7" x14ac:dyDescent="0.3">
      <c r="A29" t="s">
        <v>87</v>
      </c>
      <c r="B29" t="s">
        <v>88</v>
      </c>
      <c r="C29" t="s">
        <v>89</v>
      </c>
      <c r="D29" t="str">
        <f t="shared" si="0"/>
        <v>Affiliated Manage</v>
      </c>
      <c r="E29">
        <v>5.4009999999999998</v>
      </c>
      <c r="F29">
        <v>4.4269999999999996</v>
      </c>
      <c r="G29">
        <v>27.925999999999998</v>
      </c>
    </row>
    <row r="30" spans="1:7" x14ac:dyDescent="0.3">
      <c r="A30" t="s">
        <v>90</v>
      </c>
      <c r="B30" t="s">
        <v>91</v>
      </c>
      <c r="C30" t="s">
        <v>92</v>
      </c>
      <c r="D30" t="str">
        <f t="shared" si="0"/>
        <v>Amgen Inc.</v>
      </c>
      <c r="E30">
        <v>21.391999999999999</v>
      </c>
      <c r="F30">
        <v>9.2170000000000005</v>
      </c>
      <c r="G30">
        <v>38.308</v>
      </c>
    </row>
    <row r="31" spans="1:7" x14ac:dyDescent="0.3">
      <c r="A31" t="s">
        <v>93</v>
      </c>
      <c r="B31" t="s">
        <v>94</v>
      </c>
      <c r="C31" t="s">
        <v>95</v>
      </c>
      <c r="D31" t="str">
        <f t="shared" si="0"/>
        <v>Ameron Internatio</v>
      </c>
      <c r="E31">
        <v>6.7060000000000004</v>
      </c>
      <c r="F31">
        <v>3.8180000000000001</v>
      </c>
      <c r="G31">
        <v>8.3149999999999995</v>
      </c>
    </row>
    <row r="32" spans="1:7" x14ac:dyDescent="0.3">
      <c r="A32" t="s">
        <v>96</v>
      </c>
      <c r="B32" t="s">
        <v>97</v>
      </c>
      <c r="C32" t="s">
        <v>98</v>
      </c>
      <c r="D32" t="str">
        <f t="shared" si="0"/>
        <v>Ameriprise Financ</v>
      </c>
      <c r="E32">
        <v>9.3460000000000001</v>
      </c>
      <c r="F32">
        <v>0.73299999999999998</v>
      </c>
      <c r="G32">
        <v>15.568</v>
      </c>
    </row>
    <row r="33" spans="1:7" x14ac:dyDescent="0.3">
      <c r="A33" t="s">
        <v>99</v>
      </c>
      <c r="B33" t="s">
        <v>100</v>
      </c>
      <c r="C33" t="s">
        <v>101</v>
      </c>
      <c r="D33" t="str">
        <f t="shared" si="0"/>
        <v>Alpha Natural Res</v>
      </c>
      <c r="E33">
        <v>4.0279999999999996</v>
      </c>
      <c r="F33">
        <v>2.1440000000000001</v>
      </c>
      <c r="G33">
        <v>4.7</v>
      </c>
    </row>
    <row r="34" spans="1:7" x14ac:dyDescent="0.3">
      <c r="A34" t="s">
        <v>102</v>
      </c>
      <c r="B34" t="s">
        <v>103</v>
      </c>
      <c r="C34" t="s">
        <v>104</v>
      </c>
      <c r="D34" t="str">
        <f t="shared" si="0"/>
        <v>AOL Inc. AOL Inc.</v>
      </c>
      <c r="E34">
        <v>7.32</v>
      </c>
      <c r="F34">
        <v>9.5779999999999994</v>
      </c>
      <c r="G34">
        <v>20.759</v>
      </c>
    </row>
    <row r="35" spans="1:7" x14ac:dyDescent="0.3">
      <c r="A35" t="s">
        <v>105</v>
      </c>
      <c r="B35" t="s">
        <v>106</v>
      </c>
      <c r="C35" t="s">
        <v>107</v>
      </c>
      <c r="D35" t="str">
        <f t="shared" si="0"/>
        <v>Aon Corporation C</v>
      </c>
      <c r="E35">
        <v>11.9</v>
      </c>
      <c r="F35">
        <v>3.903</v>
      </c>
      <c r="G35">
        <v>18.867999999999999</v>
      </c>
    </row>
    <row r="36" spans="1:7" x14ac:dyDescent="0.3">
      <c r="A36" t="s">
        <v>108</v>
      </c>
      <c r="B36" t="s">
        <v>109</v>
      </c>
      <c r="C36" t="s">
        <v>110</v>
      </c>
      <c r="D36" t="str">
        <f t="shared" si="0"/>
        <v>A.O. Smith Corpor</v>
      </c>
      <c r="E36">
        <v>11.363</v>
      </c>
      <c r="F36">
        <v>4.4279999999999999</v>
      </c>
      <c r="G36">
        <v>6.734</v>
      </c>
    </row>
    <row r="37" spans="1:7" x14ac:dyDescent="0.3">
      <c r="A37" t="s">
        <v>111</v>
      </c>
      <c r="B37" t="s">
        <v>112</v>
      </c>
      <c r="C37" t="s">
        <v>113</v>
      </c>
      <c r="D37" t="str">
        <f t="shared" si="0"/>
        <v>Ampco-Pittsburgh</v>
      </c>
      <c r="E37">
        <v>17.472000000000001</v>
      </c>
      <c r="F37">
        <v>0</v>
      </c>
      <c r="G37">
        <v>16.52</v>
      </c>
    </row>
    <row r="38" spans="1:7" x14ac:dyDescent="0.3">
      <c r="A38" t="s">
        <v>114</v>
      </c>
      <c r="B38" t="s">
        <v>115</v>
      </c>
      <c r="C38" t="s">
        <v>116</v>
      </c>
      <c r="D38" t="str">
        <f t="shared" si="0"/>
        <v>Air Products and</v>
      </c>
      <c r="E38">
        <v>16.428000000000001</v>
      </c>
      <c r="F38">
        <v>6.19</v>
      </c>
      <c r="G38">
        <v>15.135</v>
      </c>
    </row>
    <row r="39" spans="1:7" x14ac:dyDescent="0.3">
      <c r="A39" t="s">
        <v>117</v>
      </c>
      <c r="B39" t="s">
        <v>118</v>
      </c>
      <c r="C39" t="s">
        <v>119</v>
      </c>
      <c r="D39" t="str">
        <f t="shared" si="0"/>
        <v>Amphenol Corporat</v>
      </c>
      <c r="E39">
        <v>20.535</v>
      </c>
      <c r="F39">
        <v>9.8360000000000003</v>
      </c>
      <c r="G39">
        <v>17.337</v>
      </c>
    </row>
    <row r="40" spans="1:7" x14ac:dyDescent="0.3">
      <c r="A40" t="s">
        <v>120</v>
      </c>
      <c r="B40" t="s">
        <v>121</v>
      </c>
      <c r="C40" t="s">
        <v>122</v>
      </c>
      <c r="D40" t="str">
        <f t="shared" si="0"/>
        <v>AmeriGas Partners</v>
      </c>
      <c r="E40">
        <v>56.356999999999999</v>
      </c>
      <c r="F40">
        <v>8.6129999999999995</v>
      </c>
      <c r="G40">
        <v>11.673</v>
      </c>
    </row>
    <row r="41" spans="1:7" x14ac:dyDescent="0.3">
      <c r="A41" t="s">
        <v>123</v>
      </c>
      <c r="B41" t="s">
        <v>124</v>
      </c>
      <c r="C41" t="s">
        <v>125</v>
      </c>
      <c r="D41" t="str">
        <f t="shared" si="0"/>
        <v>Alexandria Real E</v>
      </c>
      <c r="E41">
        <v>6.4790000000000001</v>
      </c>
      <c r="F41">
        <v>2.4369999999999998</v>
      </c>
      <c r="G41">
        <v>42.997</v>
      </c>
    </row>
    <row r="42" spans="1:7" x14ac:dyDescent="0.3">
      <c r="A42" t="s">
        <v>126</v>
      </c>
      <c r="B42" t="s">
        <v>127</v>
      </c>
      <c r="C42" t="s">
        <v>128</v>
      </c>
      <c r="D42" t="str">
        <f t="shared" si="0"/>
        <v>Alliance Resource</v>
      </c>
      <c r="E42">
        <v>63.091999999999999</v>
      </c>
      <c r="F42">
        <v>13.305</v>
      </c>
      <c r="G42">
        <v>18.001999999999999</v>
      </c>
    </row>
    <row r="43" spans="1:7" x14ac:dyDescent="0.3">
      <c r="A43" t="s">
        <v>129</v>
      </c>
      <c r="B43" t="s">
        <v>130</v>
      </c>
      <c r="C43" t="s">
        <v>131</v>
      </c>
      <c r="D43" t="str">
        <f t="shared" si="0"/>
        <v>Aeropostale Inc C</v>
      </c>
      <c r="E43">
        <v>54.832000000000001</v>
      </c>
      <c r="F43">
        <v>29.288</v>
      </c>
      <c r="G43">
        <v>16.225000000000001</v>
      </c>
    </row>
    <row r="44" spans="1:7" x14ac:dyDescent="0.3">
      <c r="A44" t="s">
        <v>132</v>
      </c>
      <c r="B44" t="s">
        <v>133</v>
      </c>
      <c r="C44" t="s">
        <v>134</v>
      </c>
      <c r="D44" t="str">
        <f t="shared" si="0"/>
        <v>Arrow Financial C</v>
      </c>
      <c r="E44">
        <v>16.347000000000001</v>
      </c>
      <c r="F44">
        <v>1.2430000000000001</v>
      </c>
      <c r="G44">
        <v>44.101999999999997</v>
      </c>
    </row>
    <row r="45" spans="1:7" x14ac:dyDescent="0.3">
      <c r="A45" t="s">
        <v>135</v>
      </c>
      <c r="B45" t="s">
        <v>136</v>
      </c>
      <c r="C45" t="s">
        <v>137</v>
      </c>
      <c r="D45" t="str">
        <f t="shared" si="0"/>
        <v>Arrow Electronics</v>
      </c>
      <c r="E45">
        <v>4.4160000000000004</v>
      </c>
      <c r="F45">
        <v>3.1779999999999999</v>
      </c>
      <c r="G45">
        <v>2.5760000000000001</v>
      </c>
    </row>
    <row r="46" spans="1:7" x14ac:dyDescent="0.3">
      <c r="A46" t="s">
        <v>138</v>
      </c>
      <c r="B46" t="s">
        <v>139</v>
      </c>
      <c r="C46" t="s">
        <v>140</v>
      </c>
      <c r="D46" t="str">
        <f t="shared" si="0"/>
        <v>American Science</v>
      </c>
      <c r="E46">
        <v>16.669</v>
      </c>
      <c r="F46">
        <v>11.513999999999999</v>
      </c>
      <c r="G46">
        <v>21.675000000000001</v>
      </c>
    </row>
    <row r="47" spans="1:7" x14ac:dyDescent="0.3">
      <c r="A47" t="s">
        <v>141</v>
      </c>
      <c r="B47" t="s">
        <v>142</v>
      </c>
      <c r="C47" t="s">
        <v>143</v>
      </c>
      <c r="D47" t="str">
        <f t="shared" si="0"/>
        <v>Ashland Inc. (NEW</v>
      </c>
      <c r="E47">
        <v>7.4240000000000004</v>
      </c>
      <c r="F47">
        <v>3.69</v>
      </c>
      <c r="G47">
        <v>6.8630000000000004</v>
      </c>
    </row>
    <row r="48" spans="1:7" x14ac:dyDescent="0.3">
      <c r="A48" t="s">
        <v>144</v>
      </c>
      <c r="B48" t="s">
        <v>145</v>
      </c>
      <c r="C48" t="s">
        <v>146</v>
      </c>
      <c r="D48" t="str">
        <f t="shared" si="0"/>
        <v>American Safety I</v>
      </c>
      <c r="E48">
        <v>3.85</v>
      </c>
      <c r="F48">
        <v>0.9</v>
      </c>
      <c r="G48">
        <v>7.6040000000000001</v>
      </c>
    </row>
    <row r="49" spans="1:7" x14ac:dyDescent="0.3">
      <c r="A49" t="s">
        <v>147</v>
      </c>
      <c r="B49" t="s">
        <v>148</v>
      </c>
      <c r="C49" t="s">
        <v>149</v>
      </c>
      <c r="D49" t="str">
        <f t="shared" si="0"/>
        <v>Grupo Aeroportuar</v>
      </c>
      <c r="E49">
        <v>5.5350000000000001</v>
      </c>
      <c r="F49">
        <v>4.9059999999999997</v>
      </c>
      <c r="G49">
        <v>42.71</v>
      </c>
    </row>
    <row r="50" spans="1:7" x14ac:dyDescent="0.3">
      <c r="A50" t="s">
        <v>150</v>
      </c>
      <c r="B50" t="s">
        <v>151</v>
      </c>
      <c r="C50" t="s">
        <v>152</v>
      </c>
      <c r="D50" t="str">
        <f t="shared" si="0"/>
        <v>ATC Technology Co</v>
      </c>
      <c r="E50">
        <v>5.59</v>
      </c>
      <c r="F50">
        <v>0</v>
      </c>
      <c r="G50">
        <v>14.145</v>
      </c>
    </row>
    <row r="51" spans="1:7" x14ac:dyDescent="0.3">
      <c r="A51" t="s">
        <v>153</v>
      </c>
      <c r="B51" t="s">
        <v>154</v>
      </c>
      <c r="C51" t="s">
        <v>155</v>
      </c>
      <c r="D51" t="str">
        <f t="shared" si="0"/>
        <v>Atheros Communica</v>
      </c>
      <c r="E51">
        <v>7.7130000000000001</v>
      </c>
      <c r="F51">
        <v>2.6709999999999998</v>
      </c>
      <c r="G51">
        <v>6.03</v>
      </c>
    </row>
    <row r="52" spans="1:7" x14ac:dyDescent="0.3">
      <c r="A52" t="s">
        <v>156</v>
      </c>
      <c r="B52" t="s">
        <v>157</v>
      </c>
      <c r="C52" t="s">
        <v>158</v>
      </c>
      <c r="D52" t="str">
        <f t="shared" si="0"/>
        <v>Alliant Techsyste</v>
      </c>
      <c r="E52">
        <v>21.007000000000001</v>
      </c>
      <c r="F52">
        <v>9.6660000000000004</v>
      </c>
      <c r="G52">
        <v>11.366</v>
      </c>
    </row>
    <row r="53" spans="1:7" x14ac:dyDescent="0.3">
      <c r="A53" t="s">
        <v>159</v>
      </c>
      <c r="B53" t="s">
        <v>160</v>
      </c>
      <c r="C53" t="s">
        <v>161</v>
      </c>
      <c r="D53" t="str">
        <f t="shared" si="0"/>
        <v>Atlantic Tele-Net</v>
      </c>
      <c r="E53">
        <v>15.345000000000001</v>
      </c>
      <c r="F53">
        <v>11.483000000000001</v>
      </c>
      <c r="G53">
        <v>31.95</v>
      </c>
    </row>
    <row r="54" spans="1:7" x14ac:dyDescent="0.3">
      <c r="A54" t="s">
        <v>162</v>
      </c>
      <c r="B54" t="s">
        <v>163</v>
      </c>
      <c r="C54" t="s">
        <v>164</v>
      </c>
      <c r="D54" t="str">
        <f t="shared" si="0"/>
        <v>Atmos Energy Corp</v>
      </c>
      <c r="E54">
        <v>9.61</v>
      </c>
      <c r="F54">
        <v>4.3639999999999999</v>
      </c>
      <c r="G54">
        <v>10.518000000000001</v>
      </c>
    </row>
    <row r="55" spans="1:7" x14ac:dyDescent="0.3">
      <c r="A55" t="s">
        <v>165</v>
      </c>
      <c r="B55" t="s">
        <v>166</v>
      </c>
      <c r="C55" t="s">
        <v>167</v>
      </c>
      <c r="D55" t="str">
        <f t="shared" si="0"/>
        <v>ATRION Corporatio</v>
      </c>
      <c r="E55">
        <v>15.483000000000001</v>
      </c>
      <c r="F55">
        <v>12.598000000000001</v>
      </c>
      <c r="G55">
        <v>24.844000000000001</v>
      </c>
    </row>
    <row r="56" spans="1:7" x14ac:dyDescent="0.3">
      <c r="A56" t="s">
        <v>168</v>
      </c>
      <c r="B56" t="s">
        <v>169</v>
      </c>
      <c r="C56" t="s">
        <v>170</v>
      </c>
      <c r="D56" t="str">
        <f t="shared" si="0"/>
        <v>AvalonBay Communi</v>
      </c>
      <c r="E56">
        <v>2.6070000000000002</v>
      </c>
      <c r="F56">
        <v>2.3079999999999998</v>
      </c>
      <c r="G56">
        <v>31.664999999999999</v>
      </c>
    </row>
    <row r="57" spans="1:7" x14ac:dyDescent="0.3">
      <c r="A57" t="s">
        <v>171</v>
      </c>
      <c r="B57" t="s">
        <v>172</v>
      </c>
      <c r="C57" t="s">
        <v>173</v>
      </c>
      <c r="D57" t="str">
        <f t="shared" si="0"/>
        <v>American Express</v>
      </c>
      <c r="E57">
        <v>16.54</v>
      </c>
      <c r="F57">
        <v>1.7090000000000001</v>
      </c>
      <c r="G57">
        <v>14.789</v>
      </c>
    </row>
    <row r="58" spans="1:7" x14ac:dyDescent="0.3">
      <c r="A58" t="s">
        <v>174</v>
      </c>
      <c r="B58" t="s">
        <v>175</v>
      </c>
      <c r="C58" t="s">
        <v>176</v>
      </c>
      <c r="D58" t="str">
        <f t="shared" si="0"/>
        <v>Axis Capital Hold</v>
      </c>
      <c r="E58">
        <v>9.9960000000000004</v>
      </c>
      <c r="F58">
        <v>2.5369999999999999</v>
      </c>
      <c r="G58">
        <v>21.331</v>
      </c>
    </row>
    <row r="59" spans="1:7" x14ac:dyDescent="0.3">
      <c r="A59" t="s">
        <v>177</v>
      </c>
      <c r="B59" t="s">
        <v>178</v>
      </c>
      <c r="C59" t="s">
        <v>179</v>
      </c>
      <c r="D59" t="str">
        <f t="shared" si="0"/>
        <v>Acuity Brands Inc</v>
      </c>
      <c r="E59">
        <v>14.111000000000001</v>
      </c>
      <c r="F59">
        <v>7.8209999999999997</v>
      </c>
      <c r="G59">
        <v>10.487</v>
      </c>
    </row>
    <row r="60" spans="1:7" x14ac:dyDescent="0.3">
      <c r="A60" t="s">
        <v>180</v>
      </c>
      <c r="B60" t="s">
        <v>181</v>
      </c>
      <c r="C60" t="s">
        <v>182</v>
      </c>
      <c r="D60" t="str">
        <f t="shared" si="0"/>
        <v>AZZ Incorporated</v>
      </c>
      <c r="E60">
        <v>19.864000000000001</v>
      </c>
      <c r="F60">
        <v>12.073</v>
      </c>
      <c r="G60">
        <v>18.716000000000001</v>
      </c>
    </row>
    <row r="61" spans="1:7" x14ac:dyDescent="0.3">
      <c r="A61" t="s">
        <v>183</v>
      </c>
      <c r="B61" t="s">
        <v>184</v>
      </c>
      <c r="C61" t="s">
        <v>185</v>
      </c>
      <c r="D61" t="str">
        <f t="shared" si="0"/>
        <v>Boeing Company (T</v>
      </c>
      <c r="E61">
        <v>320.14400000000001</v>
      </c>
      <c r="F61">
        <v>2.0190000000000001</v>
      </c>
      <c r="G61">
        <v>2.74</v>
      </c>
    </row>
    <row r="62" spans="1:7" x14ac:dyDescent="0.3">
      <c r="A62" t="s">
        <v>186</v>
      </c>
      <c r="B62" t="s">
        <v>187</v>
      </c>
      <c r="C62" t="s">
        <v>188</v>
      </c>
      <c r="D62" t="str">
        <f t="shared" si="0"/>
        <v>BancFirst Corpora</v>
      </c>
      <c r="E62">
        <v>7.7220000000000004</v>
      </c>
      <c r="F62">
        <v>0.78700000000000003</v>
      </c>
      <c r="G62">
        <v>26.606000000000002</v>
      </c>
    </row>
    <row r="63" spans="1:7" x14ac:dyDescent="0.3">
      <c r="A63" t="s">
        <v>189</v>
      </c>
      <c r="B63" t="s">
        <v>190</v>
      </c>
      <c r="C63" t="s">
        <v>191</v>
      </c>
      <c r="D63" t="str">
        <f t="shared" si="0"/>
        <v>Credicorp Ltd. Co</v>
      </c>
      <c r="E63">
        <v>23.49</v>
      </c>
      <c r="F63">
        <v>2.1869999999999998</v>
      </c>
      <c r="G63">
        <v>41.118000000000002</v>
      </c>
    </row>
    <row r="64" spans="1:7" x14ac:dyDescent="0.3">
      <c r="A64" t="s">
        <v>192</v>
      </c>
      <c r="B64" t="s">
        <v>193</v>
      </c>
      <c r="C64" t="s">
        <v>194</v>
      </c>
      <c r="D64" t="str">
        <f t="shared" si="0"/>
        <v>Baxter Internatio</v>
      </c>
      <c r="E64">
        <v>32.860999999999997</v>
      </c>
      <c r="F64">
        <v>11.279</v>
      </c>
      <c r="G64">
        <v>23.530999999999999</v>
      </c>
    </row>
    <row r="65" spans="1:7" x14ac:dyDescent="0.3">
      <c r="A65" t="s">
        <v>195</v>
      </c>
      <c r="B65" t="s">
        <v>196</v>
      </c>
      <c r="C65" t="s">
        <v>197</v>
      </c>
      <c r="D65" t="str">
        <f t="shared" si="0"/>
        <v>Bed Bath &amp; Beyond</v>
      </c>
      <c r="E65">
        <v>16.486000000000001</v>
      </c>
      <c r="F65">
        <v>11.526</v>
      </c>
      <c r="G65">
        <v>11.204000000000001</v>
      </c>
    </row>
    <row r="66" spans="1:7" x14ac:dyDescent="0.3">
      <c r="A66" t="s">
        <v>198</v>
      </c>
      <c r="B66" t="s">
        <v>199</v>
      </c>
      <c r="C66" t="s">
        <v>200</v>
      </c>
      <c r="D66" t="str">
        <f t="shared" si="0"/>
        <v>BHP Billiton plc</v>
      </c>
      <c r="E66">
        <v>22.72</v>
      </c>
      <c r="F66">
        <v>10.275</v>
      </c>
      <c r="G66">
        <v>28.062000000000001</v>
      </c>
    </row>
    <row r="67" spans="1:7" x14ac:dyDescent="0.3">
      <c r="A67" t="s">
        <v>201</v>
      </c>
      <c r="B67" t="s">
        <v>202</v>
      </c>
      <c r="C67" t="s">
        <v>203</v>
      </c>
      <c r="D67" t="str">
        <f t="shared" ref="D67:D130" si="1">TRIM(C67)</f>
        <v>Black Box Corpora</v>
      </c>
      <c r="E67">
        <v>5.2939999999999996</v>
      </c>
      <c r="F67">
        <v>4.1459999999999999</v>
      </c>
      <c r="G67">
        <v>7.9359999999999999</v>
      </c>
    </row>
    <row r="68" spans="1:7" x14ac:dyDescent="0.3">
      <c r="A68" t="s">
        <v>204</v>
      </c>
      <c r="B68" t="s">
        <v>205</v>
      </c>
      <c r="C68" t="s">
        <v>206</v>
      </c>
      <c r="D68" t="str">
        <f t="shared" si="1"/>
        <v>Black &amp; Decker Co</v>
      </c>
      <c r="E68">
        <v>10.933</v>
      </c>
      <c r="F68">
        <v>3.7469999999999999</v>
      </c>
      <c r="G68">
        <v>6.7039999999999997</v>
      </c>
    </row>
    <row r="69" spans="1:7" x14ac:dyDescent="0.3">
      <c r="A69" t="s">
        <v>207</v>
      </c>
      <c r="B69" t="s">
        <v>208</v>
      </c>
      <c r="C69" t="s">
        <v>209</v>
      </c>
      <c r="D69" t="str">
        <f t="shared" si="1"/>
        <v>Franklin Resource</v>
      </c>
      <c r="E69">
        <v>15.965999999999999</v>
      </c>
      <c r="F69">
        <v>9.8040000000000003</v>
      </c>
      <c r="G69">
        <v>31.038</v>
      </c>
    </row>
    <row r="70" spans="1:7" x14ac:dyDescent="0.3">
      <c r="A70" t="s">
        <v>210</v>
      </c>
      <c r="B70" t="s">
        <v>211</v>
      </c>
      <c r="C70" t="s">
        <v>212</v>
      </c>
      <c r="D70" t="str">
        <f t="shared" si="1"/>
        <v>Baker Hughes Inco</v>
      </c>
      <c r="E70">
        <v>5.9749999999999996</v>
      </c>
      <c r="F70">
        <v>4.024</v>
      </c>
      <c r="G70">
        <v>7.7610000000000001</v>
      </c>
    </row>
    <row r="71" spans="1:7" x14ac:dyDescent="0.3">
      <c r="A71" t="s">
        <v>213</v>
      </c>
      <c r="B71" t="s">
        <v>214</v>
      </c>
      <c r="C71" t="s">
        <v>215</v>
      </c>
      <c r="D71" t="str">
        <f t="shared" si="1"/>
        <v>BHP Billiton Limi</v>
      </c>
      <c r="E71">
        <v>22.72</v>
      </c>
      <c r="F71">
        <v>10.275</v>
      </c>
      <c r="G71">
        <v>28.062000000000001</v>
      </c>
    </row>
    <row r="72" spans="1:7" x14ac:dyDescent="0.3">
      <c r="A72" t="s">
        <v>216</v>
      </c>
      <c r="B72" t="s">
        <v>217</v>
      </c>
      <c r="C72" t="s">
        <v>218</v>
      </c>
      <c r="D72" t="str">
        <f t="shared" si="1"/>
        <v>Biogen Idec Inc</v>
      </c>
      <c r="E72">
        <v>16.132000000000001</v>
      </c>
      <c r="F72">
        <v>9.5079999999999991</v>
      </c>
      <c r="G72">
        <v>29.594000000000001</v>
      </c>
    </row>
    <row r="73" spans="1:7" x14ac:dyDescent="0.3">
      <c r="A73" t="s">
        <v>219</v>
      </c>
      <c r="B73" t="s">
        <v>220</v>
      </c>
      <c r="C73" t="s">
        <v>221</v>
      </c>
      <c r="D73" t="str">
        <f t="shared" si="1"/>
        <v>Bio-Rad Laborator</v>
      </c>
      <c r="E73">
        <v>8.7249999999999996</v>
      </c>
      <c r="F73">
        <v>6.28</v>
      </c>
      <c r="G73">
        <v>12.996</v>
      </c>
    </row>
    <row r="74" spans="1:7" x14ac:dyDescent="0.3">
      <c r="A74" t="s">
        <v>222</v>
      </c>
      <c r="B74" t="s">
        <v>223</v>
      </c>
      <c r="C74" t="s">
        <v>224</v>
      </c>
      <c r="D74" t="str">
        <f t="shared" si="1"/>
        <v>BJ's Wholesale Cl</v>
      </c>
      <c r="E74">
        <v>12.821</v>
      </c>
      <c r="F74">
        <v>6.3209999999999997</v>
      </c>
      <c r="G74">
        <v>2.181</v>
      </c>
    </row>
    <row r="75" spans="1:7" x14ac:dyDescent="0.3">
      <c r="A75" t="s">
        <v>225</v>
      </c>
      <c r="B75" t="s">
        <v>226</v>
      </c>
      <c r="C75" t="s">
        <v>227</v>
      </c>
      <c r="D75" t="str">
        <f t="shared" si="1"/>
        <v>Baker (Michael) C</v>
      </c>
      <c r="E75">
        <v>17.573</v>
      </c>
      <c r="F75">
        <v>7.8440000000000003</v>
      </c>
      <c r="G75">
        <v>5.1909999999999998</v>
      </c>
    </row>
    <row r="76" spans="1:7" x14ac:dyDescent="0.3">
      <c r="A76" t="s">
        <v>228</v>
      </c>
      <c r="B76" t="s">
        <v>229</v>
      </c>
      <c r="C76" t="s">
        <v>230</v>
      </c>
      <c r="D76" t="str">
        <f t="shared" si="1"/>
        <v>Ball Corporation</v>
      </c>
      <c r="E76">
        <v>29.068999999999999</v>
      </c>
      <c r="F76">
        <v>6.4169999999999998</v>
      </c>
      <c r="G76">
        <v>8.9849999999999994</v>
      </c>
    </row>
    <row r="77" spans="1:7" x14ac:dyDescent="0.3">
      <c r="A77" t="s">
        <v>231</v>
      </c>
      <c r="B77" t="s">
        <v>232</v>
      </c>
      <c r="C77" t="s">
        <v>233</v>
      </c>
      <c r="D77" t="str">
        <f t="shared" si="1"/>
        <v>Banco Macro S.A.</v>
      </c>
      <c r="E77">
        <v>24.331</v>
      </c>
      <c r="F77">
        <v>3.0510000000000002</v>
      </c>
      <c r="G77">
        <v>49.655999999999999</v>
      </c>
    </row>
    <row r="78" spans="1:7" x14ac:dyDescent="0.3">
      <c r="A78" t="s">
        <v>234</v>
      </c>
      <c r="B78" t="s">
        <v>235</v>
      </c>
      <c r="C78" t="s">
        <v>236</v>
      </c>
      <c r="D78" t="str">
        <f t="shared" si="1"/>
        <v>Bank Of Montreal</v>
      </c>
      <c r="E78">
        <v>9.3800000000000008</v>
      </c>
      <c r="F78">
        <v>0.44400000000000001</v>
      </c>
      <c r="G78">
        <v>25.271999999999998</v>
      </c>
    </row>
    <row r="79" spans="1:7" x14ac:dyDescent="0.3">
      <c r="A79" t="s">
        <v>237</v>
      </c>
      <c r="B79" t="s">
        <v>238</v>
      </c>
      <c r="C79" t="s">
        <v>239</v>
      </c>
      <c r="D79" t="str">
        <f t="shared" si="1"/>
        <v>Bank Nova Scotia</v>
      </c>
      <c r="E79">
        <v>15.284000000000001</v>
      </c>
      <c r="F79">
        <v>0.70599999999999996</v>
      </c>
      <c r="G79">
        <v>37.953000000000003</v>
      </c>
    </row>
    <row r="80" spans="1:7" x14ac:dyDescent="0.3">
      <c r="A80" t="s">
        <v>240</v>
      </c>
      <c r="B80" t="s">
        <v>241</v>
      </c>
      <c r="C80" t="s">
        <v>242</v>
      </c>
      <c r="D80" t="str">
        <f t="shared" si="1"/>
        <v>Bank of Hawaii Co</v>
      </c>
      <c r="E80">
        <v>17.079000000000001</v>
      </c>
      <c r="F80">
        <v>1.2430000000000001</v>
      </c>
      <c r="G80">
        <v>41.866</v>
      </c>
    </row>
    <row r="81" spans="1:7" x14ac:dyDescent="0.3">
      <c r="A81" t="s">
        <v>243</v>
      </c>
      <c r="B81" t="s">
        <v>244</v>
      </c>
      <c r="C81" t="s">
        <v>245</v>
      </c>
      <c r="D81" t="str">
        <f t="shared" si="1"/>
        <v>BOK Financial Cor</v>
      </c>
      <c r="E81">
        <v>9.9</v>
      </c>
      <c r="F81">
        <v>0.86699999999999999</v>
      </c>
      <c r="G81">
        <v>32.631</v>
      </c>
    </row>
    <row r="82" spans="1:7" x14ac:dyDescent="0.3">
      <c r="A82" t="s">
        <v>246</v>
      </c>
      <c r="B82" t="s">
        <v>247</v>
      </c>
      <c r="C82" t="s">
        <v>248</v>
      </c>
      <c r="D82" t="str">
        <f t="shared" si="1"/>
        <v>BP p.l.c. Common</v>
      </c>
      <c r="E82">
        <v>17.187000000000001</v>
      </c>
      <c r="F82">
        <v>5.68</v>
      </c>
      <c r="G82">
        <v>8.8160000000000007</v>
      </c>
    </row>
    <row r="83" spans="1:7" x14ac:dyDescent="0.3">
      <c r="A83" t="s">
        <v>249</v>
      </c>
      <c r="B83" t="s">
        <v>250</v>
      </c>
      <c r="C83" t="s">
        <v>251</v>
      </c>
      <c r="D83" t="str">
        <f t="shared" si="1"/>
        <v>Buckeye Partners</v>
      </c>
      <c r="E83">
        <v>11.97</v>
      </c>
      <c r="F83">
        <v>0</v>
      </c>
      <c r="G83">
        <v>16.957999999999998</v>
      </c>
    </row>
    <row r="84" spans="1:7" x14ac:dyDescent="0.3">
      <c r="A84" t="s">
        <v>252</v>
      </c>
      <c r="B84" t="s">
        <v>253</v>
      </c>
      <c r="C84" t="s">
        <v>254</v>
      </c>
      <c r="D84" t="str">
        <f t="shared" si="1"/>
        <v>Bristow Group Inc</v>
      </c>
      <c r="E84">
        <v>8.6679999999999993</v>
      </c>
      <c r="F84">
        <v>4.0110000000000001</v>
      </c>
      <c r="G84">
        <v>13.487</v>
      </c>
    </row>
    <row r="85" spans="1:7" x14ac:dyDescent="0.3">
      <c r="A85" t="s">
        <v>255</v>
      </c>
      <c r="B85" t="s">
        <v>256</v>
      </c>
      <c r="C85" t="s">
        <v>257</v>
      </c>
      <c r="D85" t="str">
        <f t="shared" si="1"/>
        <v>British American</v>
      </c>
      <c r="E85">
        <v>37.274000000000001</v>
      </c>
      <c r="F85">
        <v>9.4600000000000009</v>
      </c>
      <c r="G85">
        <v>28.85</v>
      </c>
    </row>
    <row r="86" spans="1:7" x14ac:dyDescent="0.3">
      <c r="A86" t="s">
        <v>258</v>
      </c>
      <c r="B86" t="s">
        <v>259</v>
      </c>
      <c r="C86" t="s">
        <v>260</v>
      </c>
      <c r="D86" t="str">
        <f t="shared" si="1"/>
        <v>Peabody Energy Co</v>
      </c>
      <c r="E86">
        <v>13.307</v>
      </c>
      <c r="F86">
        <v>5.6289999999999996</v>
      </c>
      <c r="G86">
        <v>14.814</v>
      </c>
    </row>
    <row r="87" spans="1:7" x14ac:dyDescent="0.3">
      <c r="A87" t="s">
        <v>261</v>
      </c>
      <c r="B87" t="s">
        <v>262</v>
      </c>
      <c r="C87" t="s">
        <v>263</v>
      </c>
      <c r="D87" t="str">
        <f t="shared" si="1"/>
        <v>Bucyrus Internati</v>
      </c>
      <c r="E87">
        <v>27.091000000000001</v>
      </c>
      <c r="F87">
        <v>11.301</v>
      </c>
      <c r="G87">
        <v>17.922000000000001</v>
      </c>
    </row>
    <row r="88" spans="1:7" x14ac:dyDescent="0.3">
      <c r="A88" t="s">
        <v>264</v>
      </c>
      <c r="B88" t="s">
        <v>265</v>
      </c>
      <c r="C88" t="s">
        <v>266</v>
      </c>
      <c r="D88" t="str">
        <f t="shared" si="1"/>
        <v>Compania Mina Bue</v>
      </c>
      <c r="E88">
        <v>21.878</v>
      </c>
      <c r="F88">
        <v>4.5679999999999996</v>
      </c>
      <c r="G88">
        <v>22.943999999999999</v>
      </c>
    </row>
    <row r="89" spans="1:7" x14ac:dyDescent="0.3">
      <c r="A89" t="s">
        <v>267</v>
      </c>
      <c r="B89" t="s">
        <v>268</v>
      </c>
      <c r="C89" t="s">
        <v>269</v>
      </c>
      <c r="D89" t="str">
        <f t="shared" si="1"/>
        <v>Buffalo Wild Wing</v>
      </c>
      <c r="E89">
        <v>16.082000000000001</v>
      </c>
      <c r="F89">
        <v>10.462999999999999</v>
      </c>
      <c r="G89">
        <v>8.5869999999999997</v>
      </c>
    </row>
    <row r="90" spans="1:7" x14ac:dyDescent="0.3">
      <c r="A90" t="s">
        <v>270</v>
      </c>
      <c r="B90" t="s">
        <v>271</v>
      </c>
      <c r="C90" t="s">
        <v>272</v>
      </c>
      <c r="D90" t="str">
        <f t="shared" si="1"/>
        <v>Boston Properties</v>
      </c>
      <c r="E90">
        <v>5.7919999999999998</v>
      </c>
      <c r="F90">
        <v>3.2639999999999998</v>
      </c>
      <c r="G90">
        <v>39.69</v>
      </c>
    </row>
    <row r="91" spans="1:7" x14ac:dyDescent="0.3">
      <c r="A91" t="s">
        <v>273</v>
      </c>
      <c r="B91" t="s">
        <v>274</v>
      </c>
      <c r="C91" t="s">
        <v>275</v>
      </c>
      <c r="D91" t="str">
        <f t="shared" si="1"/>
        <v>Bally Technologie</v>
      </c>
      <c r="E91">
        <v>28.704999999999998</v>
      </c>
      <c r="F91">
        <v>13.96</v>
      </c>
      <c r="G91">
        <v>25.172999999999998</v>
      </c>
    </row>
    <row r="92" spans="1:7" x14ac:dyDescent="0.3">
      <c r="A92" t="s">
        <v>276</v>
      </c>
      <c r="B92" t="s">
        <v>277</v>
      </c>
      <c r="C92" t="s">
        <v>278</v>
      </c>
      <c r="D92" t="str">
        <f t="shared" si="1"/>
        <v>Camden National C</v>
      </c>
      <c r="E92">
        <v>12.759</v>
      </c>
      <c r="F92">
        <v>0.995</v>
      </c>
      <c r="G92">
        <v>48.33</v>
      </c>
    </row>
    <row r="93" spans="1:7" x14ac:dyDescent="0.3">
      <c r="A93" t="s">
        <v>279</v>
      </c>
      <c r="B93" t="s">
        <v>280</v>
      </c>
      <c r="C93" t="s">
        <v>281</v>
      </c>
      <c r="D93" t="str">
        <f t="shared" si="1"/>
        <v>CACI Internationa</v>
      </c>
      <c r="E93">
        <v>10.368</v>
      </c>
      <c r="F93">
        <v>5.9379999999999997</v>
      </c>
      <c r="G93">
        <v>6.5439999999999996</v>
      </c>
    </row>
    <row r="94" spans="1:7" x14ac:dyDescent="0.3">
      <c r="A94" t="s">
        <v>282</v>
      </c>
      <c r="B94" t="s">
        <v>283</v>
      </c>
      <c r="C94" t="s">
        <v>284</v>
      </c>
      <c r="D94" t="str">
        <f t="shared" si="1"/>
        <v>Cameron Internati</v>
      </c>
      <c r="E94">
        <v>15.242000000000001</v>
      </c>
      <c r="F94">
        <v>7.4379999999999997</v>
      </c>
      <c r="G94">
        <v>15.525</v>
      </c>
    </row>
    <row r="95" spans="1:7" x14ac:dyDescent="0.3">
      <c r="A95" t="s">
        <v>285</v>
      </c>
      <c r="B95" t="s">
        <v>286</v>
      </c>
      <c r="C95" t="s">
        <v>287</v>
      </c>
      <c r="D95" t="str">
        <f t="shared" si="1"/>
        <v>Cass Information</v>
      </c>
      <c r="E95">
        <v>13.859</v>
      </c>
      <c r="F95">
        <v>0</v>
      </c>
      <c r="G95">
        <v>24.492999999999999</v>
      </c>
    </row>
    <row r="96" spans="1:7" x14ac:dyDescent="0.3">
      <c r="A96" t="s">
        <v>288</v>
      </c>
      <c r="B96" t="s">
        <v>289</v>
      </c>
      <c r="C96" t="s">
        <v>290</v>
      </c>
      <c r="D96" t="str">
        <f t="shared" si="1"/>
        <v>Caseys General St</v>
      </c>
      <c r="E96">
        <v>14.412000000000001</v>
      </c>
      <c r="F96">
        <v>9.3190000000000008</v>
      </c>
      <c r="G96">
        <v>5.2450000000000001</v>
      </c>
    </row>
    <row r="97" spans="1:7" x14ac:dyDescent="0.3">
      <c r="A97" t="s">
        <v>291</v>
      </c>
      <c r="B97" t="s">
        <v>292</v>
      </c>
      <c r="C97" t="s">
        <v>293</v>
      </c>
      <c r="D97" t="str">
        <f t="shared" si="1"/>
        <v>Cooper Industries</v>
      </c>
      <c r="E97">
        <v>14.849</v>
      </c>
      <c r="F97">
        <v>5.9059999999999997</v>
      </c>
      <c r="G97">
        <v>11.321999999999999</v>
      </c>
    </row>
    <row r="98" spans="1:7" x14ac:dyDescent="0.3">
      <c r="A98" t="s">
        <v>294</v>
      </c>
      <c r="B98" t="s">
        <v>295</v>
      </c>
      <c r="C98" t="s">
        <v>296</v>
      </c>
      <c r="D98" t="str">
        <f t="shared" si="1"/>
        <v>Cracker Barrel Ol</v>
      </c>
      <c r="E98">
        <v>56.719000000000001</v>
      </c>
      <c r="F98">
        <v>7.9889999999999999</v>
      </c>
      <c r="G98">
        <v>6.8209999999999997</v>
      </c>
    </row>
    <row r="99" spans="1:7" x14ac:dyDescent="0.3">
      <c r="A99" t="s">
        <v>297</v>
      </c>
      <c r="B99" t="s">
        <v>298</v>
      </c>
      <c r="C99" t="s">
        <v>299</v>
      </c>
      <c r="D99" t="str">
        <f t="shared" si="1"/>
        <v>Commerce Bancshar</v>
      </c>
      <c r="E99">
        <v>9.7710000000000008</v>
      </c>
      <c r="F99">
        <v>0.94799999999999995</v>
      </c>
      <c r="G99">
        <v>30.896999999999998</v>
      </c>
    </row>
    <row r="100" spans="1:7" x14ac:dyDescent="0.3">
      <c r="A100" t="s">
        <v>300</v>
      </c>
      <c r="B100" t="s">
        <v>301</v>
      </c>
      <c r="C100" t="s">
        <v>302</v>
      </c>
      <c r="D100" t="str">
        <f t="shared" si="1"/>
        <v>Cadbury plc ADS -</v>
      </c>
      <c r="E100">
        <v>9.4309999999999992</v>
      </c>
      <c r="F100">
        <v>5.4720000000000004</v>
      </c>
      <c r="G100">
        <v>11.714</v>
      </c>
    </row>
    <row r="101" spans="1:7" x14ac:dyDescent="0.3">
      <c r="A101" t="s">
        <v>303</v>
      </c>
      <c r="B101" t="s">
        <v>304</v>
      </c>
      <c r="C101" t="s">
        <v>305</v>
      </c>
      <c r="D101" t="str">
        <f t="shared" si="1"/>
        <v>Carnival Corporat</v>
      </c>
      <c r="E101">
        <v>8.7029999999999994</v>
      </c>
      <c r="F101">
        <v>3.8330000000000002</v>
      </c>
      <c r="G101">
        <v>16.372</v>
      </c>
    </row>
    <row r="102" spans="1:7" x14ac:dyDescent="0.3">
      <c r="A102" t="s">
        <v>306</v>
      </c>
      <c r="B102" t="s">
        <v>307</v>
      </c>
      <c r="C102" t="s">
        <v>308</v>
      </c>
      <c r="D102" t="str">
        <f t="shared" si="1"/>
        <v>Cabot Microelectr</v>
      </c>
      <c r="E102">
        <v>5.2080000000000002</v>
      </c>
      <c r="F102">
        <v>4.9189999999999996</v>
      </c>
      <c r="G102">
        <v>12.16</v>
      </c>
    </row>
    <row r="103" spans="1:7" x14ac:dyDescent="0.3">
      <c r="A103" t="s">
        <v>309</v>
      </c>
      <c r="B103" t="s">
        <v>310</v>
      </c>
      <c r="C103" t="s">
        <v>311</v>
      </c>
      <c r="D103" t="str">
        <f t="shared" si="1"/>
        <v>Celanese Corporat</v>
      </c>
      <c r="E103">
        <v>126.371</v>
      </c>
      <c r="F103">
        <v>3.17</v>
      </c>
      <c r="G103">
        <v>7.7729999999999997</v>
      </c>
    </row>
    <row r="104" spans="1:7" x14ac:dyDescent="0.3">
      <c r="A104" t="s">
        <v>312</v>
      </c>
      <c r="B104" t="s">
        <v>313</v>
      </c>
      <c r="C104" t="s">
        <v>314</v>
      </c>
      <c r="D104" t="str">
        <f t="shared" si="1"/>
        <v>CEC Entertainment</v>
      </c>
      <c r="E104">
        <v>37.457000000000001</v>
      </c>
      <c r="F104">
        <v>9.2789999999999999</v>
      </c>
      <c r="G104">
        <v>13.537000000000001</v>
      </c>
    </row>
    <row r="105" spans="1:7" x14ac:dyDescent="0.3">
      <c r="A105" t="s">
        <v>315</v>
      </c>
      <c r="B105" t="s">
        <v>316</v>
      </c>
      <c r="C105" t="s">
        <v>317</v>
      </c>
      <c r="D105" t="str">
        <f t="shared" si="1"/>
        <v>Career Education</v>
      </c>
      <c r="E105">
        <v>15.555999999999999</v>
      </c>
      <c r="F105">
        <v>9.4390000000000001</v>
      </c>
      <c r="G105">
        <v>12.256</v>
      </c>
    </row>
    <row r="106" spans="1:7" x14ac:dyDescent="0.3">
      <c r="A106" t="s">
        <v>318</v>
      </c>
      <c r="B106" t="s">
        <v>319</v>
      </c>
      <c r="C106" t="s">
        <v>320</v>
      </c>
      <c r="D106" t="str">
        <f t="shared" si="1"/>
        <v>Central European</v>
      </c>
      <c r="E106">
        <v>7.0069999999999997</v>
      </c>
      <c r="F106">
        <v>3.1219999999999999</v>
      </c>
      <c r="G106">
        <v>11.343</v>
      </c>
    </row>
    <row r="107" spans="1:7" x14ac:dyDescent="0.3">
      <c r="A107" t="s">
        <v>321</v>
      </c>
      <c r="B107" t="s">
        <v>322</v>
      </c>
      <c r="C107" t="s">
        <v>323</v>
      </c>
      <c r="D107" t="str">
        <f t="shared" si="1"/>
        <v>Celgene Corporati</v>
      </c>
      <c r="E107">
        <v>19.699000000000002</v>
      </c>
      <c r="F107">
        <v>10.701000000000001</v>
      </c>
      <c r="G107">
        <v>31.3</v>
      </c>
    </row>
    <row r="108" spans="1:7" x14ac:dyDescent="0.3">
      <c r="A108" t="s">
        <v>324</v>
      </c>
      <c r="B108" t="s">
        <v>325</v>
      </c>
      <c r="C108" t="s">
        <v>326</v>
      </c>
      <c r="D108" t="str">
        <f t="shared" si="1"/>
        <v>Cerner Corporatio</v>
      </c>
      <c r="E108">
        <v>13.381</v>
      </c>
      <c r="F108">
        <v>9.0579999999999998</v>
      </c>
      <c r="G108">
        <v>17.466000000000001</v>
      </c>
    </row>
    <row r="109" spans="1:7" x14ac:dyDescent="0.3">
      <c r="A109" t="s">
        <v>327</v>
      </c>
      <c r="B109" t="s">
        <v>328</v>
      </c>
      <c r="C109" t="s">
        <v>329</v>
      </c>
      <c r="D109" t="str">
        <f t="shared" si="1"/>
        <v>CF Industries Hol</v>
      </c>
      <c r="E109">
        <v>23.841000000000001</v>
      </c>
      <c r="F109">
        <v>17.404</v>
      </c>
      <c r="G109">
        <v>26.062000000000001</v>
      </c>
    </row>
    <row r="110" spans="1:7" x14ac:dyDescent="0.3">
      <c r="A110" t="s">
        <v>330</v>
      </c>
      <c r="B110" t="s">
        <v>331</v>
      </c>
      <c r="C110" t="s">
        <v>332</v>
      </c>
      <c r="D110" t="str">
        <f t="shared" si="1"/>
        <v>Cullen/Frost Bank</v>
      </c>
      <c r="E110">
        <v>9.7889999999999997</v>
      </c>
      <c r="F110">
        <v>1.143</v>
      </c>
      <c r="G110">
        <v>33.292000000000002</v>
      </c>
    </row>
    <row r="111" spans="1:7" x14ac:dyDescent="0.3">
      <c r="A111" t="s">
        <v>333</v>
      </c>
      <c r="B111" t="s">
        <v>334</v>
      </c>
      <c r="C111" t="s">
        <v>335</v>
      </c>
      <c r="D111" t="str">
        <f t="shared" si="1"/>
        <v>City Holding Comp</v>
      </c>
      <c r="E111">
        <v>14.491</v>
      </c>
      <c r="F111">
        <v>1.6379999999999999</v>
      </c>
      <c r="G111">
        <v>45.488</v>
      </c>
    </row>
    <row r="112" spans="1:7" x14ac:dyDescent="0.3">
      <c r="A112" t="s">
        <v>336</v>
      </c>
      <c r="B112" t="s">
        <v>337</v>
      </c>
      <c r="C112" t="s">
        <v>338</v>
      </c>
      <c r="D112" t="str">
        <f t="shared" si="1"/>
        <v>Church &amp; Dwight C</v>
      </c>
      <c r="E112">
        <v>16.605</v>
      </c>
      <c r="F112">
        <v>8.2959999999999994</v>
      </c>
      <c r="G112">
        <v>15.585000000000001</v>
      </c>
    </row>
    <row r="113" spans="1:7" x14ac:dyDescent="0.3">
      <c r="A113" t="s">
        <v>339</v>
      </c>
      <c r="B113" t="s">
        <v>340</v>
      </c>
      <c r="C113" t="s">
        <v>341</v>
      </c>
      <c r="D113" t="str">
        <f t="shared" si="1"/>
        <v>Chemed Corp</v>
      </c>
      <c r="E113">
        <v>17.446000000000002</v>
      </c>
      <c r="F113">
        <v>10.063000000000001</v>
      </c>
      <c r="G113">
        <v>10.689</v>
      </c>
    </row>
    <row r="114" spans="1:7" x14ac:dyDescent="0.3">
      <c r="A114" t="s">
        <v>342</v>
      </c>
      <c r="B114" t="s">
        <v>343</v>
      </c>
      <c r="C114" t="s">
        <v>344</v>
      </c>
      <c r="D114" t="str">
        <f t="shared" si="1"/>
        <v>Check Point Softw</v>
      </c>
      <c r="E114">
        <v>16.492000000000001</v>
      </c>
      <c r="F114">
        <v>9.3610000000000007</v>
      </c>
      <c r="G114">
        <v>45.88</v>
      </c>
    </row>
    <row r="115" spans="1:7" x14ac:dyDescent="0.3">
      <c r="A115" t="s">
        <v>345</v>
      </c>
      <c r="B115" t="s">
        <v>346</v>
      </c>
      <c r="C115" t="s">
        <v>347</v>
      </c>
      <c r="D115" t="str">
        <f t="shared" si="1"/>
        <v>C.H. Robinson Wor</v>
      </c>
      <c r="E115">
        <v>32.996000000000002</v>
      </c>
      <c r="F115">
        <v>20.027999999999999</v>
      </c>
      <c r="G115">
        <v>7.718</v>
      </c>
    </row>
    <row r="116" spans="1:7" x14ac:dyDescent="0.3">
      <c r="A116" t="s">
        <v>348</v>
      </c>
      <c r="B116" t="s">
        <v>349</v>
      </c>
      <c r="C116" t="s">
        <v>350</v>
      </c>
      <c r="D116" t="str">
        <f t="shared" si="1"/>
        <v>BanColombia S.A.</v>
      </c>
      <c r="E116">
        <v>19.093</v>
      </c>
      <c r="F116">
        <v>1.9990000000000001</v>
      </c>
      <c r="G116">
        <v>38.923000000000002</v>
      </c>
    </row>
    <row r="117" spans="1:7" x14ac:dyDescent="0.3">
      <c r="A117" t="s">
        <v>351</v>
      </c>
      <c r="B117" t="s">
        <v>352</v>
      </c>
      <c r="C117" t="s">
        <v>353</v>
      </c>
      <c r="D117" t="str">
        <f t="shared" si="1"/>
        <v>SEACOR Holdings I</v>
      </c>
      <c r="E117">
        <v>8.0510000000000002</v>
      </c>
      <c r="F117">
        <v>3.5510000000000002</v>
      </c>
      <c r="G117">
        <v>11.929</v>
      </c>
    </row>
    <row r="118" spans="1:7" x14ac:dyDescent="0.3">
      <c r="A118" t="s">
        <v>354</v>
      </c>
      <c r="B118" t="s">
        <v>355</v>
      </c>
      <c r="C118" t="s">
        <v>356</v>
      </c>
      <c r="D118" t="str">
        <f t="shared" si="1"/>
        <v>Colgate-Palmolive</v>
      </c>
      <c r="E118">
        <v>90.947000000000003</v>
      </c>
      <c r="F118">
        <v>21.402000000000001</v>
      </c>
      <c r="G118">
        <v>23.585999999999999</v>
      </c>
    </row>
    <row r="119" spans="1:7" x14ac:dyDescent="0.3">
      <c r="A119" t="s">
        <v>357</v>
      </c>
      <c r="B119" t="s">
        <v>358</v>
      </c>
      <c r="C119" t="s">
        <v>359</v>
      </c>
      <c r="D119" t="str">
        <f t="shared" si="1"/>
        <v>Core Laboratories</v>
      </c>
      <c r="E119">
        <v>48.81</v>
      </c>
      <c r="F119">
        <v>19.475999999999999</v>
      </c>
      <c r="G119">
        <v>26.427</v>
      </c>
    </row>
    <row r="120" spans="1:7" x14ac:dyDescent="0.3">
      <c r="A120" t="s">
        <v>360</v>
      </c>
      <c r="B120" t="s">
        <v>361</v>
      </c>
      <c r="C120" t="s">
        <v>362</v>
      </c>
      <c r="D120" t="str">
        <f t="shared" si="1"/>
        <v>Cloud Peak Energy</v>
      </c>
      <c r="E120">
        <v>0</v>
      </c>
      <c r="F120">
        <v>0</v>
      </c>
      <c r="G120">
        <v>10.273999999999999</v>
      </c>
    </row>
    <row r="121" spans="1:7" x14ac:dyDescent="0.3">
      <c r="A121" t="s">
        <v>363</v>
      </c>
      <c r="B121" t="s">
        <v>364</v>
      </c>
      <c r="C121" t="s">
        <v>365</v>
      </c>
      <c r="D121" t="str">
        <f t="shared" si="1"/>
        <v>Cliffs Natural Re</v>
      </c>
      <c r="E121">
        <v>9.5540000000000003</v>
      </c>
      <c r="F121">
        <v>5.0369999999999999</v>
      </c>
      <c r="G121">
        <v>15.055999999999999</v>
      </c>
    </row>
    <row r="122" spans="1:7" x14ac:dyDescent="0.3">
      <c r="A122" t="s">
        <v>366</v>
      </c>
      <c r="B122" t="s">
        <v>367</v>
      </c>
      <c r="C122" t="s">
        <v>368</v>
      </c>
      <c r="D122" t="str">
        <f t="shared" si="1"/>
        <v>Mack-Cali Realty</v>
      </c>
      <c r="E122">
        <v>3.2330000000000001</v>
      </c>
      <c r="F122">
        <v>2.9910000000000001</v>
      </c>
      <c r="G122">
        <v>28.895</v>
      </c>
    </row>
    <row r="123" spans="1:7" x14ac:dyDescent="0.3">
      <c r="A123" t="s">
        <v>369</v>
      </c>
      <c r="B123" t="s">
        <v>370</v>
      </c>
      <c r="C123" t="s">
        <v>371</v>
      </c>
      <c r="D123" t="str">
        <f t="shared" si="1"/>
        <v>Clorox Company (T</v>
      </c>
      <c r="E123">
        <v>0</v>
      </c>
      <c r="F123">
        <v>15.95</v>
      </c>
      <c r="G123">
        <v>20.614000000000001</v>
      </c>
    </row>
    <row r="124" spans="1:7" x14ac:dyDescent="0.3">
      <c r="A124" t="s">
        <v>372</v>
      </c>
      <c r="B124" t="s">
        <v>373</v>
      </c>
      <c r="C124" t="s">
        <v>374</v>
      </c>
      <c r="D124" t="str">
        <f t="shared" si="1"/>
        <v>CME Group Inc.</v>
      </c>
      <c r="E124">
        <v>4.3470000000000004</v>
      </c>
      <c r="F124">
        <v>2.3780000000000001</v>
      </c>
      <c r="G124">
        <v>61.023000000000003</v>
      </c>
    </row>
    <row r="125" spans="1:7" x14ac:dyDescent="0.3">
      <c r="A125" t="s">
        <v>375</v>
      </c>
      <c r="B125" t="s">
        <v>376</v>
      </c>
      <c r="C125" t="s">
        <v>377</v>
      </c>
      <c r="D125" t="str">
        <f t="shared" si="1"/>
        <v>Chipotle Mexican</v>
      </c>
      <c r="E125">
        <v>19.131</v>
      </c>
      <c r="F125">
        <v>14.67</v>
      </c>
      <c r="G125">
        <v>13.808</v>
      </c>
    </row>
    <row r="126" spans="1:7" x14ac:dyDescent="0.3">
      <c r="A126" t="s">
        <v>378</v>
      </c>
      <c r="B126" t="s">
        <v>379</v>
      </c>
      <c r="C126" t="s">
        <v>380</v>
      </c>
      <c r="D126" t="str">
        <f t="shared" si="1"/>
        <v>Cummins Inc. Comm</v>
      </c>
      <c r="E126">
        <v>12.223000000000001</v>
      </c>
      <c r="F126">
        <v>4.0890000000000004</v>
      </c>
      <c r="G126">
        <v>5.25</v>
      </c>
    </row>
    <row r="127" spans="1:7" x14ac:dyDescent="0.3">
      <c r="A127" t="s">
        <v>381</v>
      </c>
      <c r="B127" t="s">
        <v>382</v>
      </c>
      <c r="C127" t="s">
        <v>383</v>
      </c>
      <c r="D127" t="str">
        <f t="shared" si="1"/>
        <v>Compass Minerals</v>
      </c>
      <c r="E127">
        <v>113.97799999999999</v>
      </c>
      <c r="F127">
        <v>18.492999999999999</v>
      </c>
      <c r="G127">
        <v>28.055</v>
      </c>
    </row>
    <row r="128" spans="1:7" x14ac:dyDescent="0.3">
      <c r="A128" t="s">
        <v>384</v>
      </c>
      <c r="B128" t="s">
        <v>385</v>
      </c>
      <c r="C128" t="s">
        <v>386</v>
      </c>
      <c r="D128" t="str">
        <f t="shared" si="1"/>
        <v>Comtech Telecommu</v>
      </c>
      <c r="E128">
        <v>6.6130000000000004</v>
      </c>
      <c r="F128">
        <v>4.3630000000000004</v>
      </c>
      <c r="G128">
        <v>11.051</v>
      </c>
    </row>
    <row r="129" spans="1:7" x14ac:dyDescent="0.3">
      <c r="A129" t="s">
        <v>387</v>
      </c>
      <c r="B129" t="s">
        <v>388</v>
      </c>
      <c r="C129" t="s">
        <v>389</v>
      </c>
      <c r="D129" t="str">
        <f t="shared" si="1"/>
        <v>CNA Financial Cor</v>
      </c>
      <c r="E129">
        <v>4.8010000000000002</v>
      </c>
      <c r="F129">
        <v>0.78</v>
      </c>
      <c r="G129">
        <v>7.8849999999999998</v>
      </c>
    </row>
    <row r="130" spans="1:7" x14ac:dyDescent="0.3">
      <c r="A130" t="s">
        <v>390</v>
      </c>
      <c r="B130" t="s">
        <v>391</v>
      </c>
      <c r="C130" t="s">
        <v>392</v>
      </c>
      <c r="D130" t="str">
        <f t="shared" si="1"/>
        <v>Canadian National</v>
      </c>
      <c r="E130">
        <v>17.015000000000001</v>
      </c>
      <c r="F130">
        <v>5.9130000000000003</v>
      </c>
      <c r="G130">
        <v>33.323999999999998</v>
      </c>
    </row>
    <row r="131" spans="1:7" x14ac:dyDescent="0.3">
      <c r="A131" t="s">
        <v>393</v>
      </c>
      <c r="B131" t="s">
        <v>394</v>
      </c>
      <c r="C131" t="s">
        <v>395</v>
      </c>
      <c r="D131" t="str">
        <f t="shared" ref="D131:D194" si="2">TRIM(C131)</f>
        <v>Cleco Power LLC C</v>
      </c>
      <c r="E131">
        <v>9.83</v>
      </c>
      <c r="F131">
        <v>2.0510000000000002</v>
      </c>
      <c r="G131">
        <v>12.067</v>
      </c>
    </row>
    <row r="132" spans="1:7" x14ac:dyDescent="0.3">
      <c r="A132" t="s">
        <v>396</v>
      </c>
      <c r="B132" t="s">
        <v>397</v>
      </c>
      <c r="C132" t="s">
        <v>398</v>
      </c>
      <c r="D132" t="str">
        <f t="shared" si="2"/>
        <v>Canadian Natural</v>
      </c>
      <c r="E132">
        <v>16.277999999999999</v>
      </c>
      <c r="F132">
        <v>6.4850000000000003</v>
      </c>
      <c r="G132">
        <v>44.765000000000001</v>
      </c>
    </row>
    <row r="133" spans="1:7" x14ac:dyDescent="0.3">
      <c r="A133" t="s">
        <v>399</v>
      </c>
      <c r="B133" t="s">
        <v>400</v>
      </c>
      <c r="C133" t="s">
        <v>401</v>
      </c>
      <c r="D133" t="str">
        <f t="shared" si="2"/>
        <v>CONSOL Energy Inc</v>
      </c>
      <c r="E133">
        <v>33.235999999999997</v>
      </c>
      <c r="F133">
        <v>6.4390000000000001</v>
      </c>
      <c r="G133">
        <v>17.117000000000001</v>
      </c>
    </row>
    <row r="134" spans="1:7" x14ac:dyDescent="0.3">
      <c r="A134" t="s">
        <v>402</v>
      </c>
      <c r="B134" t="s">
        <v>403</v>
      </c>
      <c r="C134" t="s">
        <v>404</v>
      </c>
      <c r="D134" t="str">
        <f t="shared" si="2"/>
        <v>Capital One Finan</v>
      </c>
      <c r="E134">
        <v>3.7090000000000001</v>
      </c>
      <c r="F134">
        <v>0.58799999999999997</v>
      </c>
      <c r="G134">
        <v>16.628</v>
      </c>
    </row>
    <row r="135" spans="1:7" x14ac:dyDescent="0.3">
      <c r="A135" t="s">
        <v>405</v>
      </c>
      <c r="B135" t="s">
        <v>406</v>
      </c>
      <c r="C135" t="s">
        <v>407</v>
      </c>
      <c r="D135" t="str">
        <f t="shared" si="2"/>
        <v>Coca-Cola Bottlin</v>
      </c>
      <c r="E135">
        <v>32.624000000000002</v>
      </c>
      <c r="F135">
        <v>4.5789999999999997</v>
      </c>
      <c r="G135">
        <v>6.673</v>
      </c>
    </row>
    <row r="136" spans="1:7" x14ac:dyDescent="0.3">
      <c r="A136" t="s">
        <v>408</v>
      </c>
      <c r="B136" t="s">
        <v>409</v>
      </c>
      <c r="C136" t="s">
        <v>410</v>
      </c>
      <c r="D136" t="str">
        <f t="shared" si="2"/>
        <v>Columbia Sportswe</v>
      </c>
      <c r="E136">
        <v>6.9050000000000002</v>
      </c>
      <c r="F136">
        <v>4.6459999999999999</v>
      </c>
      <c r="G136">
        <v>7.0549999999999997</v>
      </c>
    </row>
    <row r="137" spans="1:7" x14ac:dyDescent="0.3">
      <c r="A137" t="s">
        <v>411</v>
      </c>
      <c r="B137" t="s">
        <v>412</v>
      </c>
      <c r="C137" t="s">
        <v>413</v>
      </c>
      <c r="D137" t="str">
        <f t="shared" si="2"/>
        <v>ConocoPhillips Co</v>
      </c>
      <c r="E137">
        <v>8.327</v>
      </c>
      <c r="F137">
        <v>0</v>
      </c>
      <c r="G137">
        <v>6.5650000000000004</v>
      </c>
    </row>
    <row r="138" spans="1:7" x14ac:dyDescent="0.3">
      <c r="A138" t="s">
        <v>414</v>
      </c>
      <c r="B138" t="s">
        <v>415</v>
      </c>
      <c r="C138" t="s">
        <v>416</v>
      </c>
      <c r="D138" t="str">
        <f t="shared" si="2"/>
        <v>Costco Wholesale</v>
      </c>
      <c r="E138">
        <v>11.346</v>
      </c>
      <c r="F138">
        <v>5.0730000000000004</v>
      </c>
      <c r="G138">
        <v>2.496</v>
      </c>
    </row>
    <row r="139" spans="1:7" x14ac:dyDescent="0.3">
      <c r="A139" t="s">
        <v>417</v>
      </c>
      <c r="B139" t="s">
        <v>418</v>
      </c>
      <c r="C139" t="s">
        <v>419</v>
      </c>
      <c r="D139" t="str">
        <f t="shared" si="2"/>
        <v>Covidien plc. Ord</v>
      </c>
      <c r="E139">
        <v>11.452999999999999</v>
      </c>
      <c r="F139">
        <v>8.7140000000000004</v>
      </c>
      <c r="G139">
        <v>21.321999999999999</v>
      </c>
    </row>
    <row r="140" spans="1:7" x14ac:dyDescent="0.3">
      <c r="A140" t="s">
        <v>420</v>
      </c>
      <c r="B140" t="s">
        <v>421</v>
      </c>
      <c r="C140" t="s">
        <v>422</v>
      </c>
      <c r="D140" t="str">
        <f t="shared" si="2"/>
        <v>Canadian Pacific</v>
      </c>
      <c r="E140">
        <v>9.6440000000000001</v>
      </c>
      <c r="F140">
        <v>3.629</v>
      </c>
      <c r="G140">
        <v>20.917000000000002</v>
      </c>
    </row>
    <row r="141" spans="1:7" x14ac:dyDescent="0.3">
      <c r="A141" t="s">
        <v>423</v>
      </c>
      <c r="B141" t="s">
        <v>424</v>
      </c>
      <c r="C141" t="s">
        <v>425</v>
      </c>
      <c r="D141" t="str">
        <f t="shared" si="2"/>
        <v>Campbell Soup Com</v>
      </c>
      <c r="E141">
        <v>78.138999999999996</v>
      </c>
      <c r="F141">
        <v>14.207000000000001</v>
      </c>
      <c r="G141">
        <v>18.111000000000001</v>
      </c>
    </row>
    <row r="142" spans="1:7" x14ac:dyDescent="0.3">
      <c r="A142" t="s">
        <v>426</v>
      </c>
      <c r="B142" t="s">
        <v>427</v>
      </c>
      <c r="C142" t="s">
        <v>428</v>
      </c>
      <c r="D142" t="str">
        <f t="shared" si="2"/>
        <v>Chesapeake Utilit</v>
      </c>
      <c r="E142">
        <v>11.189</v>
      </c>
      <c r="F142">
        <v>5.0060000000000002</v>
      </c>
      <c r="G142">
        <v>12.209</v>
      </c>
    </row>
    <row r="143" spans="1:7" x14ac:dyDescent="0.3">
      <c r="A143" t="s">
        <v>429</v>
      </c>
      <c r="B143" t="s">
        <v>430</v>
      </c>
      <c r="C143" t="s">
        <v>431</v>
      </c>
      <c r="D143" t="str">
        <f t="shared" si="2"/>
        <v>CPFL Energia S.A.</v>
      </c>
      <c r="E143">
        <v>22.651</v>
      </c>
      <c r="F143">
        <v>8.7040000000000006</v>
      </c>
      <c r="G143">
        <v>21.23</v>
      </c>
    </row>
    <row r="144" spans="1:7" x14ac:dyDescent="0.3">
      <c r="A144" t="s">
        <v>432</v>
      </c>
      <c r="B144" t="s">
        <v>433</v>
      </c>
      <c r="C144" t="s">
        <v>434</v>
      </c>
      <c r="D144" t="str">
        <f t="shared" si="2"/>
        <v>Capella Education</v>
      </c>
      <c r="E144">
        <v>26.25</v>
      </c>
      <c r="F144">
        <v>19.454000000000001</v>
      </c>
      <c r="G144">
        <v>19.117000000000001</v>
      </c>
    </row>
    <row r="145" spans="1:7" x14ac:dyDescent="0.3">
      <c r="A145" t="s">
        <v>435</v>
      </c>
      <c r="B145" t="s">
        <v>436</v>
      </c>
      <c r="C145" t="s">
        <v>437</v>
      </c>
      <c r="D145" t="str">
        <f t="shared" si="2"/>
        <v>Corn Products Int</v>
      </c>
      <c r="E145">
        <v>2.67</v>
      </c>
      <c r="F145">
        <v>5.6379999999999999</v>
      </c>
      <c r="G145">
        <v>7.5650000000000004</v>
      </c>
    </row>
    <row r="146" spans="1:7" x14ac:dyDescent="0.3">
      <c r="A146" t="s">
        <v>438</v>
      </c>
      <c r="B146" t="s">
        <v>439</v>
      </c>
      <c r="C146" t="s">
        <v>440</v>
      </c>
      <c r="D146" t="str">
        <f t="shared" si="2"/>
        <v>Crane Company Com</v>
      </c>
      <c r="E146">
        <v>16.405999999999999</v>
      </c>
      <c r="F146">
        <v>4.7439999999999998</v>
      </c>
      <c r="G146">
        <v>9.4830000000000005</v>
      </c>
    </row>
    <row r="147" spans="1:7" x14ac:dyDescent="0.3">
      <c r="A147" t="s">
        <v>441</v>
      </c>
      <c r="B147" t="s">
        <v>442</v>
      </c>
      <c r="C147" t="s">
        <v>443</v>
      </c>
      <c r="D147" t="str">
        <f t="shared" si="2"/>
        <v>Charles River Lab</v>
      </c>
      <c r="E147">
        <v>8.5009999999999994</v>
      </c>
      <c r="F147">
        <v>5.28</v>
      </c>
      <c r="G147">
        <v>15.263999999999999</v>
      </c>
    </row>
    <row r="148" spans="1:7" x14ac:dyDescent="0.3">
      <c r="A148" t="s">
        <v>444</v>
      </c>
      <c r="B148" t="s">
        <v>445</v>
      </c>
      <c r="C148" t="s">
        <v>446</v>
      </c>
      <c r="D148" t="str">
        <f t="shared" si="2"/>
        <v>America's Car-Mar</v>
      </c>
      <c r="E148">
        <v>13.811999999999999</v>
      </c>
      <c r="F148">
        <v>10.368</v>
      </c>
      <c r="G148">
        <v>11.863</v>
      </c>
    </row>
    <row r="149" spans="1:7" x14ac:dyDescent="0.3">
      <c r="A149" t="s">
        <v>447</v>
      </c>
      <c r="B149" t="s">
        <v>448</v>
      </c>
      <c r="C149" t="s">
        <v>449</v>
      </c>
      <c r="D149" t="str">
        <f t="shared" si="2"/>
        <v>CSG Systems Inter</v>
      </c>
      <c r="E149">
        <v>22.22</v>
      </c>
      <c r="F149">
        <v>9</v>
      </c>
      <c r="G149">
        <v>15.048</v>
      </c>
    </row>
    <row r="150" spans="1:7" x14ac:dyDescent="0.3">
      <c r="A150" t="s">
        <v>450</v>
      </c>
      <c r="B150" t="s">
        <v>451</v>
      </c>
      <c r="C150" t="s">
        <v>452</v>
      </c>
      <c r="D150" t="str">
        <f t="shared" si="2"/>
        <v>Cash America Inte</v>
      </c>
      <c r="E150">
        <v>15.444000000000001</v>
      </c>
      <c r="F150">
        <v>8.9390000000000001</v>
      </c>
      <c r="G150">
        <v>15.678000000000001</v>
      </c>
    </row>
    <row r="151" spans="1:7" x14ac:dyDescent="0.3">
      <c r="A151" t="s">
        <v>453</v>
      </c>
      <c r="B151" t="s">
        <v>454</v>
      </c>
      <c r="C151" t="s">
        <v>455</v>
      </c>
      <c r="D151" t="str">
        <f t="shared" si="2"/>
        <v>Carlisle Companie</v>
      </c>
      <c r="E151">
        <v>13.127000000000001</v>
      </c>
      <c r="F151">
        <v>6.7039999999999997</v>
      </c>
      <c r="G151">
        <v>8.9930000000000003</v>
      </c>
    </row>
    <row r="152" spans="1:7" x14ac:dyDescent="0.3">
      <c r="A152" t="s">
        <v>456</v>
      </c>
      <c r="B152" t="s">
        <v>457</v>
      </c>
      <c r="C152" t="s">
        <v>458</v>
      </c>
      <c r="D152" t="str">
        <f t="shared" si="2"/>
        <v>CSX Corporation C</v>
      </c>
      <c r="E152">
        <v>13.46</v>
      </c>
      <c r="F152">
        <v>5.3559999999999999</v>
      </c>
      <c r="G152">
        <v>25.274000000000001</v>
      </c>
    </row>
    <row r="153" spans="1:7" x14ac:dyDescent="0.3">
      <c r="A153" t="s">
        <v>459</v>
      </c>
      <c r="B153" t="s">
        <v>460</v>
      </c>
      <c r="C153" t="s">
        <v>461</v>
      </c>
      <c r="D153" t="str">
        <f t="shared" si="2"/>
        <v>Cognizant Technol</v>
      </c>
      <c r="E153">
        <v>23.164999999999999</v>
      </c>
      <c r="F153">
        <v>13.532999999999999</v>
      </c>
      <c r="G153">
        <v>18.864000000000001</v>
      </c>
    </row>
    <row r="154" spans="1:7" x14ac:dyDescent="0.3">
      <c r="A154" t="s">
        <v>462</v>
      </c>
      <c r="B154" t="s">
        <v>463</v>
      </c>
      <c r="C154" t="s">
        <v>464</v>
      </c>
      <c r="D154" t="str">
        <f t="shared" si="2"/>
        <v>Cubic Corporation</v>
      </c>
      <c r="E154">
        <v>13.379</v>
      </c>
      <c r="F154">
        <v>7.83</v>
      </c>
      <c r="G154">
        <v>8.2110000000000003</v>
      </c>
    </row>
    <row r="155" spans="1:7" x14ac:dyDescent="0.3">
      <c r="A155" t="s">
        <v>465</v>
      </c>
      <c r="B155" t="s">
        <v>466</v>
      </c>
      <c r="C155" t="s">
        <v>467</v>
      </c>
      <c r="D155" t="str">
        <f t="shared" si="2"/>
        <v>Covance Inc. Comm</v>
      </c>
      <c r="E155">
        <v>13.499000000000001</v>
      </c>
      <c r="F155">
        <v>7.665</v>
      </c>
      <c r="G155">
        <v>11.648</v>
      </c>
    </row>
    <row r="156" spans="1:7" x14ac:dyDescent="0.3">
      <c r="A156" t="s">
        <v>468</v>
      </c>
      <c r="B156" t="s">
        <v>469</v>
      </c>
      <c r="C156" t="s">
        <v>470</v>
      </c>
      <c r="D156" t="str">
        <f t="shared" si="2"/>
        <v>Coventry Health C</v>
      </c>
      <c r="E156">
        <v>8.8290000000000006</v>
      </c>
      <c r="F156">
        <v>3.948</v>
      </c>
      <c r="G156">
        <v>3.61</v>
      </c>
    </row>
    <row r="157" spans="1:7" x14ac:dyDescent="0.3">
      <c r="A157" t="s">
        <v>471</v>
      </c>
      <c r="B157" t="s">
        <v>472</v>
      </c>
      <c r="C157" t="s">
        <v>473</v>
      </c>
      <c r="D157" t="str">
        <f t="shared" si="2"/>
        <v>CVS Caremark Corp</v>
      </c>
      <c r="E157">
        <v>10.542999999999999</v>
      </c>
      <c r="F157">
        <v>6.5640000000000001</v>
      </c>
      <c r="G157">
        <v>6.5209999999999999</v>
      </c>
    </row>
    <row r="158" spans="1:7" x14ac:dyDescent="0.3">
      <c r="A158" t="s">
        <v>474</v>
      </c>
      <c r="B158" t="s">
        <v>475</v>
      </c>
      <c r="C158" t="s">
        <v>476</v>
      </c>
      <c r="D158" t="str">
        <f t="shared" si="2"/>
        <v>Chevron Corporati</v>
      </c>
      <c r="E158">
        <v>11.824999999999999</v>
      </c>
      <c r="F158">
        <v>0</v>
      </c>
      <c r="G158">
        <v>8.5549999999999997</v>
      </c>
    </row>
    <row r="159" spans="1:7" x14ac:dyDescent="0.3">
      <c r="A159" t="s">
        <v>477</v>
      </c>
      <c r="B159" t="s">
        <v>478</v>
      </c>
      <c r="C159" t="s">
        <v>479</v>
      </c>
      <c r="D159" t="str">
        <f t="shared" si="2"/>
        <v>Curtiss-Wright Co</v>
      </c>
      <c r="E159">
        <v>10.057</v>
      </c>
      <c r="F159">
        <v>5.0579999999999998</v>
      </c>
      <c r="G159">
        <v>9.3559999999999999</v>
      </c>
    </row>
    <row r="160" spans="1:7" x14ac:dyDescent="0.3">
      <c r="A160" t="s">
        <v>480</v>
      </c>
      <c r="B160" t="s">
        <v>481</v>
      </c>
      <c r="C160" t="s">
        <v>482</v>
      </c>
      <c r="D160" t="str">
        <f t="shared" si="2"/>
        <v>California Water</v>
      </c>
      <c r="E160">
        <v>9.8480000000000008</v>
      </c>
      <c r="F160">
        <v>3.5219999999999998</v>
      </c>
      <c r="G160">
        <v>18.454999999999998</v>
      </c>
    </row>
    <row r="161" spans="1:7" x14ac:dyDescent="0.3">
      <c r="A161" t="s">
        <v>483</v>
      </c>
      <c r="B161" t="s">
        <v>484</v>
      </c>
      <c r="C161" t="s">
        <v>485</v>
      </c>
      <c r="D161" t="str">
        <f t="shared" si="2"/>
        <v>Community Health</v>
      </c>
      <c r="E161">
        <v>13.334</v>
      </c>
      <c r="F161">
        <v>4.798</v>
      </c>
      <c r="G161">
        <v>8.8260000000000005</v>
      </c>
    </row>
    <row r="162" spans="1:7" x14ac:dyDescent="0.3">
      <c r="A162" t="s">
        <v>486</v>
      </c>
      <c r="B162" t="s">
        <v>487</v>
      </c>
      <c r="C162" t="s">
        <v>488</v>
      </c>
      <c r="D162" t="str">
        <f t="shared" si="2"/>
        <v>Changyou.com Limi</v>
      </c>
      <c r="E162">
        <v>88.885999999999996</v>
      </c>
      <c r="F162">
        <v>43.962000000000003</v>
      </c>
      <c r="G162">
        <v>61.253999999999998</v>
      </c>
    </row>
    <row r="163" spans="1:7" x14ac:dyDescent="0.3">
      <c r="A163" t="s">
        <v>489</v>
      </c>
      <c r="B163" t="s">
        <v>490</v>
      </c>
      <c r="C163" t="s">
        <v>491</v>
      </c>
      <c r="D163" t="str">
        <f t="shared" si="2"/>
        <v>Dominion Resource</v>
      </c>
      <c r="E163">
        <v>13.709</v>
      </c>
      <c r="F163">
        <v>4.2910000000000004</v>
      </c>
      <c r="G163">
        <v>19.234999999999999</v>
      </c>
    </row>
    <row r="164" spans="1:7" x14ac:dyDescent="0.3">
      <c r="A164" t="s">
        <v>492</v>
      </c>
      <c r="B164" t="s">
        <v>493</v>
      </c>
      <c r="C164" t="s">
        <v>494</v>
      </c>
      <c r="D164" t="str">
        <f t="shared" si="2"/>
        <v>Ducommun Incorpor</v>
      </c>
      <c r="E164">
        <v>4.444</v>
      </c>
      <c r="F164">
        <v>5.0720000000000001</v>
      </c>
      <c r="G164">
        <v>6.7830000000000004</v>
      </c>
    </row>
    <row r="165" spans="1:7" x14ac:dyDescent="0.3">
      <c r="A165" t="s">
        <v>495</v>
      </c>
      <c r="B165" t="s">
        <v>496</v>
      </c>
      <c r="C165" t="s">
        <v>497</v>
      </c>
      <c r="D165" t="str">
        <f t="shared" si="2"/>
        <v>E.I. du Pont de N</v>
      </c>
      <c r="E165">
        <v>24.477</v>
      </c>
      <c r="F165">
        <v>4.609</v>
      </c>
      <c r="G165">
        <v>10.050000000000001</v>
      </c>
    </row>
    <row r="166" spans="1:7" x14ac:dyDescent="0.3">
      <c r="A166" t="s">
        <v>498</v>
      </c>
      <c r="B166" t="s">
        <v>499</v>
      </c>
      <c r="C166" t="s">
        <v>500</v>
      </c>
      <c r="D166" t="str">
        <f t="shared" si="2"/>
        <v>Deere &amp; Company C</v>
      </c>
      <c r="E166">
        <v>15.827</v>
      </c>
      <c r="F166">
        <v>2.9660000000000002</v>
      </c>
      <c r="G166">
        <v>8.5459999999999994</v>
      </c>
    </row>
    <row r="167" spans="1:7" x14ac:dyDescent="0.3">
      <c r="A167" t="s">
        <v>501</v>
      </c>
      <c r="B167" t="s">
        <v>502</v>
      </c>
      <c r="C167" t="s">
        <v>503</v>
      </c>
      <c r="D167" t="str">
        <f t="shared" si="2"/>
        <v>Deckers Outdoor C</v>
      </c>
      <c r="E167">
        <v>23.452000000000002</v>
      </c>
      <c r="F167">
        <v>21.32</v>
      </c>
      <c r="G167">
        <v>20.981000000000002</v>
      </c>
    </row>
    <row r="168" spans="1:7" x14ac:dyDescent="0.3">
      <c r="A168" t="s">
        <v>504</v>
      </c>
      <c r="B168" t="s">
        <v>505</v>
      </c>
      <c r="C168" t="s">
        <v>506</v>
      </c>
      <c r="D168" t="str">
        <f t="shared" si="2"/>
        <v>Diageo plc Common</v>
      </c>
      <c r="E168">
        <v>39.741999999999997</v>
      </c>
      <c r="F168">
        <v>7.734</v>
      </c>
      <c r="G168">
        <v>27.28</v>
      </c>
    </row>
    <row r="169" spans="1:7" x14ac:dyDescent="0.3">
      <c r="A169" t="s">
        <v>507</v>
      </c>
      <c r="B169" t="s">
        <v>508</v>
      </c>
      <c r="C169" t="s">
        <v>509</v>
      </c>
      <c r="D169" t="str">
        <f t="shared" si="2"/>
        <v>Delphi Financial</v>
      </c>
      <c r="E169">
        <v>9.0939999999999994</v>
      </c>
      <c r="F169">
        <v>1.425</v>
      </c>
      <c r="G169">
        <v>9.3420000000000005</v>
      </c>
    </row>
    <row r="170" spans="1:7" x14ac:dyDescent="0.3">
      <c r="A170" t="s">
        <v>510</v>
      </c>
      <c r="B170" t="s">
        <v>511</v>
      </c>
      <c r="C170" t="s">
        <v>512</v>
      </c>
      <c r="D170" t="str">
        <f t="shared" si="2"/>
        <v>Quest Diagnostics</v>
      </c>
      <c r="E170">
        <v>19.233000000000001</v>
      </c>
      <c r="F170">
        <v>9.8979999999999997</v>
      </c>
      <c r="G170">
        <v>18.021999999999998</v>
      </c>
    </row>
    <row r="171" spans="1:7" x14ac:dyDescent="0.3">
      <c r="A171" t="s">
        <v>513</v>
      </c>
      <c r="B171" t="s">
        <v>514</v>
      </c>
      <c r="C171" t="s">
        <v>515</v>
      </c>
      <c r="D171" t="str">
        <f t="shared" si="2"/>
        <v>Diamond Hill Inve</v>
      </c>
      <c r="E171">
        <v>12.233000000000001</v>
      </c>
      <c r="F171">
        <v>9.4039999999999999</v>
      </c>
      <c r="G171">
        <v>23.456</v>
      </c>
    </row>
    <row r="172" spans="1:7" x14ac:dyDescent="0.3">
      <c r="A172" t="s">
        <v>516</v>
      </c>
      <c r="B172" t="s">
        <v>517</v>
      </c>
      <c r="C172" t="s">
        <v>518</v>
      </c>
      <c r="D172" t="str">
        <f t="shared" si="2"/>
        <v>Danaher Corporati</v>
      </c>
      <c r="E172">
        <v>10.744</v>
      </c>
      <c r="F172">
        <v>6.0030000000000001</v>
      </c>
      <c r="G172">
        <v>15.923</v>
      </c>
    </row>
    <row r="173" spans="1:7" x14ac:dyDescent="0.3">
      <c r="A173" t="s">
        <v>519</v>
      </c>
      <c r="B173" t="s">
        <v>520</v>
      </c>
      <c r="C173" t="s">
        <v>521</v>
      </c>
      <c r="D173" t="str">
        <f t="shared" si="2"/>
        <v>Dolby Laboratorie</v>
      </c>
      <c r="E173">
        <v>18.437000000000001</v>
      </c>
      <c r="F173">
        <v>14.278</v>
      </c>
      <c r="G173">
        <v>46.228999999999999</v>
      </c>
    </row>
    <row r="174" spans="1:7" x14ac:dyDescent="0.3">
      <c r="A174" t="s">
        <v>522</v>
      </c>
      <c r="B174" t="s">
        <v>523</v>
      </c>
      <c r="C174" t="s">
        <v>524</v>
      </c>
      <c r="D174" t="str">
        <f t="shared" si="2"/>
        <v>Digital Realty Tr</v>
      </c>
      <c r="E174">
        <v>5.7450000000000001</v>
      </c>
      <c r="F174">
        <v>3.202</v>
      </c>
      <c r="G174">
        <v>28.149000000000001</v>
      </c>
    </row>
    <row r="175" spans="1:7" x14ac:dyDescent="0.3">
      <c r="A175" t="s">
        <v>525</v>
      </c>
      <c r="B175" t="s">
        <v>526</v>
      </c>
      <c r="C175" t="s">
        <v>527</v>
      </c>
      <c r="D175" t="str">
        <f t="shared" si="2"/>
        <v>Deluxe Corporatio</v>
      </c>
      <c r="E175">
        <v>116.711</v>
      </c>
      <c r="F175">
        <v>11.7</v>
      </c>
      <c r="G175">
        <v>16.922999999999998</v>
      </c>
    </row>
    <row r="176" spans="1:7" x14ac:dyDescent="0.3">
      <c r="A176" t="s">
        <v>528</v>
      </c>
      <c r="B176" t="s">
        <v>529</v>
      </c>
      <c r="C176" t="s">
        <v>530</v>
      </c>
      <c r="D176" t="str">
        <f t="shared" si="2"/>
        <v>Dun &amp; Bradstreet</v>
      </c>
      <c r="E176">
        <v>0</v>
      </c>
      <c r="F176">
        <v>0</v>
      </c>
      <c r="G176">
        <v>28.902999999999999</v>
      </c>
    </row>
    <row r="177" spans="1:7" x14ac:dyDescent="0.3">
      <c r="A177" t="s">
        <v>531</v>
      </c>
      <c r="B177" t="s">
        <v>532</v>
      </c>
      <c r="C177" t="s">
        <v>533</v>
      </c>
      <c r="D177" t="str">
        <f t="shared" si="2"/>
        <v>Dionex Corporatio</v>
      </c>
      <c r="E177">
        <v>24.155999999999999</v>
      </c>
      <c r="F177">
        <v>13.974</v>
      </c>
      <c r="G177">
        <v>20.43</v>
      </c>
    </row>
    <row r="178" spans="1:7" x14ac:dyDescent="0.3">
      <c r="A178" t="s">
        <v>534</v>
      </c>
      <c r="B178" t="s">
        <v>535</v>
      </c>
      <c r="C178" t="s">
        <v>536</v>
      </c>
      <c r="D178" t="str">
        <f t="shared" si="2"/>
        <v>Dover Corporation</v>
      </c>
      <c r="E178">
        <v>9.4429999999999996</v>
      </c>
      <c r="F178">
        <v>5.234</v>
      </c>
      <c r="G178">
        <v>11.43</v>
      </c>
    </row>
    <row r="179" spans="1:7" x14ac:dyDescent="0.3">
      <c r="A179" t="s">
        <v>537</v>
      </c>
      <c r="B179" t="s">
        <v>538</v>
      </c>
      <c r="C179" t="s">
        <v>539</v>
      </c>
      <c r="D179" t="str">
        <f t="shared" si="2"/>
        <v>Amdocs Limited Co</v>
      </c>
      <c r="E179">
        <v>11.005000000000001</v>
      </c>
      <c r="F179">
        <v>5.2789999999999999</v>
      </c>
      <c r="G179">
        <v>13.593999999999999</v>
      </c>
    </row>
    <row r="180" spans="1:7" x14ac:dyDescent="0.3">
      <c r="A180" t="s">
        <v>540</v>
      </c>
      <c r="B180" t="s">
        <v>541</v>
      </c>
      <c r="C180" t="s">
        <v>542</v>
      </c>
      <c r="D180" t="str">
        <f t="shared" si="2"/>
        <v>DPL Inc. Common S</v>
      </c>
      <c r="E180">
        <v>21.85</v>
      </c>
      <c r="F180">
        <v>7.3540000000000001</v>
      </c>
      <c r="G180">
        <v>27.815999999999999</v>
      </c>
    </row>
    <row r="181" spans="1:7" x14ac:dyDescent="0.3">
      <c r="A181" t="s">
        <v>543</v>
      </c>
      <c r="B181" t="s">
        <v>544</v>
      </c>
      <c r="C181" t="s">
        <v>545</v>
      </c>
      <c r="D181" t="str">
        <f t="shared" si="2"/>
        <v>Dr Pepper Snapple</v>
      </c>
      <c r="E181">
        <v>19.158000000000001</v>
      </c>
      <c r="F181">
        <v>7.7880000000000003</v>
      </c>
      <c r="G181">
        <v>19.617000000000001</v>
      </c>
    </row>
    <row r="182" spans="1:7" x14ac:dyDescent="0.3">
      <c r="A182" t="s">
        <v>546</v>
      </c>
      <c r="B182" t="s">
        <v>547</v>
      </c>
      <c r="C182" t="s">
        <v>548</v>
      </c>
      <c r="D182" t="str">
        <f t="shared" si="2"/>
        <v>Darden Restaurant</v>
      </c>
      <c r="E182">
        <v>24.943000000000001</v>
      </c>
      <c r="F182">
        <v>7.98</v>
      </c>
      <c r="G182">
        <v>8.9369999999999994</v>
      </c>
    </row>
    <row r="183" spans="1:7" x14ac:dyDescent="0.3">
      <c r="A183" t="s">
        <v>549</v>
      </c>
      <c r="B183" t="s">
        <v>550</v>
      </c>
      <c r="C183" t="s">
        <v>551</v>
      </c>
      <c r="D183" t="str">
        <f t="shared" si="2"/>
        <v>DTE Energy Compan</v>
      </c>
      <c r="E183">
        <v>8.6690000000000005</v>
      </c>
      <c r="F183">
        <v>3.2160000000000002</v>
      </c>
      <c r="G183">
        <v>15.66</v>
      </c>
    </row>
    <row r="184" spans="1:7" x14ac:dyDescent="0.3">
      <c r="A184" t="s">
        <v>552</v>
      </c>
      <c r="B184" t="s">
        <v>553</v>
      </c>
      <c r="C184" t="s">
        <v>554</v>
      </c>
      <c r="D184" t="str">
        <f t="shared" si="2"/>
        <v>DIRECTV</v>
      </c>
      <c r="E184">
        <v>24.98</v>
      </c>
      <c r="F184">
        <v>9.6010000000000009</v>
      </c>
      <c r="G184">
        <v>12.395</v>
      </c>
    </row>
    <row r="185" spans="1:7" x14ac:dyDescent="0.3">
      <c r="A185" t="s">
        <v>555</v>
      </c>
      <c r="B185" t="s">
        <v>556</v>
      </c>
      <c r="C185" t="s">
        <v>557</v>
      </c>
      <c r="D185" t="str">
        <f t="shared" si="2"/>
        <v>DeVry Inc. Common</v>
      </c>
      <c r="E185">
        <v>22.818000000000001</v>
      </c>
      <c r="F185">
        <v>12.925000000000001</v>
      </c>
      <c r="G185">
        <v>19.068000000000001</v>
      </c>
    </row>
    <row r="186" spans="1:7" x14ac:dyDescent="0.3">
      <c r="A186" t="s">
        <v>558</v>
      </c>
      <c r="B186" t="s">
        <v>559</v>
      </c>
      <c r="C186" t="s">
        <v>560</v>
      </c>
      <c r="D186" t="str">
        <f t="shared" si="2"/>
        <v>DaVita Inc. Commo</v>
      </c>
      <c r="E186">
        <v>20.681999999999999</v>
      </c>
      <c r="F186">
        <v>7.8970000000000002</v>
      </c>
      <c r="G186">
        <v>15.352</v>
      </c>
    </row>
    <row r="187" spans="1:7" x14ac:dyDescent="0.3">
      <c r="A187" t="s">
        <v>561</v>
      </c>
      <c r="B187" t="s">
        <v>562</v>
      </c>
      <c r="C187" t="s">
        <v>563</v>
      </c>
      <c r="D187" t="str">
        <f t="shared" si="2"/>
        <v>Dreamworks Animat</v>
      </c>
      <c r="E187">
        <v>13.920999999999999</v>
      </c>
      <c r="F187">
        <v>8.9469999999999992</v>
      </c>
      <c r="G187">
        <v>26.655000000000001</v>
      </c>
    </row>
    <row r="188" spans="1:7" x14ac:dyDescent="0.3">
      <c r="A188" t="s">
        <v>564</v>
      </c>
      <c r="B188" t="s">
        <v>565</v>
      </c>
      <c r="C188" t="s">
        <v>566</v>
      </c>
      <c r="D188" t="str">
        <f t="shared" si="2"/>
        <v>Centrais Elc Braz</v>
      </c>
      <c r="E188">
        <v>1.7729999999999999</v>
      </c>
      <c r="F188">
        <v>1.7370000000000001</v>
      </c>
      <c r="G188">
        <v>12.997999999999999</v>
      </c>
    </row>
    <row r="189" spans="1:7" x14ac:dyDescent="0.3">
      <c r="A189" t="s">
        <v>567</v>
      </c>
      <c r="B189" t="s">
        <v>568</v>
      </c>
      <c r="C189" t="s">
        <v>569</v>
      </c>
      <c r="D189" t="str">
        <f t="shared" si="2"/>
        <v>Ecolab Inc. Commo</v>
      </c>
      <c r="E189">
        <v>23.361999999999998</v>
      </c>
      <c r="F189">
        <v>9.7289999999999992</v>
      </c>
      <c r="G189">
        <v>12.897</v>
      </c>
    </row>
    <row r="190" spans="1:7" x14ac:dyDescent="0.3">
      <c r="A190" t="s">
        <v>570</v>
      </c>
      <c r="B190" t="s">
        <v>571</v>
      </c>
      <c r="C190" t="s">
        <v>572</v>
      </c>
      <c r="D190" t="str">
        <f t="shared" si="2"/>
        <v>Consolidated Edis</v>
      </c>
      <c r="E190">
        <v>8.7029999999999994</v>
      </c>
      <c r="F190">
        <v>3.5230000000000001</v>
      </c>
      <c r="G190">
        <v>14.571999999999999</v>
      </c>
    </row>
    <row r="191" spans="1:7" x14ac:dyDescent="0.3">
      <c r="A191" t="s">
        <v>573</v>
      </c>
      <c r="B191" t="s">
        <v>574</v>
      </c>
      <c r="C191" t="s">
        <v>575</v>
      </c>
      <c r="D191" t="str">
        <f t="shared" si="2"/>
        <v>Energen Corporati</v>
      </c>
      <c r="E191">
        <v>13.137</v>
      </c>
      <c r="F191">
        <v>0</v>
      </c>
      <c r="G191">
        <v>30.227</v>
      </c>
    </row>
    <row r="192" spans="1:7" x14ac:dyDescent="0.3">
      <c r="A192" t="s">
        <v>576</v>
      </c>
      <c r="B192" t="s">
        <v>577</v>
      </c>
      <c r="C192" t="s">
        <v>578</v>
      </c>
      <c r="D192" t="str">
        <f t="shared" si="2"/>
        <v>EastGroup Propert</v>
      </c>
      <c r="E192">
        <v>6.407</v>
      </c>
      <c r="F192">
        <v>0</v>
      </c>
      <c r="G192">
        <v>34.395000000000003</v>
      </c>
    </row>
    <row r="193" spans="1:7" x14ac:dyDescent="0.3">
      <c r="A193" t="s">
        <v>579</v>
      </c>
      <c r="B193" t="s">
        <v>580</v>
      </c>
      <c r="C193" t="s">
        <v>581</v>
      </c>
      <c r="D193" t="str">
        <f t="shared" si="2"/>
        <v>Edison Internatio</v>
      </c>
      <c r="E193">
        <v>8.9819999999999993</v>
      </c>
      <c r="F193">
        <v>3.4660000000000002</v>
      </c>
      <c r="G193">
        <v>18.670999999999999</v>
      </c>
    </row>
    <row r="194" spans="1:7" x14ac:dyDescent="0.3">
      <c r="A194" t="s">
        <v>582</v>
      </c>
      <c r="B194" t="s">
        <v>583</v>
      </c>
      <c r="C194" t="s">
        <v>584</v>
      </c>
      <c r="D194" t="str">
        <f t="shared" si="2"/>
        <v>Estee Lauder Comp</v>
      </c>
      <c r="E194">
        <v>22.347999999999999</v>
      </c>
      <c r="F194">
        <v>10.138999999999999</v>
      </c>
      <c r="G194">
        <v>11.973000000000001</v>
      </c>
    </row>
    <row r="195" spans="1:7" x14ac:dyDescent="0.3">
      <c r="A195" t="s">
        <v>585</v>
      </c>
      <c r="B195" t="s">
        <v>586</v>
      </c>
      <c r="C195" t="s">
        <v>587</v>
      </c>
      <c r="D195" t="str">
        <f t="shared" ref="D195:D258" si="3">TRIM(C195)</f>
        <v>Equity Lifestyle</v>
      </c>
      <c r="E195">
        <v>17.492999999999999</v>
      </c>
      <c r="F195">
        <v>4.0049999999999999</v>
      </c>
      <c r="G195">
        <v>27.681000000000001</v>
      </c>
    </row>
    <row r="196" spans="1:7" x14ac:dyDescent="0.3">
      <c r="A196" t="s">
        <v>588</v>
      </c>
      <c r="B196" t="s">
        <v>589</v>
      </c>
      <c r="C196" t="s">
        <v>590</v>
      </c>
      <c r="D196" t="str">
        <f t="shared" si="3"/>
        <v>Eastman Chemical</v>
      </c>
      <c r="E196">
        <v>8.8710000000000004</v>
      </c>
      <c r="F196">
        <v>5.9859999999999998</v>
      </c>
      <c r="G196">
        <v>10.244</v>
      </c>
    </row>
    <row r="197" spans="1:7" x14ac:dyDescent="0.3">
      <c r="A197" t="s">
        <v>591</v>
      </c>
      <c r="B197" t="s">
        <v>592</v>
      </c>
      <c r="C197" t="s">
        <v>593</v>
      </c>
      <c r="D197" t="str">
        <f t="shared" si="3"/>
        <v>Emerson Electric</v>
      </c>
      <c r="E197">
        <v>19.635999999999999</v>
      </c>
      <c r="F197">
        <v>9.3610000000000007</v>
      </c>
      <c r="G197">
        <v>15.337999999999999</v>
      </c>
    </row>
    <row r="198" spans="1:7" x14ac:dyDescent="0.3">
      <c r="A198" t="s">
        <v>594</v>
      </c>
      <c r="B198" t="s">
        <v>595</v>
      </c>
      <c r="C198" t="s">
        <v>596</v>
      </c>
      <c r="D198" t="str">
        <f t="shared" si="3"/>
        <v>Emergency Medical</v>
      </c>
      <c r="E198">
        <v>18.812000000000001</v>
      </c>
      <c r="F198">
        <v>8.3360000000000003</v>
      </c>
      <c r="G198">
        <v>8.2940000000000005</v>
      </c>
    </row>
    <row r="199" spans="1:7" x14ac:dyDescent="0.3">
      <c r="A199" t="s">
        <v>597</v>
      </c>
      <c r="B199" t="s">
        <v>598</v>
      </c>
      <c r="C199" t="s">
        <v>599</v>
      </c>
      <c r="D199" t="str">
        <f t="shared" si="3"/>
        <v>Enbridge Inc Comm</v>
      </c>
      <c r="E199">
        <v>22.507000000000001</v>
      </c>
      <c r="F199">
        <v>2.9809999999999999</v>
      </c>
      <c r="G199">
        <v>10.116</v>
      </c>
    </row>
    <row r="200" spans="1:7" x14ac:dyDescent="0.3">
      <c r="A200" t="s">
        <v>600</v>
      </c>
      <c r="B200" t="s">
        <v>601</v>
      </c>
      <c r="C200" t="s">
        <v>602</v>
      </c>
      <c r="D200" t="str">
        <f t="shared" si="3"/>
        <v>Energizer Holding</v>
      </c>
      <c r="E200">
        <v>21.242999999999999</v>
      </c>
      <c r="F200">
        <v>7.2649999999999997</v>
      </c>
      <c r="G200">
        <v>16.858000000000001</v>
      </c>
    </row>
    <row r="201" spans="1:7" x14ac:dyDescent="0.3">
      <c r="A201" t="s">
        <v>603</v>
      </c>
      <c r="B201" t="s">
        <v>604</v>
      </c>
      <c r="C201" t="s">
        <v>605</v>
      </c>
      <c r="D201" t="str">
        <f t="shared" si="3"/>
        <v>Empresa Nacional</v>
      </c>
      <c r="E201">
        <v>34.192</v>
      </c>
      <c r="F201">
        <v>10.321999999999999</v>
      </c>
      <c r="G201">
        <v>44.054000000000002</v>
      </c>
    </row>
    <row r="202" spans="1:7" x14ac:dyDescent="0.3">
      <c r="A202" t="s">
        <v>606</v>
      </c>
      <c r="B202" t="s">
        <v>607</v>
      </c>
      <c r="C202" t="s">
        <v>608</v>
      </c>
      <c r="D202" t="str">
        <f t="shared" si="3"/>
        <v>Equity Residentia</v>
      </c>
      <c r="E202">
        <v>0.16500000000000001</v>
      </c>
      <c r="F202">
        <v>2.1150000000000002</v>
      </c>
      <c r="G202">
        <v>27.808</v>
      </c>
    </row>
    <row r="203" spans="1:7" x14ac:dyDescent="0.3">
      <c r="A203" t="s">
        <v>609</v>
      </c>
      <c r="B203" t="s">
        <v>610</v>
      </c>
      <c r="C203" t="s">
        <v>611</v>
      </c>
      <c r="D203" t="str">
        <f t="shared" si="3"/>
        <v>Erie Indemnity Co</v>
      </c>
      <c r="E203">
        <v>8.5269999999999992</v>
      </c>
      <c r="F203">
        <v>4.2569999999999997</v>
      </c>
      <c r="G203">
        <v>16.132000000000001</v>
      </c>
    </row>
    <row r="204" spans="1:7" x14ac:dyDescent="0.3">
      <c r="A204" t="s">
        <v>612</v>
      </c>
      <c r="B204" t="s">
        <v>613</v>
      </c>
      <c r="C204" t="s">
        <v>614</v>
      </c>
      <c r="D204" t="str">
        <f t="shared" si="3"/>
        <v>ITT Educational S</v>
      </c>
      <c r="E204">
        <v>181.74100000000001</v>
      </c>
      <c r="F204">
        <v>49.875</v>
      </c>
      <c r="G204">
        <v>37.052</v>
      </c>
    </row>
    <row r="205" spans="1:7" x14ac:dyDescent="0.3">
      <c r="A205" t="s">
        <v>615</v>
      </c>
      <c r="B205" t="s">
        <v>616</v>
      </c>
      <c r="C205" t="s">
        <v>617</v>
      </c>
      <c r="D205" t="str">
        <f t="shared" si="3"/>
        <v>Esterline Technol</v>
      </c>
      <c r="E205">
        <v>9.5069999999999997</v>
      </c>
      <c r="F205">
        <v>4.66</v>
      </c>
      <c r="G205">
        <v>11.146000000000001</v>
      </c>
    </row>
    <row r="206" spans="1:7" x14ac:dyDescent="0.3">
      <c r="A206" t="s">
        <v>618</v>
      </c>
      <c r="B206" t="s">
        <v>619</v>
      </c>
      <c r="C206" t="s">
        <v>620</v>
      </c>
      <c r="D206" t="str">
        <f t="shared" si="3"/>
        <v>Essex Property Tr</v>
      </c>
      <c r="E206">
        <v>2.7749999999999999</v>
      </c>
      <c r="F206">
        <v>2.4460000000000002</v>
      </c>
      <c r="G206">
        <v>30.481999999999999</v>
      </c>
    </row>
    <row r="207" spans="1:7" x14ac:dyDescent="0.3">
      <c r="A207" t="s">
        <v>621</v>
      </c>
      <c r="B207" t="s">
        <v>622</v>
      </c>
      <c r="C207" t="s">
        <v>623</v>
      </c>
      <c r="D207" t="str">
        <f t="shared" si="3"/>
        <v>Energy Transfer E</v>
      </c>
      <c r="E207">
        <v>0</v>
      </c>
      <c r="F207">
        <v>5.9749999999999996</v>
      </c>
      <c r="G207">
        <v>20.497</v>
      </c>
    </row>
    <row r="208" spans="1:7" x14ac:dyDescent="0.3">
      <c r="A208" t="s">
        <v>624</v>
      </c>
      <c r="B208" t="s">
        <v>625</v>
      </c>
      <c r="C208" t="s">
        <v>626</v>
      </c>
      <c r="D208" t="str">
        <f t="shared" si="3"/>
        <v>Eaton Corporation</v>
      </c>
      <c r="E208">
        <v>5.85</v>
      </c>
      <c r="F208">
        <v>1.6850000000000001</v>
      </c>
      <c r="G208">
        <v>3.74</v>
      </c>
    </row>
    <row r="209" spans="1:7" x14ac:dyDescent="0.3">
      <c r="A209" t="s">
        <v>627</v>
      </c>
      <c r="B209" t="s">
        <v>628</v>
      </c>
      <c r="C209" t="s">
        <v>629</v>
      </c>
      <c r="D209" t="str">
        <f t="shared" si="3"/>
        <v>Energy Transfer P</v>
      </c>
      <c r="E209">
        <v>18.975999999999999</v>
      </c>
      <c r="F209">
        <v>6.3029999999999999</v>
      </c>
      <c r="G209">
        <v>20.815000000000001</v>
      </c>
    </row>
    <row r="210" spans="1:7" x14ac:dyDescent="0.3">
      <c r="A210" t="s">
        <v>630</v>
      </c>
      <c r="B210" t="s">
        <v>631</v>
      </c>
      <c r="C210" t="s">
        <v>632</v>
      </c>
      <c r="D210" t="str">
        <f t="shared" si="3"/>
        <v>Entergy Corporati</v>
      </c>
      <c r="E210">
        <v>14.85</v>
      </c>
      <c r="F210">
        <v>3.86</v>
      </c>
      <c r="G210">
        <v>21.26</v>
      </c>
    </row>
    <row r="211" spans="1:7" x14ac:dyDescent="0.3">
      <c r="A211" t="s">
        <v>633</v>
      </c>
      <c r="B211" t="s">
        <v>634</v>
      </c>
      <c r="C211" t="s">
        <v>635</v>
      </c>
      <c r="D211" t="str">
        <f t="shared" si="3"/>
        <v>Edwards Lifescien</v>
      </c>
      <c r="E211">
        <v>22.497</v>
      </c>
      <c r="F211">
        <v>9.8650000000000002</v>
      </c>
      <c r="G211">
        <v>18.010999999999999</v>
      </c>
    </row>
    <row r="212" spans="1:7" x14ac:dyDescent="0.3">
      <c r="A212" t="s">
        <v>636</v>
      </c>
      <c r="B212" t="s">
        <v>637</v>
      </c>
      <c r="C212" t="s">
        <v>638</v>
      </c>
      <c r="D212" t="str">
        <f t="shared" si="3"/>
        <v>Exelon Corporatio</v>
      </c>
      <c r="E212">
        <v>22.847999999999999</v>
      </c>
      <c r="F212">
        <v>6.48</v>
      </c>
      <c r="G212">
        <v>28.952999999999999</v>
      </c>
    </row>
    <row r="213" spans="1:7" x14ac:dyDescent="0.3">
      <c r="A213" t="s">
        <v>639</v>
      </c>
      <c r="B213" t="s">
        <v>640</v>
      </c>
      <c r="C213" t="s">
        <v>641</v>
      </c>
      <c r="D213" t="str">
        <f t="shared" si="3"/>
        <v>First Citizens Ba</v>
      </c>
      <c r="E213">
        <v>7.7009999999999996</v>
      </c>
      <c r="F213">
        <v>0.65600000000000003</v>
      </c>
      <c r="G213">
        <v>10.647</v>
      </c>
    </row>
    <row r="214" spans="1:7" x14ac:dyDescent="0.3">
      <c r="A214" t="s">
        <v>642</v>
      </c>
      <c r="B214" t="s">
        <v>643</v>
      </c>
      <c r="C214" t="s">
        <v>644</v>
      </c>
      <c r="D214" t="str">
        <f t="shared" si="3"/>
        <v>Freeport-McMoRan</v>
      </c>
      <c r="E214">
        <v>36.881999999999998</v>
      </c>
      <c r="F214">
        <v>16.709</v>
      </c>
      <c r="G214">
        <v>43.75</v>
      </c>
    </row>
    <row r="215" spans="1:7" x14ac:dyDescent="0.3">
      <c r="A215" t="s">
        <v>645</v>
      </c>
      <c r="B215" t="s">
        <v>646</v>
      </c>
      <c r="C215" t="s">
        <v>647</v>
      </c>
      <c r="D215" t="str">
        <f t="shared" si="3"/>
        <v>Family Dollar Sto</v>
      </c>
      <c r="E215">
        <v>21.626999999999999</v>
      </c>
      <c r="F215">
        <v>10.866</v>
      </c>
      <c r="G215">
        <v>6.3529999999999998</v>
      </c>
    </row>
    <row r="216" spans="1:7" x14ac:dyDescent="0.3">
      <c r="A216" t="s">
        <v>648</v>
      </c>
      <c r="B216" t="s">
        <v>649</v>
      </c>
      <c r="C216" t="s">
        <v>650</v>
      </c>
      <c r="D216" t="str">
        <f t="shared" si="3"/>
        <v>FactSet Research</v>
      </c>
      <c r="E216">
        <v>30.375</v>
      </c>
      <c r="F216">
        <v>22.797000000000001</v>
      </c>
      <c r="G216">
        <v>34.384999999999998</v>
      </c>
    </row>
    <row r="217" spans="1:7" x14ac:dyDescent="0.3">
      <c r="A217" t="s">
        <v>651</v>
      </c>
      <c r="B217" t="s">
        <v>652</v>
      </c>
      <c r="C217" t="s">
        <v>653</v>
      </c>
      <c r="D217" t="str">
        <f t="shared" si="3"/>
        <v>FirstEnergy Corpo</v>
      </c>
      <c r="E217">
        <v>11.946</v>
      </c>
      <c r="F217">
        <v>3.8610000000000002</v>
      </c>
      <c r="G217">
        <v>16.664000000000001</v>
      </c>
    </row>
    <row r="218" spans="1:7" x14ac:dyDescent="0.3">
      <c r="A218" t="s">
        <v>654</v>
      </c>
      <c r="B218" t="s">
        <v>655</v>
      </c>
      <c r="C218" t="s">
        <v>656</v>
      </c>
      <c r="D218" t="str">
        <f t="shared" si="3"/>
        <v>First Financial B</v>
      </c>
      <c r="E218">
        <v>13.715</v>
      </c>
      <c r="F218">
        <v>1.657</v>
      </c>
      <c r="G218">
        <v>46.945999999999998</v>
      </c>
    </row>
    <row r="219" spans="1:7" x14ac:dyDescent="0.3">
      <c r="A219" t="s">
        <v>657</v>
      </c>
      <c r="B219" t="s">
        <v>658</v>
      </c>
      <c r="C219" t="s">
        <v>659</v>
      </c>
      <c r="D219" t="str">
        <f t="shared" si="3"/>
        <v>Fluor Corporation</v>
      </c>
      <c r="E219">
        <v>24.916</v>
      </c>
      <c r="F219">
        <v>9.8350000000000009</v>
      </c>
      <c r="G219">
        <v>4.7629999999999999</v>
      </c>
    </row>
    <row r="220" spans="1:7" x14ac:dyDescent="0.3">
      <c r="A220" t="s">
        <v>660</v>
      </c>
      <c r="B220" t="s">
        <v>661</v>
      </c>
      <c r="C220" t="s">
        <v>662</v>
      </c>
      <c r="D220" t="str">
        <f t="shared" si="3"/>
        <v>Flowserve Corpora</v>
      </c>
      <c r="E220">
        <v>27.047999999999998</v>
      </c>
      <c r="F220">
        <v>10.315</v>
      </c>
      <c r="G220">
        <v>15.638999999999999</v>
      </c>
    </row>
    <row r="221" spans="1:7" x14ac:dyDescent="0.3">
      <c r="A221" t="s">
        <v>663</v>
      </c>
      <c r="B221" t="s">
        <v>664</v>
      </c>
      <c r="C221" t="s">
        <v>665</v>
      </c>
      <c r="D221" t="str">
        <f t="shared" si="3"/>
        <v>FMC Corporation C</v>
      </c>
      <c r="E221">
        <v>24.928000000000001</v>
      </c>
      <c r="F221">
        <v>9.1739999999999995</v>
      </c>
      <c r="G221">
        <v>15.919</v>
      </c>
    </row>
    <row r="222" spans="1:7" x14ac:dyDescent="0.3">
      <c r="A222" t="s">
        <v>666</v>
      </c>
      <c r="B222" t="s">
        <v>667</v>
      </c>
      <c r="C222" t="s">
        <v>668</v>
      </c>
      <c r="D222" t="str">
        <f t="shared" si="3"/>
        <v>Fomento Economico</v>
      </c>
      <c r="E222">
        <v>10.731999999999999</v>
      </c>
      <c r="F222">
        <v>8.5239999999999991</v>
      </c>
      <c r="G222">
        <v>13.709</v>
      </c>
    </row>
    <row r="223" spans="1:7" x14ac:dyDescent="0.3">
      <c r="A223" t="s">
        <v>669</v>
      </c>
      <c r="B223" t="s">
        <v>670</v>
      </c>
      <c r="C223" t="s">
        <v>671</v>
      </c>
      <c r="D223" t="str">
        <f t="shared" si="3"/>
        <v>Federal Realty In</v>
      </c>
      <c r="E223">
        <v>8.4459999999999997</v>
      </c>
      <c r="F223">
        <v>4.5179999999999998</v>
      </c>
      <c r="G223">
        <v>42.874000000000002</v>
      </c>
    </row>
    <row r="224" spans="1:7" x14ac:dyDescent="0.3">
      <c r="A224" t="s">
        <v>672</v>
      </c>
      <c r="B224" t="s">
        <v>673</v>
      </c>
      <c r="C224" t="s">
        <v>674</v>
      </c>
      <c r="D224" t="str">
        <f t="shared" si="3"/>
        <v>Forest Laboratori</v>
      </c>
      <c r="E224">
        <v>16.934000000000001</v>
      </c>
      <c r="F224">
        <v>9.5269999999999992</v>
      </c>
      <c r="G224">
        <v>20.908000000000001</v>
      </c>
    </row>
    <row r="225" spans="1:7" x14ac:dyDescent="0.3">
      <c r="A225" t="s">
        <v>675</v>
      </c>
      <c r="B225" t="s">
        <v>676</v>
      </c>
      <c r="C225" t="s">
        <v>677</v>
      </c>
      <c r="D225" t="str">
        <f t="shared" si="3"/>
        <v>Fuel Systems Solu</v>
      </c>
      <c r="E225">
        <v>15.971</v>
      </c>
      <c r="F225">
        <v>9.4640000000000004</v>
      </c>
      <c r="G225">
        <v>13.833</v>
      </c>
    </row>
    <row r="226" spans="1:7" x14ac:dyDescent="0.3">
      <c r="A226" t="s">
        <v>678</v>
      </c>
      <c r="B226" t="s">
        <v>679</v>
      </c>
      <c r="C226" t="s">
        <v>680</v>
      </c>
      <c r="D226" t="str">
        <f t="shared" si="3"/>
        <v>General Dynamics</v>
      </c>
      <c r="E226">
        <v>21.417999999999999</v>
      </c>
      <c r="F226">
        <v>7.7270000000000003</v>
      </c>
      <c r="G226">
        <v>11.491</v>
      </c>
    </row>
    <row r="227" spans="1:7" x14ac:dyDescent="0.3">
      <c r="A227" t="s">
        <v>681</v>
      </c>
      <c r="B227" t="s">
        <v>682</v>
      </c>
      <c r="C227" t="s">
        <v>683</v>
      </c>
      <c r="D227" t="str">
        <f t="shared" si="3"/>
        <v>Greif Inc. Class</v>
      </c>
      <c r="E227">
        <v>12.329000000000001</v>
      </c>
      <c r="F227">
        <v>6.258</v>
      </c>
      <c r="G227">
        <v>9.9659999999999993</v>
      </c>
    </row>
    <row r="228" spans="1:7" x14ac:dyDescent="0.3">
      <c r="A228" t="s">
        <v>684</v>
      </c>
      <c r="B228" t="s">
        <v>685</v>
      </c>
      <c r="C228" t="s">
        <v>686</v>
      </c>
      <c r="D228" t="str">
        <f t="shared" si="3"/>
        <v>Genzyme Corporati</v>
      </c>
      <c r="E228">
        <v>5.6349999999999998</v>
      </c>
      <c r="F228">
        <v>4.0890000000000004</v>
      </c>
      <c r="G228">
        <v>13.57</v>
      </c>
    </row>
    <row r="229" spans="1:7" x14ac:dyDescent="0.3">
      <c r="A229" t="s">
        <v>687</v>
      </c>
      <c r="B229" t="s">
        <v>688</v>
      </c>
      <c r="C229" t="s">
        <v>689</v>
      </c>
      <c r="D229" t="str">
        <f t="shared" si="3"/>
        <v>Greenhill Common</v>
      </c>
      <c r="E229">
        <v>32.326000000000001</v>
      </c>
      <c r="F229">
        <v>0</v>
      </c>
      <c r="G229">
        <v>38.302999999999997</v>
      </c>
    </row>
    <row r="230" spans="1:7" x14ac:dyDescent="0.3">
      <c r="A230" t="s">
        <v>690</v>
      </c>
      <c r="B230" t="s">
        <v>691</v>
      </c>
      <c r="C230" t="s">
        <v>692</v>
      </c>
      <c r="D230" t="str">
        <f t="shared" si="3"/>
        <v>GulfMark Offshore</v>
      </c>
      <c r="E230">
        <v>5.48</v>
      </c>
      <c r="F230">
        <v>0</v>
      </c>
      <c r="G230">
        <v>28.350999999999999</v>
      </c>
    </row>
    <row r="231" spans="1:7" x14ac:dyDescent="0.3">
      <c r="A231" t="s">
        <v>693</v>
      </c>
      <c r="B231" t="s">
        <v>694</v>
      </c>
      <c r="C231" t="s">
        <v>695</v>
      </c>
      <c r="D231" t="str">
        <f t="shared" si="3"/>
        <v>Global Partners L</v>
      </c>
      <c r="E231">
        <v>23.439</v>
      </c>
      <c r="F231">
        <v>3.5920000000000001</v>
      </c>
      <c r="G231">
        <v>0.90400000000000003</v>
      </c>
    </row>
    <row r="232" spans="1:7" x14ac:dyDescent="0.3">
      <c r="A232" t="s">
        <v>696</v>
      </c>
      <c r="B232" t="s">
        <v>697</v>
      </c>
      <c r="C232" t="s">
        <v>698</v>
      </c>
      <c r="D232" t="str">
        <f t="shared" si="3"/>
        <v>Green Mountain Co</v>
      </c>
      <c r="E232">
        <v>14.131</v>
      </c>
      <c r="F232">
        <v>9.9610000000000003</v>
      </c>
      <c r="G232">
        <v>10.385999999999999</v>
      </c>
    </row>
    <row r="233" spans="1:7" x14ac:dyDescent="0.3">
      <c r="A233" t="s">
        <v>699</v>
      </c>
      <c r="B233" t="s">
        <v>700</v>
      </c>
      <c r="C233" t="s">
        <v>701</v>
      </c>
      <c r="D233" t="str">
        <f t="shared" si="3"/>
        <v>Google Inc.</v>
      </c>
      <c r="E233">
        <v>20.298999999999999</v>
      </c>
      <c r="F233">
        <v>14.378</v>
      </c>
      <c r="G233">
        <v>35.146000000000001</v>
      </c>
    </row>
    <row r="234" spans="1:7" x14ac:dyDescent="0.3">
      <c r="A234" t="s">
        <v>702</v>
      </c>
      <c r="B234" t="s">
        <v>703</v>
      </c>
      <c r="C234" t="s">
        <v>704</v>
      </c>
      <c r="D234" t="str">
        <f t="shared" si="3"/>
        <v>Government Proper</v>
      </c>
      <c r="E234">
        <v>0</v>
      </c>
      <c r="F234">
        <v>0</v>
      </c>
      <c r="G234">
        <v>42.097000000000001</v>
      </c>
    </row>
    <row r="235" spans="1:7" x14ac:dyDescent="0.3">
      <c r="A235" t="s">
        <v>705</v>
      </c>
      <c r="B235" t="s">
        <v>706</v>
      </c>
      <c r="C235" t="s">
        <v>707</v>
      </c>
      <c r="D235" t="str">
        <f t="shared" si="3"/>
        <v>Genuine Parts Com</v>
      </c>
      <c r="E235">
        <v>16.158999999999999</v>
      </c>
      <c r="F235">
        <v>8.57</v>
      </c>
      <c r="G235">
        <v>6.6740000000000004</v>
      </c>
    </row>
    <row r="236" spans="1:7" x14ac:dyDescent="0.3">
      <c r="A236" t="s">
        <v>708</v>
      </c>
      <c r="B236" t="s">
        <v>709</v>
      </c>
      <c r="C236" t="s">
        <v>710</v>
      </c>
      <c r="D236" t="str">
        <f t="shared" si="3"/>
        <v>Group 1 Automotiv</v>
      </c>
      <c r="E236">
        <v>5.0419999999999998</v>
      </c>
      <c r="F236">
        <v>3.786</v>
      </c>
      <c r="G236">
        <v>2.85</v>
      </c>
    </row>
    <row r="237" spans="1:7" x14ac:dyDescent="0.3">
      <c r="A237" t="s">
        <v>711</v>
      </c>
      <c r="B237" t="s">
        <v>712</v>
      </c>
      <c r="C237" t="s">
        <v>713</v>
      </c>
      <c r="D237" t="str">
        <f t="shared" si="3"/>
        <v>Global Payments I</v>
      </c>
      <c r="E237">
        <v>5.0640000000000001</v>
      </c>
      <c r="F237">
        <v>9.8989999999999991</v>
      </c>
      <c r="G237">
        <v>19.373000000000001</v>
      </c>
    </row>
    <row r="238" spans="1:7" x14ac:dyDescent="0.3">
      <c r="A238" t="s">
        <v>714</v>
      </c>
      <c r="B238" t="s">
        <v>715</v>
      </c>
      <c r="C238" t="s">
        <v>716</v>
      </c>
      <c r="D238" t="str">
        <f t="shared" si="3"/>
        <v>Gen-Probe Incorpo</v>
      </c>
      <c r="E238">
        <v>11.611000000000001</v>
      </c>
      <c r="F238">
        <v>7.8769999999999998</v>
      </c>
      <c r="G238">
        <v>25.395</v>
      </c>
    </row>
    <row r="239" spans="1:7" x14ac:dyDescent="0.3">
      <c r="A239" t="s">
        <v>717</v>
      </c>
      <c r="B239" t="s">
        <v>718</v>
      </c>
      <c r="C239" t="s">
        <v>719</v>
      </c>
      <c r="D239" t="str">
        <f t="shared" si="3"/>
        <v>Goodrich Corporat</v>
      </c>
      <c r="E239">
        <v>22.457000000000001</v>
      </c>
      <c r="F239">
        <v>7.3250000000000002</v>
      </c>
      <c r="G239">
        <v>14.222</v>
      </c>
    </row>
    <row r="240" spans="1:7" x14ac:dyDescent="0.3">
      <c r="A240" t="s">
        <v>720</v>
      </c>
      <c r="B240" t="s">
        <v>721</v>
      </c>
      <c r="C240" t="s">
        <v>722</v>
      </c>
      <c r="D240" t="str">
        <f t="shared" si="3"/>
        <v>W.R. Grace &amp; Comp</v>
      </c>
      <c r="E240">
        <v>0</v>
      </c>
      <c r="F240">
        <v>3.1520000000000001</v>
      </c>
      <c r="G240">
        <v>7.0019999999999998</v>
      </c>
    </row>
    <row r="241" spans="1:7" x14ac:dyDescent="0.3">
      <c r="A241" t="s">
        <v>723</v>
      </c>
      <c r="B241" t="s">
        <v>724</v>
      </c>
      <c r="C241" t="s">
        <v>725</v>
      </c>
      <c r="D241" t="str">
        <f t="shared" si="3"/>
        <v>GlaxoSmithKline P</v>
      </c>
      <c r="E241">
        <v>61.674999999999997</v>
      </c>
      <c r="F241">
        <v>11.798999999999999</v>
      </c>
      <c r="G241">
        <v>27.369</v>
      </c>
    </row>
    <row r="242" spans="1:7" x14ac:dyDescent="0.3">
      <c r="A242" t="s">
        <v>726</v>
      </c>
      <c r="B242" t="s">
        <v>727</v>
      </c>
      <c r="C242" t="s">
        <v>728</v>
      </c>
      <c r="D242" t="str">
        <f t="shared" si="3"/>
        <v>Gentiva Health Se</v>
      </c>
      <c r="E242">
        <v>13.093</v>
      </c>
      <c r="F242">
        <v>6.617</v>
      </c>
      <c r="G242">
        <v>9.3770000000000007</v>
      </c>
    </row>
    <row r="243" spans="1:7" x14ac:dyDescent="0.3">
      <c r="A243" t="s">
        <v>729</v>
      </c>
      <c r="B243" t="s">
        <v>730</v>
      </c>
      <c r="C243" t="s">
        <v>731</v>
      </c>
      <c r="D243" t="str">
        <f t="shared" si="3"/>
        <v>The Gymboree Corp</v>
      </c>
      <c r="E243">
        <v>27.048999999999999</v>
      </c>
      <c r="F243">
        <v>17.239000000000001</v>
      </c>
      <c r="G243">
        <v>15.356</v>
      </c>
    </row>
    <row r="244" spans="1:7" x14ac:dyDescent="0.3">
      <c r="A244" t="s">
        <v>732</v>
      </c>
      <c r="B244" t="s">
        <v>733</v>
      </c>
      <c r="C244" t="s">
        <v>734</v>
      </c>
      <c r="D244" t="str">
        <f t="shared" si="3"/>
        <v>Haemonetics Corpo</v>
      </c>
      <c r="E244">
        <v>12.554</v>
      </c>
      <c r="F244">
        <v>9.8379999999999992</v>
      </c>
      <c r="G244">
        <v>16.582000000000001</v>
      </c>
    </row>
    <row r="245" spans="1:7" x14ac:dyDescent="0.3">
      <c r="A245" t="s">
        <v>735</v>
      </c>
      <c r="B245" t="s">
        <v>736</v>
      </c>
      <c r="C245" t="s">
        <v>737</v>
      </c>
      <c r="D245" t="str">
        <f t="shared" si="3"/>
        <v>Hansen Natural Co</v>
      </c>
      <c r="E245">
        <v>24.539000000000001</v>
      </c>
      <c r="F245">
        <v>18.388999999999999</v>
      </c>
      <c r="G245">
        <v>19.16</v>
      </c>
    </row>
    <row r="246" spans="1:7" x14ac:dyDescent="0.3">
      <c r="A246" t="s">
        <v>738</v>
      </c>
      <c r="B246" t="s">
        <v>739</v>
      </c>
      <c r="C246" t="s">
        <v>740</v>
      </c>
      <c r="D246" t="str">
        <f t="shared" si="3"/>
        <v>Hancock Holding C</v>
      </c>
      <c r="E246">
        <v>10.334</v>
      </c>
      <c r="F246">
        <v>0.94299999999999995</v>
      </c>
      <c r="G246">
        <v>22.01</v>
      </c>
    </row>
    <row r="247" spans="1:7" x14ac:dyDescent="0.3">
      <c r="A247" t="s">
        <v>741</v>
      </c>
      <c r="B247" t="s">
        <v>742</v>
      </c>
      <c r="C247" t="s">
        <v>743</v>
      </c>
      <c r="D247" t="str">
        <f t="shared" si="3"/>
        <v>Hanesbrands Inc.</v>
      </c>
      <c r="E247">
        <v>19.728999999999999</v>
      </c>
      <c r="F247">
        <v>6.2060000000000004</v>
      </c>
      <c r="G247">
        <v>8.7530000000000001</v>
      </c>
    </row>
    <row r="248" spans="1:7" x14ac:dyDescent="0.3">
      <c r="A248" t="s">
        <v>744</v>
      </c>
      <c r="B248" t="s">
        <v>745</v>
      </c>
      <c r="C248" t="s">
        <v>746</v>
      </c>
      <c r="D248" t="str">
        <f t="shared" si="3"/>
        <v>HDFC Bank Limited</v>
      </c>
      <c r="E248">
        <v>16.890999999999998</v>
      </c>
      <c r="F248">
        <v>1.421</v>
      </c>
      <c r="G248">
        <v>37.024000000000001</v>
      </c>
    </row>
    <row r="249" spans="1:7" x14ac:dyDescent="0.3">
      <c r="A249" t="s">
        <v>747</v>
      </c>
      <c r="B249" t="s">
        <v>748</v>
      </c>
      <c r="C249" t="s">
        <v>749</v>
      </c>
      <c r="D249" t="str">
        <f t="shared" si="3"/>
        <v>Holly Energy Part</v>
      </c>
      <c r="E249">
        <v>48.219000000000001</v>
      </c>
      <c r="F249">
        <v>8.0760000000000005</v>
      </c>
      <c r="G249">
        <v>46.573</v>
      </c>
    </row>
    <row r="250" spans="1:7" x14ac:dyDescent="0.3">
      <c r="A250" t="s">
        <v>750</v>
      </c>
      <c r="B250" t="s">
        <v>751</v>
      </c>
      <c r="C250" t="s">
        <v>752</v>
      </c>
      <c r="D250" t="str">
        <f t="shared" si="3"/>
        <v>Hess Corporation</v>
      </c>
      <c r="E250">
        <v>5.7290000000000001</v>
      </c>
      <c r="F250">
        <v>4.1520000000000001</v>
      </c>
      <c r="G250">
        <v>6.5069999999999997</v>
      </c>
    </row>
    <row r="251" spans="1:7" x14ac:dyDescent="0.3">
      <c r="A251" t="s">
        <v>753</v>
      </c>
      <c r="B251" t="s">
        <v>754</v>
      </c>
      <c r="C251" t="s">
        <v>755</v>
      </c>
      <c r="D251" t="str">
        <f t="shared" si="3"/>
        <v>Hewitt Associates</v>
      </c>
      <c r="E251">
        <v>33.485999999999997</v>
      </c>
      <c r="F251">
        <v>10.315</v>
      </c>
      <c r="G251">
        <v>15.313000000000001</v>
      </c>
    </row>
    <row r="252" spans="1:7" x14ac:dyDescent="0.3">
      <c r="A252" t="s">
        <v>756</v>
      </c>
      <c r="B252" t="s">
        <v>757</v>
      </c>
      <c r="C252" t="s">
        <v>758</v>
      </c>
      <c r="D252" t="str">
        <f t="shared" si="3"/>
        <v>Harleysville Grou</v>
      </c>
      <c r="E252">
        <v>12.109</v>
      </c>
      <c r="F252">
        <v>2.3660000000000001</v>
      </c>
      <c r="G252">
        <v>12.462999999999999</v>
      </c>
    </row>
    <row r="253" spans="1:7" x14ac:dyDescent="0.3">
      <c r="A253" t="s">
        <v>759</v>
      </c>
      <c r="B253" t="s">
        <v>760</v>
      </c>
      <c r="C253" t="s">
        <v>761</v>
      </c>
      <c r="D253" t="str">
        <f t="shared" si="3"/>
        <v>Hi-Tech Pharmacal</v>
      </c>
      <c r="E253">
        <v>24.187999999999999</v>
      </c>
      <c r="F253">
        <v>18.312000000000001</v>
      </c>
      <c r="G253">
        <v>21.806999999999999</v>
      </c>
    </row>
    <row r="254" spans="1:7" x14ac:dyDescent="0.3">
      <c r="A254" t="s">
        <v>762</v>
      </c>
      <c r="B254" t="s">
        <v>763</v>
      </c>
      <c r="C254" t="s">
        <v>764</v>
      </c>
      <c r="D254" t="str">
        <f t="shared" si="3"/>
        <v>Highwoods Propert</v>
      </c>
      <c r="E254">
        <v>3.1709999999999998</v>
      </c>
      <c r="F254">
        <v>2.7360000000000002</v>
      </c>
      <c r="G254">
        <v>27.774000000000001</v>
      </c>
    </row>
    <row r="255" spans="1:7" x14ac:dyDescent="0.3">
      <c r="A255" t="s">
        <v>765</v>
      </c>
      <c r="B255" t="s">
        <v>766</v>
      </c>
      <c r="C255" t="s">
        <v>767</v>
      </c>
      <c r="D255" t="str">
        <f t="shared" si="3"/>
        <v>Herbalife Ltd. Co</v>
      </c>
      <c r="E255">
        <v>67.664000000000001</v>
      </c>
      <c r="F255">
        <v>16.391999999999999</v>
      </c>
      <c r="G255">
        <v>12.791</v>
      </c>
    </row>
    <row r="256" spans="1:7" x14ac:dyDescent="0.3">
      <c r="A256" t="s">
        <v>768</v>
      </c>
      <c r="B256" t="s">
        <v>769</v>
      </c>
      <c r="C256" t="s">
        <v>770</v>
      </c>
      <c r="D256" t="str">
        <f t="shared" si="3"/>
        <v>H.J. Heinz Compan</v>
      </c>
      <c r="E256">
        <v>56.277000000000001</v>
      </c>
      <c r="F256">
        <v>9.5879999999999992</v>
      </c>
      <c r="G256">
        <v>14.965999999999999</v>
      </c>
    </row>
    <row r="257" spans="1:7" x14ac:dyDescent="0.3">
      <c r="A257" t="s">
        <v>771</v>
      </c>
      <c r="B257" t="s">
        <v>772</v>
      </c>
      <c r="C257" t="s">
        <v>773</v>
      </c>
      <c r="D257" t="str">
        <f t="shared" si="3"/>
        <v>Holly Corporation</v>
      </c>
      <c r="E257">
        <v>0.46200000000000002</v>
      </c>
      <c r="F257">
        <v>0</v>
      </c>
      <c r="G257">
        <v>1.661</v>
      </c>
    </row>
    <row r="258" spans="1:7" x14ac:dyDescent="0.3">
      <c r="A258" t="s">
        <v>774</v>
      </c>
      <c r="B258" t="s">
        <v>775</v>
      </c>
      <c r="C258" t="s">
        <v>776</v>
      </c>
      <c r="D258" t="str">
        <f t="shared" si="3"/>
        <v>Honeywell Interna</v>
      </c>
      <c r="E258">
        <v>26.86</v>
      </c>
      <c r="F258">
        <v>5.9130000000000003</v>
      </c>
      <c r="G258">
        <v>10.942</v>
      </c>
    </row>
    <row r="259" spans="1:7" x14ac:dyDescent="0.3">
      <c r="A259" t="s">
        <v>777</v>
      </c>
      <c r="B259" t="s">
        <v>778</v>
      </c>
      <c r="C259" t="s">
        <v>779</v>
      </c>
      <c r="D259" t="str">
        <f t="shared" ref="D259:D322" si="4">TRIM(C259)</f>
        <v>Helmerich &amp; Payne</v>
      </c>
      <c r="E259">
        <v>10.558999999999999</v>
      </c>
      <c r="F259">
        <v>7.2089999999999996</v>
      </c>
      <c r="G259">
        <v>27.706</v>
      </c>
    </row>
    <row r="260" spans="1:7" x14ac:dyDescent="0.3">
      <c r="A260" t="s">
        <v>780</v>
      </c>
      <c r="B260" t="s">
        <v>781</v>
      </c>
      <c r="C260" t="s">
        <v>782</v>
      </c>
      <c r="D260" t="str">
        <f t="shared" si="4"/>
        <v>Hewlett-Packard C</v>
      </c>
      <c r="E260">
        <v>19.995999999999999</v>
      </c>
      <c r="F260">
        <v>6.4390000000000001</v>
      </c>
      <c r="G260">
        <v>9.8360000000000003</v>
      </c>
    </row>
    <row r="261" spans="1:7" x14ac:dyDescent="0.3">
      <c r="A261" t="s">
        <v>783</v>
      </c>
      <c r="B261" t="s">
        <v>784</v>
      </c>
      <c r="C261" t="s">
        <v>785</v>
      </c>
      <c r="D261" t="str">
        <f t="shared" si="4"/>
        <v>Hospitality Prope</v>
      </c>
      <c r="E261">
        <v>6.76</v>
      </c>
      <c r="F261">
        <v>3.2669999999999999</v>
      </c>
      <c r="G261">
        <v>28.026</v>
      </c>
    </row>
    <row r="262" spans="1:7" x14ac:dyDescent="0.3">
      <c r="A262" t="s">
        <v>786</v>
      </c>
      <c r="B262" t="s">
        <v>787</v>
      </c>
      <c r="C262" t="s">
        <v>788</v>
      </c>
      <c r="D262" t="str">
        <f t="shared" si="4"/>
        <v>Hormel Foods Corp</v>
      </c>
      <c r="E262">
        <v>17.494</v>
      </c>
      <c r="F262">
        <v>9.7609999999999992</v>
      </c>
      <c r="G262">
        <v>8.7469999999999999</v>
      </c>
    </row>
    <row r="263" spans="1:7" x14ac:dyDescent="0.3">
      <c r="A263" t="s">
        <v>789</v>
      </c>
      <c r="B263" t="s">
        <v>790</v>
      </c>
      <c r="C263" t="s">
        <v>791</v>
      </c>
      <c r="D263" t="str">
        <f t="shared" si="4"/>
        <v>Harris Corporatio</v>
      </c>
      <c r="E263">
        <v>14.275</v>
      </c>
      <c r="F263">
        <v>11.599</v>
      </c>
      <c r="G263">
        <v>16.596</v>
      </c>
    </row>
    <row r="264" spans="1:7" x14ac:dyDescent="0.3">
      <c r="A264" t="s">
        <v>792</v>
      </c>
      <c r="B264" t="s">
        <v>793</v>
      </c>
      <c r="C264" t="s">
        <v>794</v>
      </c>
      <c r="D264" t="str">
        <f t="shared" si="4"/>
        <v>Hospira Inc</v>
      </c>
      <c r="E264">
        <v>18.359000000000002</v>
      </c>
      <c r="F264">
        <v>7.8920000000000003</v>
      </c>
      <c r="G264">
        <v>17.213999999999999</v>
      </c>
    </row>
    <row r="265" spans="1:7" x14ac:dyDescent="0.3">
      <c r="A265" t="s">
        <v>795</v>
      </c>
      <c r="B265" t="s">
        <v>796</v>
      </c>
      <c r="C265" t="s">
        <v>797</v>
      </c>
      <c r="D265" t="str">
        <f t="shared" si="4"/>
        <v>The Hershey Compa</v>
      </c>
      <c r="E265">
        <v>83.953000000000003</v>
      </c>
      <c r="F265">
        <v>14.718999999999999</v>
      </c>
      <c r="G265">
        <v>16.244</v>
      </c>
    </row>
    <row r="266" spans="1:7" x14ac:dyDescent="0.3">
      <c r="A266" t="s">
        <v>798</v>
      </c>
      <c r="B266" t="s">
        <v>799</v>
      </c>
      <c r="C266" t="s">
        <v>800</v>
      </c>
      <c r="D266" t="str">
        <f t="shared" si="4"/>
        <v>Desarrolladora Ho</v>
      </c>
      <c r="E266">
        <v>18.064</v>
      </c>
      <c r="F266">
        <v>6.4809999999999999</v>
      </c>
      <c r="G266">
        <v>17.276</v>
      </c>
    </row>
    <row r="267" spans="1:7" x14ac:dyDescent="0.3">
      <c r="A267" t="s">
        <v>801</v>
      </c>
      <c r="B267" t="s">
        <v>802</v>
      </c>
      <c r="C267" t="s">
        <v>803</v>
      </c>
      <c r="D267" t="str">
        <f t="shared" si="4"/>
        <v>Integra LifeScien</v>
      </c>
      <c r="E267">
        <v>17.469000000000001</v>
      </c>
      <c r="F267">
        <v>6.6890000000000001</v>
      </c>
      <c r="G267">
        <v>15.37</v>
      </c>
    </row>
    <row r="268" spans="1:7" x14ac:dyDescent="0.3">
      <c r="A268" t="s">
        <v>804</v>
      </c>
      <c r="B268" t="s">
        <v>805</v>
      </c>
      <c r="C268" t="s">
        <v>806</v>
      </c>
      <c r="D268" t="str">
        <f t="shared" si="4"/>
        <v>International Bus</v>
      </c>
      <c r="E268">
        <v>74.373000000000005</v>
      </c>
      <c r="F268">
        <v>10.676</v>
      </c>
      <c r="G268">
        <v>19.492999999999999</v>
      </c>
    </row>
    <row r="269" spans="1:7" x14ac:dyDescent="0.3">
      <c r="A269" t="s">
        <v>807</v>
      </c>
      <c r="B269" t="s">
        <v>808</v>
      </c>
      <c r="C269" t="s">
        <v>809</v>
      </c>
      <c r="D269" t="str">
        <f t="shared" si="4"/>
        <v>IntercontinentalE</v>
      </c>
      <c r="E269">
        <v>14.343999999999999</v>
      </c>
      <c r="F269">
        <v>1.7829999999999999</v>
      </c>
      <c r="G269">
        <v>52.831000000000003</v>
      </c>
    </row>
    <row r="270" spans="1:7" x14ac:dyDescent="0.3">
      <c r="A270" t="s">
        <v>810</v>
      </c>
      <c r="B270" t="s">
        <v>811</v>
      </c>
      <c r="C270" t="s">
        <v>812</v>
      </c>
      <c r="D270" t="str">
        <f t="shared" si="4"/>
        <v>IDEXX Laboratorie</v>
      </c>
      <c r="E270">
        <v>25.657</v>
      </c>
      <c r="F270">
        <v>14.095000000000001</v>
      </c>
      <c r="G270">
        <v>17.204000000000001</v>
      </c>
    </row>
    <row r="271" spans="1:7" x14ac:dyDescent="0.3">
      <c r="A271" t="s">
        <v>813</v>
      </c>
      <c r="B271" t="s">
        <v>814</v>
      </c>
      <c r="C271" t="s">
        <v>815</v>
      </c>
      <c r="D271" t="str">
        <f t="shared" si="4"/>
        <v>Internationa Flav</v>
      </c>
      <c r="E271">
        <v>29.074000000000002</v>
      </c>
      <c r="F271">
        <v>8.4550000000000001</v>
      </c>
      <c r="G271">
        <v>15.686999999999999</v>
      </c>
    </row>
    <row r="272" spans="1:7" x14ac:dyDescent="0.3">
      <c r="A272" t="s">
        <v>816</v>
      </c>
      <c r="B272" t="s">
        <v>817</v>
      </c>
      <c r="C272" t="s">
        <v>818</v>
      </c>
      <c r="D272" t="str">
        <f t="shared" si="4"/>
        <v>IHS Inc. IHS Inc.</v>
      </c>
      <c r="E272">
        <v>14.874000000000001</v>
      </c>
      <c r="F272">
        <v>7.1790000000000003</v>
      </c>
      <c r="G272">
        <v>18.475999999999999</v>
      </c>
    </row>
    <row r="273" spans="1:7" x14ac:dyDescent="0.3">
      <c r="A273" t="s">
        <v>819</v>
      </c>
      <c r="B273" t="s">
        <v>820</v>
      </c>
      <c r="C273" t="s">
        <v>821</v>
      </c>
      <c r="D273" t="str">
        <f t="shared" si="4"/>
        <v>Inverness Medical</v>
      </c>
      <c r="E273">
        <v>0.93400000000000005</v>
      </c>
      <c r="F273">
        <v>1.7729999999999999</v>
      </c>
      <c r="G273">
        <v>9.5180000000000007</v>
      </c>
    </row>
    <row r="274" spans="1:7" x14ac:dyDescent="0.3">
      <c r="A274" t="s">
        <v>822</v>
      </c>
      <c r="B274" t="s">
        <v>823</v>
      </c>
      <c r="C274" t="s">
        <v>824</v>
      </c>
      <c r="D274" t="str">
        <f t="shared" si="4"/>
        <v>Imperial Oil Limi</v>
      </c>
      <c r="E274">
        <v>17.093</v>
      </c>
      <c r="F274">
        <v>0</v>
      </c>
      <c r="G274">
        <v>10.281000000000001</v>
      </c>
    </row>
    <row r="275" spans="1:7" x14ac:dyDescent="0.3">
      <c r="A275" t="s">
        <v>825</v>
      </c>
      <c r="B275" t="s">
        <v>826</v>
      </c>
      <c r="C275" t="s">
        <v>827</v>
      </c>
      <c r="D275" t="str">
        <f t="shared" si="4"/>
        <v>World Fuel Servic</v>
      </c>
      <c r="E275">
        <v>17.361999999999998</v>
      </c>
      <c r="F275">
        <v>5.258</v>
      </c>
      <c r="G275">
        <v>1.42</v>
      </c>
    </row>
    <row r="276" spans="1:7" x14ac:dyDescent="0.3">
      <c r="A276" t="s">
        <v>828</v>
      </c>
      <c r="B276" t="s">
        <v>829</v>
      </c>
      <c r="C276" t="s">
        <v>830</v>
      </c>
      <c r="D276" t="str">
        <f t="shared" si="4"/>
        <v>Intuit Inc.</v>
      </c>
      <c r="E276">
        <v>19.768999999999998</v>
      </c>
      <c r="F276">
        <v>9.34</v>
      </c>
      <c r="G276">
        <v>21.024000000000001</v>
      </c>
    </row>
    <row r="277" spans="1:7" x14ac:dyDescent="0.3">
      <c r="A277" t="s">
        <v>831</v>
      </c>
      <c r="B277" t="s">
        <v>832</v>
      </c>
      <c r="C277" t="s">
        <v>833</v>
      </c>
      <c r="D277" t="str">
        <f t="shared" si="4"/>
        <v>Ingersoll-Rand pl</v>
      </c>
      <c r="E277">
        <v>6.7359999999999998</v>
      </c>
      <c r="F277">
        <v>0</v>
      </c>
      <c r="G277">
        <v>6.3780000000000001</v>
      </c>
    </row>
    <row r="278" spans="1:7" x14ac:dyDescent="0.3">
      <c r="A278" t="s">
        <v>834</v>
      </c>
      <c r="B278" t="s">
        <v>835</v>
      </c>
      <c r="C278" t="s">
        <v>836</v>
      </c>
      <c r="D278" t="str">
        <f t="shared" si="4"/>
        <v>Intuitive Surgica</v>
      </c>
      <c r="E278">
        <v>16.591000000000001</v>
      </c>
      <c r="F278">
        <v>14.365</v>
      </c>
      <c r="G278">
        <v>35.872999999999998</v>
      </c>
    </row>
    <row r="279" spans="1:7" x14ac:dyDescent="0.3">
      <c r="A279" t="s">
        <v>837</v>
      </c>
      <c r="B279" t="s">
        <v>838</v>
      </c>
      <c r="C279" t="s">
        <v>839</v>
      </c>
      <c r="D279" t="str">
        <f t="shared" si="4"/>
        <v>ITC Holdings Corp</v>
      </c>
      <c r="E279">
        <v>13.491</v>
      </c>
      <c r="F279">
        <v>5.2759999999999998</v>
      </c>
      <c r="G279">
        <v>52.634</v>
      </c>
    </row>
    <row r="280" spans="1:7" x14ac:dyDescent="0.3">
      <c r="A280" t="s">
        <v>840</v>
      </c>
      <c r="B280" t="s">
        <v>841</v>
      </c>
      <c r="C280" t="s">
        <v>842</v>
      </c>
      <c r="D280" t="str">
        <f t="shared" si="4"/>
        <v>ITT Corporation C</v>
      </c>
      <c r="E280">
        <v>18.757000000000001</v>
      </c>
      <c r="F280">
        <v>7.093</v>
      </c>
      <c r="G280">
        <v>11.244999999999999</v>
      </c>
    </row>
    <row r="281" spans="1:7" x14ac:dyDescent="0.3">
      <c r="A281" t="s">
        <v>843</v>
      </c>
      <c r="B281" t="s">
        <v>844</v>
      </c>
      <c r="C281" t="s">
        <v>845</v>
      </c>
      <c r="D281" t="str">
        <f t="shared" si="4"/>
        <v>Illinois Tool Wor</v>
      </c>
      <c r="E281">
        <v>11.771000000000001</v>
      </c>
      <c r="F281">
        <v>5.9569999999999999</v>
      </c>
      <c r="G281">
        <v>10.747999999999999</v>
      </c>
    </row>
    <row r="282" spans="1:7" x14ac:dyDescent="0.3">
      <c r="A282" t="s">
        <v>846</v>
      </c>
      <c r="B282" t="s">
        <v>847</v>
      </c>
      <c r="C282" t="s">
        <v>848</v>
      </c>
      <c r="D282" t="str">
        <f t="shared" si="4"/>
        <v>Jarden Corporatio</v>
      </c>
      <c r="E282">
        <v>8.1690000000000005</v>
      </c>
      <c r="F282">
        <v>4.9160000000000004</v>
      </c>
      <c r="G282">
        <v>8.968</v>
      </c>
    </row>
    <row r="283" spans="1:7" x14ac:dyDescent="0.3">
      <c r="A283" t="s">
        <v>849</v>
      </c>
      <c r="B283" t="s">
        <v>850</v>
      </c>
      <c r="C283" t="s">
        <v>851</v>
      </c>
      <c r="D283" t="str">
        <f t="shared" si="4"/>
        <v>Jacobs Engineerin</v>
      </c>
      <c r="E283">
        <v>14.035</v>
      </c>
      <c r="F283">
        <v>7.6970000000000001</v>
      </c>
      <c r="G283">
        <v>5.1619999999999999</v>
      </c>
    </row>
    <row r="284" spans="1:7" x14ac:dyDescent="0.3">
      <c r="A284" t="s">
        <v>852</v>
      </c>
      <c r="B284" t="s">
        <v>853</v>
      </c>
      <c r="C284" t="s">
        <v>854</v>
      </c>
      <c r="D284" t="str">
        <f t="shared" si="4"/>
        <v>J &amp; J Snack Foods</v>
      </c>
      <c r="E284">
        <v>13.587999999999999</v>
      </c>
      <c r="F284">
        <v>10.852</v>
      </c>
      <c r="G284">
        <v>10.827</v>
      </c>
    </row>
    <row r="285" spans="1:7" x14ac:dyDescent="0.3">
      <c r="A285" t="s">
        <v>855</v>
      </c>
      <c r="B285" t="s">
        <v>856</v>
      </c>
      <c r="C285" t="s">
        <v>857</v>
      </c>
      <c r="D285" t="str">
        <f t="shared" si="4"/>
        <v>Johnson &amp; Johnson</v>
      </c>
      <c r="E285">
        <v>26.408000000000001</v>
      </c>
      <c r="F285">
        <v>0</v>
      </c>
      <c r="G285">
        <v>27.103000000000002</v>
      </c>
    </row>
    <row r="286" spans="1:7" x14ac:dyDescent="0.3">
      <c r="A286" t="s">
        <v>858</v>
      </c>
      <c r="B286" t="s">
        <v>859</v>
      </c>
      <c r="C286" t="s">
        <v>860</v>
      </c>
      <c r="D286" t="str">
        <f t="shared" si="4"/>
        <v>Jos. A. Bank Clot</v>
      </c>
      <c r="E286">
        <v>20.388999999999999</v>
      </c>
      <c r="F286">
        <v>14.032</v>
      </c>
      <c r="G286">
        <v>14.89</v>
      </c>
    </row>
    <row r="287" spans="1:7" x14ac:dyDescent="0.3">
      <c r="A287" t="s">
        <v>861</v>
      </c>
      <c r="B287" t="s">
        <v>862</v>
      </c>
      <c r="C287" t="s">
        <v>863</v>
      </c>
      <c r="D287" t="str">
        <f t="shared" si="4"/>
        <v>Joy Global Inc.</v>
      </c>
      <c r="E287">
        <v>67.545000000000002</v>
      </c>
      <c r="F287">
        <v>15.849</v>
      </c>
      <c r="G287">
        <v>19.917999999999999</v>
      </c>
    </row>
    <row r="288" spans="1:7" x14ac:dyDescent="0.3">
      <c r="A288" t="s">
        <v>864</v>
      </c>
      <c r="B288" t="s">
        <v>865</v>
      </c>
      <c r="C288" t="s">
        <v>866</v>
      </c>
      <c r="D288" t="str">
        <f t="shared" si="4"/>
        <v>JP Morgan Chase &amp;</v>
      </c>
      <c r="E288">
        <v>7.0140000000000002</v>
      </c>
      <c r="F288">
        <v>0.55400000000000005</v>
      </c>
      <c r="G288">
        <v>26.707000000000001</v>
      </c>
    </row>
    <row r="289" spans="1:7" x14ac:dyDescent="0.3">
      <c r="A289" t="s">
        <v>867</v>
      </c>
      <c r="B289" t="s">
        <v>868</v>
      </c>
      <c r="C289" t="s">
        <v>869</v>
      </c>
      <c r="D289" t="str">
        <f t="shared" si="4"/>
        <v>James River Coal</v>
      </c>
      <c r="E289">
        <v>16.97</v>
      </c>
      <c r="F289">
        <v>5.609</v>
      </c>
      <c r="G289">
        <v>6.7519999999999998</v>
      </c>
    </row>
    <row r="290" spans="1:7" x14ac:dyDescent="0.3">
      <c r="A290" t="s">
        <v>870</v>
      </c>
      <c r="B290" t="s">
        <v>871</v>
      </c>
      <c r="C290" t="s">
        <v>872</v>
      </c>
      <c r="D290" t="str">
        <f t="shared" si="4"/>
        <v>Kellogg Company C</v>
      </c>
      <c r="E290">
        <v>65.161000000000001</v>
      </c>
      <c r="F290">
        <v>12.073</v>
      </c>
      <c r="G290">
        <v>17.010000000000002</v>
      </c>
    </row>
    <row r="291" spans="1:7" x14ac:dyDescent="0.3">
      <c r="A291" t="s">
        <v>873</v>
      </c>
      <c r="B291" t="s">
        <v>874</v>
      </c>
      <c r="C291" t="s">
        <v>875</v>
      </c>
      <c r="D291" t="str">
        <f t="shared" si="4"/>
        <v>Kirby Corporation</v>
      </c>
      <c r="E291">
        <v>13.321</v>
      </c>
      <c r="F291">
        <v>0</v>
      </c>
      <c r="G291">
        <v>20.039000000000001</v>
      </c>
    </row>
    <row r="292" spans="1:7" x14ac:dyDescent="0.3">
      <c r="A292" t="s">
        <v>876</v>
      </c>
      <c r="B292" t="s">
        <v>877</v>
      </c>
      <c r="C292" t="s">
        <v>878</v>
      </c>
      <c r="D292" t="str">
        <f t="shared" si="4"/>
        <v>Kraft Foods Inc.</v>
      </c>
      <c r="E292">
        <v>12.568</v>
      </c>
      <c r="F292">
        <v>5.3659999999999997</v>
      </c>
      <c r="G292">
        <v>13.797000000000001</v>
      </c>
    </row>
    <row r="293" spans="1:7" x14ac:dyDescent="0.3">
      <c r="A293" t="s">
        <v>879</v>
      </c>
      <c r="B293" t="s">
        <v>880</v>
      </c>
      <c r="C293" t="s">
        <v>881</v>
      </c>
      <c r="D293" t="str">
        <f t="shared" si="4"/>
        <v>Kimberly-Clark Co</v>
      </c>
      <c r="E293">
        <v>39.356000000000002</v>
      </c>
      <c r="F293">
        <v>10.273</v>
      </c>
      <c r="G293">
        <v>16.024000000000001</v>
      </c>
    </row>
    <row r="294" spans="1:7" x14ac:dyDescent="0.3">
      <c r="A294" t="s">
        <v>882</v>
      </c>
      <c r="B294" t="s">
        <v>883</v>
      </c>
      <c r="C294" t="s">
        <v>884</v>
      </c>
      <c r="D294" t="str">
        <f t="shared" si="4"/>
        <v>Coca-Cola Company</v>
      </c>
      <c r="E294">
        <v>30.146999999999998</v>
      </c>
      <c r="F294">
        <v>11.974</v>
      </c>
      <c r="G294">
        <v>27.57</v>
      </c>
    </row>
    <row r="295" spans="1:7" x14ac:dyDescent="0.3">
      <c r="A295" t="s">
        <v>885</v>
      </c>
      <c r="B295" t="s">
        <v>886</v>
      </c>
      <c r="C295" t="s">
        <v>887</v>
      </c>
      <c r="D295" t="str">
        <f t="shared" si="4"/>
        <v>Coca Cola Femsa S</v>
      </c>
      <c r="E295">
        <v>13.961</v>
      </c>
      <c r="F295">
        <v>9.4879999999999995</v>
      </c>
      <c r="G295">
        <v>15.407999999999999</v>
      </c>
    </row>
    <row r="296" spans="1:7" x14ac:dyDescent="0.3">
      <c r="A296" t="s">
        <v>888</v>
      </c>
      <c r="B296" t="s">
        <v>889</v>
      </c>
      <c r="C296" t="s">
        <v>890</v>
      </c>
      <c r="D296" t="str">
        <f t="shared" si="4"/>
        <v>Koppers Holdings</v>
      </c>
      <c r="E296">
        <v>61.811999999999998</v>
      </c>
      <c r="F296">
        <v>9.2490000000000006</v>
      </c>
      <c r="G296">
        <v>8.5909999999999993</v>
      </c>
    </row>
    <row r="297" spans="1:7" x14ac:dyDescent="0.3">
      <c r="A297" t="s">
        <v>891</v>
      </c>
      <c r="B297" t="s">
        <v>892</v>
      </c>
      <c r="C297" t="s">
        <v>893</v>
      </c>
      <c r="D297" t="str">
        <f t="shared" si="4"/>
        <v>Kilroy Realty Cor</v>
      </c>
      <c r="E297">
        <v>3.7789999999999999</v>
      </c>
      <c r="F297">
        <v>2.4260000000000002</v>
      </c>
      <c r="G297">
        <v>29.228000000000002</v>
      </c>
    </row>
    <row r="298" spans="1:7" x14ac:dyDescent="0.3">
      <c r="A298" t="s">
        <v>894</v>
      </c>
      <c r="B298" t="s">
        <v>895</v>
      </c>
      <c r="C298" t="s">
        <v>896</v>
      </c>
      <c r="D298" t="str">
        <f t="shared" si="4"/>
        <v>Kohl's Corporatio</v>
      </c>
      <c r="E298">
        <v>13.583</v>
      </c>
      <c r="F298">
        <v>8.7370000000000001</v>
      </c>
      <c r="G298">
        <v>9.9659999999999993</v>
      </c>
    </row>
    <row r="299" spans="1:7" x14ac:dyDescent="0.3">
      <c r="A299" t="s">
        <v>897</v>
      </c>
      <c r="B299" t="s">
        <v>898</v>
      </c>
      <c r="C299" t="s">
        <v>899</v>
      </c>
      <c r="D299" t="str">
        <f t="shared" si="4"/>
        <v>K-Tron Internatio</v>
      </c>
      <c r="E299">
        <v>17.22</v>
      </c>
      <c r="F299">
        <v>10.255000000000001</v>
      </c>
      <c r="G299">
        <v>15.423999999999999</v>
      </c>
    </row>
    <row r="300" spans="1:7" x14ac:dyDescent="0.3">
      <c r="A300" t="s">
        <v>900</v>
      </c>
      <c r="B300" t="s">
        <v>901</v>
      </c>
      <c r="C300" t="s">
        <v>902</v>
      </c>
      <c r="D300" t="str">
        <f t="shared" si="4"/>
        <v>Loews Corporation</v>
      </c>
      <c r="E300">
        <v>3.754</v>
      </c>
      <c r="F300">
        <v>0</v>
      </c>
      <c r="G300">
        <v>20.259</v>
      </c>
    </row>
    <row r="301" spans="1:7" x14ac:dyDescent="0.3">
      <c r="A301" t="s">
        <v>903</v>
      </c>
      <c r="B301" t="s">
        <v>904</v>
      </c>
      <c r="C301" t="s">
        <v>905</v>
      </c>
      <c r="D301" t="str">
        <f t="shared" si="4"/>
        <v>Lancaster Colony</v>
      </c>
      <c r="E301">
        <v>28.484000000000002</v>
      </c>
      <c r="F301">
        <v>21.183</v>
      </c>
      <c r="G301">
        <v>16.960999999999999</v>
      </c>
    </row>
    <row r="302" spans="1:7" x14ac:dyDescent="0.3">
      <c r="A302" t="s">
        <v>906</v>
      </c>
      <c r="B302" t="s">
        <v>907</v>
      </c>
      <c r="C302" t="s">
        <v>908</v>
      </c>
      <c r="D302" t="str">
        <f t="shared" si="4"/>
        <v>Lincoln Electric</v>
      </c>
      <c r="E302">
        <v>4.6959999999999997</v>
      </c>
      <c r="F302">
        <v>4.4290000000000003</v>
      </c>
      <c r="G302">
        <v>7.016</v>
      </c>
    </row>
    <row r="303" spans="1:7" x14ac:dyDescent="0.3">
      <c r="A303" t="s">
        <v>909</v>
      </c>
      <c r="B303" t="s">
        <v>910</v>
      </c>
      <c r="C303" t="s">
        <v>911</v>
      </c>
      <c r="D303" t="str">
        <f t="shared" si="4"/>
        <v>Laclede Gas Compa</v>
      </c>
      <c r="E303">
        <v>10.734999999999999</v>
      </c>
      <c r="F303">
        <v>3.649</v>
      </c>
      <c r="G303">
        <v>6.3689999999999998</v>
      </c>
    </row>
    <row r="304" spans="1:7" x14ac:dyDescent="0.3">
      <c r="A304" t="s">
        <v>912</v>
      </c>
      <c r="B304" t="s">
        <v>913</v>
      </c>
      <c r="C304" t="s">
        <v>914</v>
      </c>
      <c r="D304" t="str">
        <f t="shared" si="4"/>
        <v>Laboratory Corpor</v>
      </c>
      <c r="E304">
        <v>28.637</v>
      </c>
      <c r="F304">
        <v>12.454000000000001</v>
      </c>
      <c r="G304">
        <v>20.222999999999999</v>
      </c>
    </row>
    <row r="305" spans="1:7" x14ac:dyDescent="0.3">
      <c r="A305" t="s">
        <v>915</v>
      </c>
      <c r="B305" t="s">
        <v>916</v>
      </c>
      <c r="C305" t="s">
        <v>917</v>
      </c>
      <c r="D305" t="str">
        <f t="shared" si="4"/>
        <v>LHC Group</v>
      </c>
      <c r="E305">
        <v>22.294</v>
      </c>
      <c r="F305">
        <v>20.68</v>
      </c>
      <c r="G305">
        <v>16.495000000000001</v>
      </c>
    </row>
    <row r="306" spans="1:7" x14ac:dyDescent="0.3">
      <c r="A306" t="s">
        <v>918</v>
      </c>
      <c r="B306" t="s">
        <v>919</v>
      </c>
      <c r="C306" t="s">
        <v>920</v>
      </c>
      <c r="D306" t="str">
        <f t="shared" si="4"/>
        <v>Life Technologies</v>
      </c>
      <c r="E306">
        <v>3.8940000000000001</v>
      </c>
      <c r="F306">
        <v>3.891</v>
      </c>
      <c r="G306">
        <v>17.108000000000001</v>
      </c>
    </row>
    <row r="307" spans="1:7" x14ac:dyDescent="0.3">
      <c r="A307" t="s">
        <v>921</v>
      </c>
      <c r="B307" t="s">
        <v>922</v>
      </c>
      <c r="C307" t="s">
        <v>923</v>
      </c>
      <c r="D307" t="str">
        <f t="shared" si="4"/>
        <v>Lennox Internatio</v>
      </c>
      <c r="E307">
        <v>11.627000000000001</v>
      </c>
      <c r="F307">
        <v>5.9740000000000002</v>
      </c>
      <c r="G307">
        <v>5.3769999999999998</v>
      </c>
    </row>
    <row r="308" spans="1:7" x14ac:dyDescent="0.3">
      <c r="A308" t="s">
        <v>924</v>
      </c>
      <c r="B308" t="s">
        <v>925</v>
      </c>
      <c r="C308" t="s">
        <v>926</v>
      </c>
      <c r="D308" t="str">
        <f t="shared" si="4"/>
        <v>Lincoln Education</v>
      </c>
      <c r="E308">
        <v>20.571999999999999</v>
      </c>
      <c r="F308">
        <v>14.337</v>
      </c>
      <c r="G308">
        <v>14.068</v>
      </c>
    </row>
    <row r="309" spans="1:7" x14ac:dyDescent="0.3">
      <c r="A309" t="s">
        <v>927</v>
      </c>
      <c r="B309" t="s">
        <v>928</v>
      </c>
      <c r="C309" t="s">
        <v>929</v>
      </c>
      <c r="D309" t="str">
        <f t="shared" si="4"/>
        <v>L-3 Communication</v>
      </c>
      <c r="E309">
        <v>14.537000000000001</v>
      </c>
      <c r="F309">
        <v>7.077</v>
      </c>
      <c r="G309">
        <v>10.605</v>
      </c>
    </row>
    <row r="310" spans="1:7" x14ac:dyDescent="0.3">
      <c r="A310" t="s">
        <v>930</v>
      </c>
      <c r="B310" t="s">
        <v>931</v>
      </c>
      <c r="C310" t="s">
        <v>932</v>
      </c>
      <c r="D310" t="str">
        <f t="shared" si="4"/>
        <v>Lockheed Martin C</v>
      </c>
      <c r="E310">
        <v>86.474000000000004</v>
      </c>
      <c r="F310">
        <v>8.1440000000000001</v>
      </c>
      <c r="G310">
        <v>9.8829999999999991</v>
      </c>
    </row>
    <row r="311" spans="1:7" x14ac:dyDescent="0.3">
      <c r="A311" t="s">
        <v>933</v>
      </c>
      <c r="B311" t="s">
        <v>934</v>
      </c>
      <c r="C311" t="s">
        <v>935</v>
      </c>
      <c r="D311" t="str">
        <f t="shared" si="4"/>
        <v>Lincare Holdings</v>
      </c>
      <c r="E311">
        <v>14.545</v>
      </c>
      <c r="F311">
        <v>8.43</v>
      </c>
      <c r="G311">
        <v>16.605</v>
      </c>
    </row>
    <row r="312" spans="1:7" x14ac:dyDescent="0.3">
      <c r="A312" t="s">
        <v>936</v>
      </c>
      <c r="B312" t="s">
        <v>937</v>
      </c>
      <c r="C312" t="s">
        <v>938</v>
      </c>
      <c r="D312" t="str">
        <f t="shared" si="4"/>
        <v>Alliant Energy Co</v>
      </c>
      <c r="E312">
        <v>3.956</v>
      </c>
      <c r="F312">
        <v>2.88</v>
      </c>
      <c r="G312">
        <v>11.571</v>
      </c>
    </row>
    <row r="313" spans="1:7" x14ac:dyDescent="0.3">
      <c r="A313" t="s">
        <v>939</v>
      </c>
      <c r="B313" t="s">
        <v>940</v>
      </c>
      <c r="C313" t="s">
        <v>941</v>
      </c>
      <c r="D313" t="str">
        <f t="shared" si="4"/>
        <v>Life Partners Hol</v>
      </c>
      <c r="E313">
        <v>64.799000000000007</v>
      </c>
      <c r="F313">
        <v>54.209000000000003</v>
      </c>
      <c r="G313">
        <v>43.591000000000001</v>
      </c>
    </row>
    <row r="314" spans="1:7" x14ac:dyDescent="0.3">
      <c r="A314" t="s">
        <v>942</v>
      </c>
      <c r="B314" t="s">
        <v>943</v>
      </c>
      <c r="C314" t="s">
        <v>944</v>
      </c>
      <c r="D314" t="str">
        <f t="shared" si="4"/>
        <v>LifePoint Hospita</v>
      </c>
      <c r="E314">
        <v>8.0009999999999994</v>
      </c>
      <c r="F314">
        <v>5.4</v>
      </c>
      <c r="G314">
        <v>11.013999999999999</v>
      </c>
    </row>
    <row r="315" spans="1:7" x14ac:dyDescent="0.3">
      <c r="A315" t="s">
        <v>945</v>
      </c>
      <c r="B315" t="s">
        <v>946</v>
      </c>
      <c r="C315" t="s">
        <v>947</v>
      </c>
      <c r="D315" t="str">
        <f t="shared" si="4"/>
        <v>Lender Processing</v>
      </c>
      <c r="E315">
        <v>85.388000000000005</v>
      </c>
      <c r="F315">
        <v>15.664999999999999</v>
      </c>
      <c r="G315">
        <v>22.738</v>
      </c>
    </row>
    <row r="316" spans="1:7" x14ac:dyDescent="0.3">
      <c r="A316" t="s">
        <v>948</v>
      </c>
      <c r="B316" t="s">
        <v>949</v>
      </c>
      <c r="C316" t="s">
        <v>950</v>
      </c>
      <c r="D316" t="str">
        <f t="shared" si="4"/>
        <v>Liberty Property</v>
      </c>
      <c r="E316">
        <v>1.577</v>
      </c>
      <c r="F316">
        <v>3.4180000000000001</v>
      </c>
      <c r="G316">
        <v>38.374000000000002</v>
      </c>
    </row>
    <row r="317" spans="1:7" x14ac:dyDescent="0.3">
      <c r="A317" t="s">
        <v>951</v>
      </c>
      <c r="B317" t="s">
        <v>952</v>
      </c>
      <c r="C317" t="s">
        <v>953</v>
      </c>
      <c r="D317" t="str">
        <f t="shared" si="4"/>
        <v>Lufkin Industries</v>
      </c>
      <c r="E317">
        <v>5.3010000000000002</v>
      </c>
      <c r="F317">
        <v>4.3630000000000004</v>
      </c>
      <c r="G317">
        <v>7.1779999999999999</v>
      </c>
    </row>
    <row r="318" spans="1:7" x14ac:dyDescent="0.3">
      <c r="A318" t="s">
        <v>954</v>
      </c>
      <c r="B318" t="s">
        <v>955</v>
      </c>
      <c r="C318" t="s">
        <v>956</v>
      </c>
      <c r="D318" t="str">
        <f t="shared" si="4"/>
        <v>Lexmark Internati</v>
      </c>
      <c r="E318">
        <v>15.983000000000001</v>
      </c>
      <c r="F318">
        <v>6.7489999999999997</v>
      </c>
      <c r="G318">
        <v>9.2119999999999997</v>
      </c>
    </row>
    <row r="319" spans="1:7" x14ac:dyDescent="0.3">
      <c r="A319" t="s">
        <v>957</v>
      </c>
      <c r="B319" t="s">
        <v>958</v>
      </c>
      <c r="C319" t="s">
        <v>959</v>
      </c>
      <c r="D319" t="str">
        <f t="shared" si="4"/>
        <v>Lubrizol Corporat</v>
      </c>
      <c r="E319">
        <v>27.414999999999999</v>
      </c>
      <c r="F319">
        <v>11.81</v>
      </c>
      <c r="G319">
        <v>18.376000000000001</v>
      </c>
    </row>
    <row r="320" spans="1:7" x14ac:dyDescent="0.3">
      <c r="A320" t="s">
        <v>960</v>
      </c>
      <c r="B320" t="s">
        <v>961</v>
      </c>
      <c r="C320" t="s">
        <v>962</v>
      </c>
      <c r="D320" t="str">
        <f t="shared" si="4"/>
        <v>Mastercard Incorp</v>
      </c>
      <c r="E320">
        <v>53.856999999999999</v>
      </c>
      <c r="F320">
        <v>21.675999999999998</v>
      </c>
      <c r="G320">
        <v>47.432000000000002</v>
      </c>
    </row>
    <row r="321" spans="1:7" x14ac:dyDescent="0.3">
      <c r="A321" t="s">
        <v>963</v>
      </c>
      <c r="B321" t="s">
        <v>964</v>
      </c>
      <c r="C321" t="s">
        <v>965</v>
      </c>
      <c r="D321" t="str">
        <f t="shared" si="4"/>
        <v>Mid-America Apart</v>
      </c>
      <c r="E321">
        <v>7.4349999999999996</v>
      </c>
      <c r="F321">
        <v>2.9889999999999999</v>
      </c>
      <c r="G321">
        <v>24.744</v>
      </c>
    </row>
    <row r="322" spans="1:7" x14ac:dyDescent="0.3">
      <c r="A322" t="s">
        <v>966</v>
      </c>
      <c r="B322" t="s">
        <v>967</v>
      </c>
      <c r="C322" t="s">
        <v>968</v>
      </c>
      <c r="D322" t="str">
        <f t="shared" si="4"/>
        <v>Macerich Company</v>
      </c>
      <c r="E322">
        <v>10.933999999999999</v>
      </c>
      <c r="F322">
        <v>0</v>
      </c>
      <c r="G322">
        <v>28.234000000000002</v>
      </c>
    </row>
    <row r="323" spans="1:7" x14ac:dyDescent="0.3">
      <c r="A323" t="s">
        <v>969</v>
      </c>
      <c r="B323" t="s">
        <v>970</v>
      </c>
      <c r="C323" t="s">
        <v>971</v>
      </c>
      <c r="D323" t="str">
        <f t="shared" ref="D323:D386" si="5">TRIM(C323)</f>
        <v>ManTech Internati</v>
      </c>
      <c r="E323">
        <v>14.922000000000001</v>
      </c>
      <c r="F323">
        <v>10.547000000000001</v>
      </c>
      <c r="G323">
        <v>8.8640000000000008</v>
      </c>
    </row>
    <row r="324" spans="1:7" x14ac:dyDescent="0.3">
      <c r="A324" t="s">
        <v>972</v>
      </c>
      <c r="B324" t="s">
        <v>973</v>
      </c>
      <c r="C324" t="s">
        <v>974</v>
      </c>
      <c r="D324" t="str">
        <f t="shared" si="5"/>
        <v>Matthews Internat</v>
      </c>
      <c r="E324">
        <v>13.930999999999999</v>
      </c>
      <c r="F324">
        <v>7.5869999999999997</v>
      </c>
      <c r="G324">
        <v>14.324999999999999</v>
      </c>
    </row>
    <row r="325" spans="1:7" x14ac:dyDescent="0.3">
      <c r="A325" t="s">
        <v>975</v>
      </c>
      <c r="B325" t="s">
        <v>976</v>
      </c>
      <c r="C325" t="s">
        <v>977</v>
      </c>
      <c r="D325" t="str">
        <f t="shared" si="5"/>
        <v>Mobile TeleSystem</v>
      </c>
      <c r="E325">
        <v>26.975000000000001</v>
      </c>
      <c r="F325">
        <v>11.754</v>
      </c>
      <c r="G325">
        <v>27.672999999999998</v>
      </c>
    </row>
    <row r="326" spans="1:7" x14ac:dyDescent="0.3">
      <c r="A326" t="s">
        <v>978</v>
      </c>
      <c r="B326" t="s">
        <v>979</v>
      </c>
      <c r="C326" t="s">
        <v>980</v>
      </c>
      <c r="D326" t="str">
        <f t="shared" si="5"/>
        <v>McDonald's Corpor</v>
      </c>
      <c r="E326">
        <v>34.253999999999998</v>
      </c>
      <c r="F326">
        <v>0</v>
      </c>
      <c r="G326">
        <v>28.831</v>
      </c>
    </row>
    <row r="327" spans="1:7" x14ac:dyDescent="0.3">
      <c r="A327" t="s">
        <v>981</v>
      </c>
      <c r="B327" t="s">
        <v>982</v>
      </c>
      <c r="C327" t="s">
        <v>983</v>
      </c>
      <c r="D327" t="str">
        <f t="shared" si="5"/>
        <v>Contango Oil &amp; Ga</v>
      </c>
      <c r="E327">
        <v>10.388</v>
      </c>
      <c r="F327">
        <v>6.74</v>
      </c>
      <c r="G327">
        <v>40.42</v>
      </c>
    </row>
    <row r="328" spans="1:7" x14ac:dyDescent="0.3">
      <c r="A328" t="s">
        <v>984</v>
      </c>
      <c r="B328" t="s">
        <v>985</v>
      </c>
      <c r="C328" t="s">
        <v>986</v>
      </c>
      <c r="D328" t="str">
        <f t="shared" si="5"/>
        <v>McKesson Corporat</v>
      </c>
      <c r="E328">
        <v>18.003</v>
      </c>
      <c r="F328">
        <v>4.5369999999999999</v>
      </c>
      <c r="G328">
        <v>1.7709999999999999</v>
      </c>
    </row>
    <row r="329" spans="1:7" x14ac:dyDescent="0.3">
      <c r="A329" t="s">
        <v>987</v>
      </c>
      <c r="B329" t="s">
        <v>988</v>
      </c>
      <c r="C329" t="s">
        <v>989</v>
      </c>
      <c r="D329" t="str">
        <f t="shared" si="5"/>
        <v>Medtronic Inc. Co</v>
      </c>
      <c r="E329">
        <v>17.140999999999998</v>
      </c>
      <c r="F329">
        <v>12.898</v>
      </c>
      <c r="G329">
        <v>32.012999999999998</v>
      </c>
    </row>
    <row r="330" spans="1:7" x14ac:dyDescent="0.3">
      <c r="A330" t="s">
        <v>990</v>
      </c>
      <c r="B330" t="s">
        <v>991</v>
      </c>
      <c r="C330" t="s">
        <v>992</v>
      </c>
      <c r="D330" t="str">
        <f t="shared" si="5"/>
        <v>Massey Energy Com</v>
      </c>
      <c r="E330">
        <v>9.1059999999999999</v>
      </c>
      <c r="F330">
        <v>3.383</v>
      </c>
      <c r="G330">
        <v>7.5869999999999997</v>
      </c>
    </row>
    <row r="331" spans="1:7" x14ac:dyDescent="0.3">
      <c r="A331" t="s">
        <v>993</v>
      </c>
      <c r="B331" t="s">
        <v>994</v>
      </c>
      <c r="C331" t="s">
        <v>995</v>
      </c>
      <c r="D331" t="str">
        <f t="shared" si="5"/>
        <v>MGE Energy Inc.</v>
      </c>
      <c r="E331">
        <v>10.202999999999999</v>
      </c>
      <c r="F331">
        <v>4.4359999999999999</v>
      </c>
      <c r="G331">
        <v>15.449</v>
      </c>
    </row>
    <row r="332" spans="1:7" x14ac:dyDescent="0.3">
      <c r="A332" t="s">
        <v>996</v>
      </c>
      <c r="B332" t="s">
        <v>997</v>
      </c>
      <c r="C332" t="s">
        <v>998</v>
      </c>
      <c r="D332" t="str">
        <f t="shared" si="5"/>
        <v>Magellan Health S</v>
      </c>
      <c r="E332">
        <v>11.647</v>
      </c>
      <c r="F332">
        <v>0</v>
      </c>
      <c r="G332">
        <v>6.0640000000000001</v>
      </c>
    </row>
    <row r="333" spans="1:7" x14ac:dyDescent="0.3">
      <c r="A333" t="s">
        <v>999</v>
      </c>
      <c r="B333" t="s">
        <v>1000</v>
      </c>
      <c r="C333" t="s">
        <v>1001</v>
      </c>
      <c r="D333" t="str">
        <f t="shared" si="5"/>
        <v>McGraw-Hill Compa</v>
      </c>
      <c r="E333">
        <v>49.369</v>
      </c>
      <c r="F333">
        <v>0</v>
      </c>
      <c r="G333">
        <v>21.097999999999999</v>
      </c>
    </row>
    <row r="334" spans="1:7" x14ac:dyDescent="0.3">
      <c r="A334" t="s">
        <v>1002</v>
      </c>
      <c r="B334" t="s">
        <v>1003</v>
      </c>
      <c r="C334" t="s">
        <v>1004</v>
      </c>
      <c r="D334" t="str">
        <f t="shared" si="5"/>
        <v>MedcoHealth Solut</v>
      </c>
      <c r="E334">
        <v>20.742000000000001</v>
      </c>
      <c r="F334">
        <v>8.109</v>
      </c>
      <c r="G334">
        <v>3.7890000000000001</v>
      </c>
    </row>
    <row r="335" spans="1:7" x14ac:dyDescent="0.3">
      <c r="A335" t="s">
        <v>1005</v>
      </c>
      <c r="B335" t="s">
        <v>1006</v>
      </c>
      <c r="C335" t="s">
        <v>1007</v>
      </c>
      <c r="D335" t="str">
        <f t="shared" si="5"/>
        <v>The Middleby Corp</v>
      </c>
      <c r="E335">
        <v>22.571000000000002</v>
      </c>
      <c r="F335">
        <v>10.039999999999999</v>
      </c>
      <c r="G335">
        <v>18.315999999999999</v>
      </c>
    </row>
    <row r="336" spans="1:7" x14ac:dyDescent="0.3">
      <c r="A336" t="s">
        <v>1008</v>
      </c>
      <c r="B336" t="s">
        <v>1009</v>
      </c>
      <c r="C336" t="s">
        <v>1010</v>
      </c>
      <c r="D336" t="str">
        <f t="shared" si="5"/>
        <v>Millipore Corpora</v>
      </c>
      <c r="E336">
        <v>12.731</v>
      </c>
      <c r="F336">
        <v>6.3239999999999998</v>
      </c>
      <c r="G336">
        <v>17.010999999999999</v>
      </c>
    </row>
    <row r="337" spans="1:7" x14ac:dyDescent="0.3">
      <c r="A337" t="s">
        <v>1011</v>
      </c>
      <c r="B337" t="s">
        <v>1012</v>
      </c>
      <c r="C337" t="s">
        <v>1013</v>
      </c>
      <c r="D337" t="str">
        <f t="shared" si="5"/>
        <v>Mead Johnson Nutr</v>
      </c>
      <c r="E337">
        <v>0</v>
      </c>
      <c r="F337">
        <v>0</v>
      </c>
      <c r="G337">
        <v>25.215</v>
      </c>
    </row>
    <row r="338" spans="1:7" x14ac:dyDescent="0.3">
      <c r="A338" t="s">
        <v>1014</v>
      </c>
      <c r="B338" t="s">
        <v>1015</v>
      </c>
      <c r="C338" t="s">
        <v>1016</v>
      </c>
      <c r="D338" t="str">
        <f t="shared" si="5"/>
        <v>McCormick &amp; Compa</v>
      </c>
      <c r="E338">
        <v>25.088999999999999</v>
      </c>
      <c r="F338">
        <v>9.1379999999999999</v>
      </c>
      <c r="G338">
        <v>15.134</v>
      </c>
    </row>
    <row r="339" spans="1:7" x14ac:dyDescent="0.3">
      <c r="A339" t="s">
        <v>1017</v>
      </c>
      <c r="B339" t="s">
        <v>1018</v>
      </c>
      <c r="C339" t="s">
        <v>1019</v>
      </c>
      <c r="D339" t="str">
        <f t="shared" si="5"/>
        <v>Markel Corporatio</v>
      </c>
      <c r="E339">
        <v>8.1389999999999993</v>
      </c>
      <c r="F339">
        <v>1.601</v>
      </c>
      <c r="G339">
        <v>12.207000000000001</v>
      </c>
    </row>
    <row r="340" spans="1:7" x14ac:dyDescent="0.3">
      <c r="A340" t="s">
        <v>1020</v>
      </c>
      <c r="B340" t="s">
        <v>1021</v>
      </c>
      <c r="C340" t="s">
        <v>1022</v>
      </c>
      <c r="D340" t="str">
        <f t="shared" si="5"/>
        <v>Martin Marietta M</v>
      </c>
      <c r="E340">
        <v>7.0179999999999998</v>
      </c>
      <c r="F340">
        <v>3.976</v>
      </c>
      <c r="G340">
        <v>11.717000000000001</v>
      </c>
    </row>
    <row r="341" spans="1:7" x14ac:dyDescent="0.3">
      <c r="A341" t="s">
        <v>1023</v>
      </c>
      <c r="B341" t="s">
        <v>1024</v>
      </c>
      <c r="C341" t="s">
        <v>1025</v>
      </c>
      <c r="D341" t="str">
        <f t="shared" si="5"/>
        <v>3M Company Common</v>
      </c>
      <c r="E341">
        <v>28.202000000000002</v>
      </c>
      <c r="F341">
        <v>11.837</v>
      </c>
      <c r="G341">
        <v>21.722999999999999</v>
      </c>
    </row>
    <row r="342" spans="1:7" x14ac:dyDescent="0.3">
      <c r="A342" t="s">
        <v>1026</v>
      </c>
      <c r="B342" t="s">
        <v>1027</v>
      </c>
      <c r="C342" t="s">
        <v>1028</v>
      </c>
      <c r="D342" t="str">
        <f t="shared" si="5"/>
        <v>Magellan Midstrea</v>
      </c>
      <c r="E342">
        <v>11.864000000000001</v>
      </c>
      <c r="F342">
        <v>0</v>
      </c>
      <c r="G342">
        <v>29.085999999999999</v>
      </c>
    </row>
    <row r="343" spans="1:7" x14ac:dyDescent="0.3">
      <c r="A343" t="s">
        <v>1029</v>
      </c>
      <c r="B343" t="s">
        <v>1030</v>
      </c>
      <c r="C343" t="s">
        <v>1031</v>
      </c>
      <c r="D343" t="str">
        <f t="shared" si="5"/>
        <v>Monsanto Company</v>
      </c>
      <c r="E343">
        <v>15.779</v>
      </c>
      <c r="F343">
        <v>10.503</v>
      </c>
      <c r="G343">
        <v>26.922000000000001</v>
      </c>
    </row>
    <row r="344" spans="1:7" x14ac:dyDescent="0.3">
      <c r="A344" t="s">
        <v>1032</v>
      </c>
      <c r="B344" t="s">
        <v>1033</v>
      </c>
      <c r="C344" t="s">
        <v>1034</v>
      </c>
      <c r="D344" t="str">
        <f t="shared" si="5"/>
        <v>Mosaic Company (T</v>
      </c>
      <c r="E344">
        <v>5.1509999999999998</v>
      </c>
      <c r="F344">
        <v>2.7639999999999998</v>
      </c>
      <c r="G344">
        <v>9.0530000000000008</v>
      </c>
    </row>
    <row r="345" spans="1:7" x14ac:dyDescent="0.3">
      <c r="A345" t="s">
        <v>1035</v>
      </c>
      <c r="B345" t="s">
        <v>1036</v>
      </c>
      <c r="C345" t="s">
        <v>1037</v>
      </c>
      <c r="D345" t="str">
        <f t="shared" si="5"/>
        <v>Marathon Oil Corp</v>
      </c>
      <c r="E345">
        <v>5.444</v>
      </c>
      <c r="F345">
        <v>0</v>
      </c>
      <c r="G345">
        <v>6.359</v>
      </c>
    </row>
    <row r="346" spans="1:7" x14ac:dyDescent="0.3">
      <c r="A346" t="s">
        <v>1038</v>
      </c>
      <c r="B346" t="s">
        <v>1039</v>
      </c>
      <c r="C346" t="s">
        <v>1040</v>
      </c>
      <c r="D346" t="str">
        <f t="shared" si="5"/>
        <v>Microsoft Corpora</v>
      </c>
      <c r="E346">
        <v>41.283999999999999</v>
      </c>
      <c r="F346">
        <v>18.673999999999999</v>
      </c>
      <c r="G346">
        <v>37.642000000000003</v>
      </c>
    </row>
    <row r="347" spans="1:7" x14ac:dyDescent="0.3">
      <c r="A347" t="s">
        <v>1041</v>
      </c>
      <c r="B347" t="s">
        <v>1042</v>
      </c>
      <c r="C347" t="s">
        <v>1043</v>
      </c>
      <c r="D347" t="str">
        <f t="shared" si="5"/>
        <v>MSC Industrial Di</v>
      </c>
      <c r="E347">
        <v>14.074</v>
      </c>
      <c r="F347">
        <v>9.7710000000000008</v>
      </c>
      <c r="G347">
        <v>12.58</v>
      </c>
    </row>
    <row r="348" spans="1:7" x14ac:dyDescent="0.3">
      <c r="A348" t="s">
        <v>1044</v>
      </c>
      <c r="B348" t="s">
        <v>1045</v>
      </c>
      <c r="C348" t="s">
        <v>1046</v>
      </c>
      <c r="D348" t="str">
        <f t="shared" si="5"/>
        <v>MicroStrategy Inc</v>
      </c>
      <c r="E348">
        <v>34.353000000000002</v>
      </c>
      <c r="F348">
        <v>15.971</v>
      </c>
      <c r="G348">
        <v>22.844999999999999</v>
      </c>
    </row>
    <row r="349" spans="1:7" x14ac:dyDescent="0.3">
      <c r="A349" t="s">
        <v>1047</v>
      </c>
      <c r="B349" t="s">
        <v>1048</v>
      </c>
      <c r="C349" t="s">
        <v>1049</v>
      </c>
      <c r="D349" t="str">
        <f t="shared" si="5"/>
        <v>M&amp;T Bank Corporat</v>
      </c>
      <c r="E349">
        <v>5.226</v>
      </c>
      <c r="F349">
        <v>0.56399999999999995</v>
      </c>
      <c r="G349">
        <v>29.957999999999998</v>
      </c>
    </row>
    <row r="350" spans="1:7" x14ac:dyDescent="0.3">
      <c r="A350" t="s">
        <v>1050</v>
      </c>
      <c r="B350" t="s">
        <v>1051</v>
      </c>
      <c r="C350" t="s">
        <v>1052</v>
      </c>
      <c r="D350" t="str">
        <f t="shared" si="5"/>
        <v>Mettler-Toledo In</v>
      </c>
      <c r="E350">
        <v>28.425000000000001</v>
      </c>
      <c r="F350">
        <v>10.443</v>
      </c>
      <c r="G350">
        <v>16.347999999999999</v>
      </c>
    </row>
    <row r="351" spans="1:7" x14ac:dyDescent="0.3">
      <c r="A351" t="s">
        <v>1053</v>
      </c>
      <c r="B351" t="s">
        <v>1054</v>
      </c>
      <c r="C351" t="s">
        <v>1055</v>
      </c>
      <c r="D351" t="str">
        <f t="shared" si="5"/>
        <v>Murphy Oil Corpor</v>
      </c>
      <c r="E351">
        <v>10.95</v>
      </c>
      <c r="F351">
        <v>7.2480000000000002</v>
      </c>
      <c r="G351">
        <v>7.2949999999999999</v>
      </c>
    </row>
    <row r="352" spans="1:7" x14ac:dyDescent="0.3">
      <c r="A352" t="s">
        <v>1056</v>
      </c>
      <c r="B352" t="s">
        <v>1057</v>
      </c>
      <c r="C352" t="s">
        <v>1058</v>
      </c>
      <c r="D352" t="str">
        <f t="shared" si="5"/>
        <v>MV Oil Trust Unit</v>
      </c>
      <c r="E352">
        <v>26.449000000000002</v>
      </c>
      <c r="F352">
        <v>16.869</v>
      </c>
      <c r="G352">
        <v>94.197999999999993</v>
      </c>
    </row>
    <row r="353" spans="1:7" x14ac:dyDescent="0.3">
      <c r="A353" t="s">
        <v>1059</v>
      </c>
      <c r="B353" t="s">
        <v>1060</v>
      </c>
      <c r="C353" t="s">
        <v>1061</v>
      </c>
      <c r="D353" t="str">
        <f t="shared" si="5"/>
        <v>MWI Veterinary Su</v>
      </c>
      <c r="E353">
        <v>13.28</v>
      </c>
      <c r="F353">
        <v>8.02</v>
      </c>
      <c r="G353">
        <v>4.601</v>
      </c>
    </row>
    <row r="354" spans="1:7" x14ac:dyDescent="0.3">
      <c r="A354" t="s">
        <v>1062</v>
      </c>
      <c r="B354" t="s">
        <v>1063</v>
      </c>
      <c r="C354" t="s">
        <v>1064</v>
      </c>
      <c r="D354" t="str">
        <f t="shared" si="5"/>
        <v>The NASDAQ OMX Gr</v>
      </c>
      <c r="E354">
        <v>5.7649999999999997</v>
      </c>
      <c r="F354">
        <v>3.5249999999999999</v>
      </c>
      <c r="G354">
        <v>19.419</v>
      </c>
    </row>
    <row r="355" spans="1:7" x14ac:dyDescent="0.3">
      <c r="A355" t="s">
        <v>1065</v>
      </c>
      <c r="B355" t="s">
        <v>1066</v>
      </c>
      <c r="C355" t="s">
        <v>1067</v>
      </c>
      <c r="D355" t="str">
        <f t="shared" si="5"/>
        <v>Newmont Mining Co</v>
      </c>
      <c r="E355">
        <v>14.749000000000001</v>
      </c>
      <c r="F355">
        <v>9.6519999999999992</v>
      </c>
      <c r="G355">
        <v>38.222000000000001</v>
      </c>
    </row>
    <row r="356" spans="1:7" x14ac:dyDescent="0.3">
      <c r="A356" t="s">
        <v>1068</v>
      </c>
      <c r="B356" t="s">
        <v>1069</v>
      </c>
      <c r="C356" t="s">
        <v>1070</v>
      </c>
      <c r="D356" t="str">
        <f t="shared" si="5"/>
        <v>National Fuel Gas</v>
      </c>
      <c r="E356">
        <v>12.875999999999999</v>
      </c>
      <c r="F356">
        <v>5.8330000000000002</v>
      </c>
      <c r="G356">
        <v>22.116</v>
      </c>
    </row>
    <row r="357" spans="1:7" x14ac:dyDescent="0.3">
      <c r="A357" t="s">
        <v>1071</v>
      </c>
      <c r="B357" t="s">
        <v>1072</v>
      </c>
      <c r="C357" t="s">
        <v>1073</v>
      </c>
      <c r="D357" t="str">
        <f t="shared" si="5"/>
        <v>National Grid Tra</v>
      </c>
      <c r="E357">
        <v>30.388000000000002</v>
      </c>
      <c r="F357">
        <v>4.2779999999999996</v>
      </c>
      <c r="G357">
        <v>17.472000000000001</v>
      </c>
    </row>
    <row r="358" spans="1:7" x14ac:dyDescent="0.3">
      <c r="A358" t="s">
        <v>1074</v>
      </c>
      <c r="B358" t="s">
        <v>1075</v>
      </c>
      <c r="C358" t="s">
        <v>1076</v>
      </c>
      <c r="D358" t="str">
        <f t="shared" si="5"/>
        <v>National HealthCa</v>
      </c>
      <c r="E358">
        <v>7.5259999999999998</v>
      </c>
      <c r="F358">
        <v>3.6019999999999999</v>
      </c>
      <c r="G358">
        <v>6.8029999999999999</v>
      </c>
    </row>
    <row r="359" spans="1:7" x14ac:dyDescent="0.3">
      <c r="A359" t="s">
        <v>1077</v>
      </c>
      <c r="B359" t="s">
        <v>1078</v>
      </c>
      <c r="C359" t="s">
        <v>1079</v>
      </c>
      <c r="D359" t="str">
        <f t="shared" si="5"/>
        <v>National Health I</v>
      </c>
      <c r="E359">
        <v>13.515000000000001</v>
      </c>
      <c r="F359">
        <v>7.0060000000000002</v>
      </c>
      <c r="G359">
        <v>77.147999999999996</v>
      </c>
    </row>
    <row r="360" spans="1:7" x14ac:dyDescent="0.3">
      <c r="A360" t="s">
        <v>1080</v>
      </c>
      <c r="B360" t="s">
        <v>1081</v>
      </c>
      <c r="C360" t="s">
        <v>1082</v>
      </c>
      <c r="D360" t="str">
        <f t="shared" si="5"/>
        <v>Nationwide Health</v>
      </c>
      <c r="E360">
        <v>6.5650000000000004</v>
      </c>
      <c r="F360">
        <v>3.7839999999999998</v>
      </c>
      <c r="G360">
        <v>54.369</v>
      </c>
    </row>
    <row r="361" spans="1:7" x14ac:dyDescent="0.3">
      <c r="A361" t="s">
        <v>1083</v>
      </c>
      <c r="B361" t="s">
        <v>1084</v>
      </c>
      <c r="C361" t="s">
        <v>1085</v>
      </c>
      <c r="D361" t="str">
        <f t="shared" si="5"/>
        <v>NewJersey Resourc</v>
      </c>
      <c r="E361">
        <v>6.8890000000000002</v>
      </c>
      <c r="F361">
        <v>2.04</v>
      </c>
      <c r="G361">
        <v>3.5070000000000001</v>
      </c>
    </row>
    <row r="362" spans="1:7" x14ac:dyDescent="0.3">
      <c r="A362" t="s">
        <v>1086</v>
      </c>
      <c r="B362" t="s">
        <v>1087</v>
      </c>
      <c r="C362" t="s">
        <v>1088</v>
      </c>
      <c r="D362" t="str">
        <f t="shared" si="5"/>
        <v>Northrop Grumman</v>
      </c>
      <c r="E362">
        <v>12.785</v>
      </c>
      <c r="F362">
        <v>5.1340000000000003</v>
      </c>
      <c r="G362">
        <v>7.3559999999999999</v>
      </c>
    </row>
    <row r="363" spans="1:7" x14ac:dyDescent="0.3">
      <c r="A363" t="s">
        <v>1089</v>
      </c>
      <c r="B363" t="s">
        <v>1090</v>
      </c>
      <c r="C363" t="s">
        <v>1091</v>
      </c>
      <c r="D363" t="str">
        <f t="shared" si="5"/>
        <v>National Oilwell</v>
      </c>
      <c r="E363">
        <v>10.987</v>
      </c>
      <c r="F363">
        <v>7.4080000000000004</v>
      </c>
      <c r="G363">
        <v>20.052</v>
      </c>
    </row>
    <row r="364" spans="1:7" x14ac:dyDescent="0.3">
      <c r="A364" t="s">
        <v>1092</v>
      </c>
      <c r="B364" t="s">
        <v>1093</v>
      </c>
      <c r="C364" t="s">
        <v>1094</v>
      </c>
      <c r="D364" t="str">
        <f t="shared" si="5"/>
        <v>National Presto I</v>
      </c>
      <c r="E364">
        <v>19.492999999999999</v>
      </c>
      <c r="F364">
        <v>14.901</v>
      </c>
      <c r="G364">
        <v>17.963999999999999</v>
      </c>
    </row>
    <row r="365" spans="1:7" x14ac:dyDescent="0.3">
      <c r="A365" t="s">
        <v>1095</v>
      </c>
      <c r="B365" t="s">
        <v>1096</v>
      </c>
      <c r="C365" t="s">
        <v>1097</v>
      </c>
      <c r="D365" t="str">
        <f t="shared" si="5"/>
        <v>Nustar Energy L.P</v>
      </c>
      <c r="E365">
        <v>10.164999999999999</v>
      </c>
      <c r="F365">
        <v>0</v>
      </c>
      <c r="G365">
        <v>7.0880000000000001</v>
      </c>
    </row>
    <row r="366" spans="1:7" x14ac:dyDescent="0.3">
      <c r="A366" t="s">
        <v>1098</v>
      </c>
      <c r="B366" t="s">
        <v>1099</v>
      </c>
      <c r="C366" t="s">
        <v>1100</v>
      </c>
      <c r="D366" t="str">
        <f t="shared" si="5"/>
        <v>Norfolk Souther C</v>
      </c>
      <c r="E366">
        <v>10.361000000000001</v>
      </c>
      <c r="F366">
        <v>4.57</v>
      </c>
      <c r="G366">
        <v>24.62</v>
      </c>
    </row>
    <row r="367" spans="1:7" x14ac:dyDescent="0.3">
      <c r="A367" t="s">
        <v>1101</v>
      </c>
      <c r="B367" t="s">
        <v>1102</v>
      </c>
      <c r="C367" t="s">
        <v>1103</v>
      </c>
      <c r="D367" t="str">
        <f t="shared" si="5"/>
        <v>NSTAR Common Stoc</v>
      </c>
      <c r="E367">
        <v>13.331</v>
      </c>
      <c r="F367">
        <v>3.93</v>
      </c>
      <c r="G367">
        <v>16.920999999999999</v>
      </c>
    </row>
    <row r="368" spans="1:7" x14ac:dyDescent="0.3">
      <c r="A368" t="s">
        <v>1104</v>
      </c>
      <c r="B368" t="s">
        <v>1105</v>
      </c>
      <c r="C368" t="s">
        <v>1106</v>
      </c>
      <c r="D368" t="str">
        <f t="shared" si="5"/>
        <v>Northern Trust Co</v>
      </c>
      <c r="E368">
        <v>13.608000000000001</v>
      </c>
      <c r="F368">
        <v>1.0529999999999999</v>
      </c>
      <c r="G368">
        <v>34.643000000000001</v>
      </c>
    </row>
    <row r="369" spans="1:7" x14ac:dyDescent="0.3">
      <c r="A369" t="s">
        <v>1107</v>
      </c>
      <c r="B369" t="s">
        <v>1108</v>
      </c>
      <c r="C369" t="s">
        <v>1109</v>
      </c>
      <c r="D369" t="str">
        <f t="shared" si="5"/>
        <v>Novo Nordisk A/S</v>
      </c>
      <c r="E369">
        <v>31.341999999999999</v>
      </c>
      <c r="F369">
        <v>17.719000000000001</v>
      </c>
      <c r="G369">
        <v>29.236000000000001</v>
      </c>
    </row>
    <row r="370" spans="1:7" x14ac:dyDescent="0.3">
      <c r="A370" t="s">
        <v>1110</v>
      </c>
      <c r="B370" t="s">
        <v>1111</v>
      </c>
      <c r="C370" t="s">
        <v>1112</v>
      </c>
      <c r="D370" t="str">
        <f t="shared" si="5"/>
        <v>Novartis AG Commo</v>
      </c>
      <c r="E370">
        <v>15.602</v>
      </c>
      <c r="F370">
        <v>7.391</v>
      </c>
      <c r="G370">
        <v>22.8</v>
      </c>
    </row>
    <row r="371" spans="1:7" x14ac:dyDescent="0.3">
      <c r="A371" t="s">
        <v>1113</v>
      </c>
      <c r="B371" t="s">
        <v>1114</v>
      </c>
      <c r="C371" t="s">
        <v>1115</v>
      </c>
      <c r="D371" t="str">
        <f t="shared" si="5"/>
        <v>Northwest Natural</v>
      </c>
      <c r="E371">
        <v>12.346</v>
      </c>
      <c r="F371">
        <v>4.4279999999999999</v>
      </c>
      <c r="G371">
        <v>14.694000000000001</v>
      </c>
    </row>
    <row r="372" spans="1:7" x14ac:dyDescent="0.3">
      <c r="A372" t="s">
        <v>1116</v>
      </c>
      <c r="B372" t="s">
        <v>1117</v>
      </c>
      <c r="C372" t="s">
        <v>1118</v>
      </c>
      <c r="D372" t="str">
        <f t="shared" si="5"/>
        <v>NYSE Euronext Com</v>
      </c>
      <c r="E372">
        <v>3.2469999999999999</v>
      </c>
      <c r="F372">
        <v>3.5459999999999998</v>
      </c>
      <c r="G372">
        <v>18.678999999999998</v>
      </c>
    </row>
    <row r="373" spans="1:7" x14ac:dyDescent="0.3">
      <c r="A373" t="s">
        <v>1119</v>
      </c>
      <c r="B373" t="s">
        <v>1120</v>
      </c>
      <c r="C373" t="s">
        <v>1121</v>
      </c>
      <c r="D373" t="str">
        <f t="shared" si="5"/>
        <v>Oriental Financia</v>
      </c>
      <c r="E373">
        <v>7.758</v>
      </c>
      <c r="F373">
        <v>0.36</v>
      </c>
      <c r="G373">
        <v>36.277999999999999</v>
      </c>
    </row>
    <row r="374" spans="1:7" x14ac:dyDescent="0.3">
      <c r="A374" t="s">
        <v>1122</v>
      </c>
      <c r="B374" t="s">
        <v>1123</v>
      </c>
      <c r="C374" t="s">
        <v>1124</v>
      </c>
      <c r="D374" t="str">
        <f t="shared" si="5"/>
        <v>OGE Energy Corpor</v>
      </c>
      <c r="E374">
        <v>13.12</v>
      </c>
      <c r="F374">
        <v>4.4889999999999999</v>
      </c>
      <c r="G374">
        <v>17.248999999999999</v>
      </c>
    </row>
    <row r="375" spans="1:7" x14ac:dyDescent="0.3">
      <c r="A375" t="s">
        <v>1125</v>
      </c>
      <c r="B375" t="s">
        <v>1126</v>
      </c>
      <c r="C375" t="s">
        <v>1127</v>
      </c>
      <c r="D375" t="str">
        <f t="shared" si="5"/>
        <v>Oceaneering Inter</v>
      </c>
      <c r="E375">
        <v>17.186</v>
      </c>
      <c r="F375">
        <v>10.285</v>
      </c>
      <c r="G375">
        <v>16.032</v>
      </c>
    </row>
    <row r="376" spans="1:7" x14ac:dyDescent="0.3">
      <c r="A376" t="s">
        <v>1128</v>
      </c>
      <c r="B376" t="s">
        <v>1129</v>
      </c>
      <c r="C376" t="s">
        <v>1130</v>
      </c>
      <c r="D376" t="str">
        <f t="shared" si="5"/>
        <v>Oil States Intern</v>
      </c>
      <c r="E376">
        <v>4.5199999999999996</v>
      </c>
      <c r="F376">
        <v>6.3090000000000002</v>
      </c>
      <c r="G376">
        <v>10.130000000000001</v>
      </c>
    </row>
    <row r="377" spans="1:7" x14ac:dyDescent="0.3">
      <c r="A377" t="s">
        <v>1131</v>
      </c>
      <c r="B377" t="s">
        <v>1132</v>
      </c>
      <c r="C377" t="s">
        <v>1133</v>
      </c>
      <c r="D377" t="str">
        <f t="shared" si="5"/>
        <v>Omnicom Group Inc</v>
      </c>
      <c r="E377">
        <v>20.55</v>
      </c>
      <c r="F377">
        <v>5.0579999999999998</v>
      </c>
      <c r="G377">
        <v>12.166</v>
      </c>
    </row>
    <row r="378" spans="1:7" x14ac:dyDescent="0.3">
      <c r="A378" t="s">
        <v>1134</v>
      </c>
      <c r="B378" t="s">
        <v>1135</v>
      </c>
      <c r="C378" t="s">
        <v>1136</v>
      </c>
      <c r="D378" t="str">
        <f t="shared" si="5"/>
        <v>Oppenheimer Holdi</v>
      </c>
      <c r="E378">
        <v>2.1</v>
      </c>
      <c r="F378">
        <v>0.40200000000000002</v>
      </c>
      <c r="G378">
        <v>14.563000000000001</v>
      </c>
    </row>
    <row r="379" spans="1:7" x14ac:dyDescent="0.3">
      <c r="A379" t="s">
        <v>1137</v>
      </c>
      <c r="B379" t="s">
        <v>1138</v>
      </c>
      <c r="C379" t="s">
        <v>1139</v>
      </c>
      <c r="D379" t="str">
        <f t="shared" si="5"/>
        <v>O'Reilly Automoti</v>
      </c>
      <c r="E379">
        <v>12.379</v>
      </c>
      <c r="F379">
        <v>7.4880000000000004</v>
      </c>
      <c r="G379">
        <v>11.092000000000001</v>
      </c>
    </row>
    <row r="380" spans="1:7" x14ac:dyDescent="0.3">
      <c r="A380" t="s">
        <v>1140</v>
      </c>
      <c r="B380" t="s">
        <v>1141</v>
      </c>
      <c r="C380" t="s">
        <v>1142</v>
      </c>
      <c r="D380" t="str">
        <f t="shared" si="5"/>
        <v>Open Text Corpora</v>
      </c>
      <c r="E380">
        <v>8.7710000000000008</v>
      </c>
      <c r="F380">
        <v>5.0620000000000003</v>
      </c>
      <c r="G380">
        <v>14.999000000000001</v>
      </c>
    </row>
    <row r="381" spans="1:7" x14ac:dyDescent="0.3">
      <c r="A381" t="s">
        <v>1143</v>
      </c>
      <c r="B381" t="s">
        <v>1144</v>
      </c>
      <c r="C381" t="s">
        <v>1145</v>
      </c>
      <c r="D381" t="str">
        <f t="shared" si="5"/>
        <v>Occidental Petrol</v>
      </c>
      <c r="E381">
        <v>10.499000000000001</v>
      </c>
      <c r="F381">
        <v>0</v>
      </c>
      <c r="G381">
        <v>34.844000000000001</v>
      </c>
    </row>
    <row r="382" spans="1:7" x14ac:dyDescent="0.3">
      <c r="A382" t="s">
        <v>1146</v>
      </c>
      <c r="B382" t="s">
        <v>1147</v>
      </c>
      <c r="C382" t="s">
        <v>1148</v>
      </c>
      <c r="D382" t="str">
        <f t="shared" si="5"/>
        <v>Bank of the Ozark</v>
      </c>
      <c r="E382">
        <v>14.385</v>
      </c>
      <c r="F382">
        <v>1.4359999999999999</v>
      </c>
      <c r="G382">
        <v>44.994999999999997</v>
      </c>
    </row>
    <row r="383" spans="1:7" x14ac:dyDescent="0.3">
      <c r="A383" t="s">
        <v>1149</v>
      </c>
      <c r="B383" t="s">
        <v>1150</v>
      </c>
      <c r="C383" t="s">
        <v>1151</v>
      </c>
      <c r="D383" t="str">
        <f t="shared" si="5"/>
        <v>Plains All Americ</v>
      </c>
      <c r="E383">
        <v>15.141</v>
      </c>
      <c r="F383">
        <v>4.3490000000000002</v>
      </c>
      <c r="G383">
        <v>4.2060000000000004</v>
      </c>
    </row>
    <row r="384" spans="1:7" x14ac:dyDescent="0.3">
      <c r="A384" t="s">
        <v>1152</v>
      </c>
      <c r="B384" t="s">
        <v>1153</v>
      </c>
      <c r="C384" t="s">
        <v>1154</v>
      </c>
      <c r="D384" t="str">
        <f t="shared" si="5"/>
        <v>Pitney Bowes Inc.</v>
      </c>
      <c r="E384">
        <v>0</v>
      </c>
      <c r="F384">
        <v>6.133</v>
      </c>
      <c r="G384">
        <v>15.231</v>
      </c>
    </row>
    <row r="385" spans="1:7" x14ac:dyDescent="0.3">
      <c r="A385" t="s">
        <v>1155</v>
      </c>
      <c r="B385" t="s">
        <v>1156</v>
      </c>
      <c r="C385" t="s">
        <v>1157</v>
      </c>
      <c r="D385" t="str">
        <f t="shared" si="5"/>
        <v>Pacific Gas &amp; Ele</v>
      </c>
      <c r="E385">
        <v>12.38</v>
      </c>
      <c r="F385">
        <v>3.5289999999999999</v>
      </c>
      <c r="G385">
        <v>17.658000000000001</v>
      </c>
    </row>
    <row r="386" spans="1:7" x14ac:dyDescent="0.3">
      <c r="A386" t="s">
        <v>1158</v>
      </c>
      <c r="B386" t="s">
        <v>1159</v>
      </c>
      <c r="C386" t="s">
        <v>1160</v>
      </c>
      <c r="D386" t="str">
        <f t="shared" si="5"/>
        <v>priceline.com Inc</v>
      </c>
      <c r="E386">
        <v>48.451999999999998</v>
      </c>
      <c r="F386">
        <v>18.664000000000001</v>
      </c>
      <c r="G386">
        <v>20.094000000000001</v>
      </c>
    </row>
    <row r="387" spans="1:7" x14ac:dyDescent="0.3">
      <c r="A387" t="s">
        <v>1161</v>
      </c>
      <c r="B387" t="s">
        <v>1162</v>
      </c>
      <c r="C387" t="s">
        <v>1163</v>
      </c>
      <c r="D387" t="str">
        <f t="shared" ref="D387:D450" si="6">TRIM(C387)</f>
        <v>Precision Castpar</v>
      </c>
      <c r="E387">
        <v>18.367000000000001</v>
      </c>
      <c r="F387">
        <v>13.14</v>
      </c>
      <c r="G387">
        <v>25.792999999999999</v>
      </c>
    </row>
    <row r="388" spans="1:7" x14ac:dyDescent="0.3">
      <c r="A388" t="s">
        <v>1164</v>
      </c>
      <c r="B388" t="s">
        <v>1165</v>
      </c>
      <c r="C388" t="s">
        <v>1166</v>
      </c>
      <c r="D388" t="str">
        <f t="shared" si="6"/>
        <v>P.F.Chang's China</v>
      </c>
      <c r="E388">
        <v>13.311999999999999</v>
      </c>
      <c r="F388">
        <v>6.1180000000000003</v>
      </c>
      <c r="G388">
        <v>5.2590000000000003</v>
      </c>
    </row>
    <row r="389" spans="1:7" x14ac:dyDescent="0.3">
      <c r="A389" t="s">
        <v>1167</v>
      </c>
      <c r="B389" t="s">
        <v>1168</v>
      </c>
      <c r="C389" t="s">
        <v>1169</v>
      </c>
      <c r="D389" t="str">
        <f t="shared" si="6"/>
        <v>Principal Financi</v>
      </c>
      <c r="E389">
        <v>12.013999999999999</v>
      </c>
      <c r="F389">
        <v>0.35</v>
      </c>
      <c r="G389">
        <v>8.4280000000000008</v>
      </c>
    </row>
    <row r="390" spans="1:7" x14ac:dyDescent="0.3">
      <c r="A390" t="s">
        <v>1170</v>
      </c>
      <c r="B390" t="s">
        <v>1171</v>
      </c>
      <c r="C390" t="s">
        <v>1172</v>
      </c>
      <c r="D390" t="str">
        <f t="shared" si="6"/>
        <v>Procter &amp; Gamble</v>
      </c>
      <c r="E390">
        <v>17.613</v>
      </c>
      <c r="F390">
        <v>7.67</v>
      </c>
      <c r="G390">
        <v>21.215</v>
      </c>
    </row>
    <row r="391" spans="1:7" x14ac:dyDescent="0.3">
      <c r="A391" t="s">
        <v>1173</v>
      </c>
      <c r="B391" t="s">
        <v>1174</v>
      </c>
      <c r="C391" t="s">
        <v>1175</v>
      </c>
      <c r="D391" t="str">
        <f t="shared" si="6"/>
        <v>Progress Energy I</v>
      </c>
      <c r="E391">
        <v>9.3239999999999998</v>
      </c>
      <c r="F391">
        <v>3.6920000000000002</v>
      </c>
      <c r="G391">
        <v>18.239999999999998</v>
      </c>
    </row>
    <row r="392" spans="1:7" x14ac:dyDescent="0.3">
      <c r="A392" t="s">
        <v>1176</v>
      </c>
      <c r="B392" t="s">
        <v>1177</v>
      </c>
      <c r="C392" t="s">
        <v>1178</v>
      </c>
      <c r="D392" t="str">
        <f t="shared" si="6"/>
        <v>Parker-Hannifin C</v>
      </c>
      <c r="E392">
        <v>6.1529999999999996</v>
      </c>
      <c r="F392">
        <v>3.6680000000000001</v>
      </c>
      <c r="G392">
        <v>6.3860000000000001</v>
      </c>
    </row>
    <row r="393" spans="1:7" x14ac:dyDescent="0.3">
      <c r="A393" t="s">
        <v>1179</v>
      </c>
      <c r="B393" t="s">
        <v>1180</v>
      </c>
      <c r="C393" t="s">
        <v>1181</v>
      </c>
      <c r="D393" t="str">
        <f t="shared" si="6"/>
        <v>Polaris Industrie</v>
      </c>
      <c r="E393">
        <v>59.149000000000001</v>
      </c>
      <c r="F393">
        <v>13.613</v>
      </c>
      <c r="G393">
        <v>10.422000000000001</v>
      </c>
    </row>
    <row r="394" spans="1:7" x14ac:dyDescent="0.3">
      <c r="A394" t="s">
        <v>1182</v>
      </c>
      <c r="B394" t="s">
        <v>1183</v>
      </c>
      <c r="C394" t="s">
        <v>1184</v>
      </c>
      <c r="D394" t="str">
        <f t="shared" si="6"/>
        <v>Piper Jaffray Com</v>
      </c>
      <c r="E394">
        <v>3.97</v>
      </c>
      <c r="F394">
        <v>0</v>
      </c>
      <c r="G394">
        <v>12.824999999999999</v>
      </c>
    </row>
    <row r="395" spans="1:7" x14ac:dyDescent="0.3">
      <c r="A395" t="s">
        <v>1185</v>
      </c>
      <c r="B395" t="s">
        <v>1186</v>
      </c>
      <c r="C395" t="s">
        <v>1187</v>
      </c>
      <c r="D395" t="str">
        <f t="shared" si="6"/>
        <v>POSCO Common Stoc</v>
      </c>
      <c r="E395">
        <v>10.007</v>
      </c>
      <c r="F395">
        <v>6.351</v>
      </c>
      <c r="G395">
        <v>11.278</v>
      </c>
    </row>
    <row r="396" spans="1:7" x14ac:dyDescent="0.3">
      <c r="A396" t="s">
        <v>1188</v>
      </c>
      <c r="B396" t="s">
        <v>1189</v>
      </c>
      <c r="C396" t="s">
        <v>1190</v>
      </c>
      <c r="D396" t="str">
        <f t="shared" si="6"/>
        <v>The Children's Pl</v>
      </c>
      <c r="E396">
        <v>14.682</v>
      </c>
      <c r="F396">
        <v>8.6929999999999996</v>
      </c>
      <c r="G396">
        <v>8.0670000000000002</v>
      </c>
    </row>
    <row r="397" spans="1:7" x14ac:dyDescent="0.3">
      <c r="A397" t="s">
        <v>1191</v>
      </c>
      <c r="B397" t="s">
        <v>1192</v>
      </c>
      <c r="C397" t="s">
        <v>1193</v>
      </c>
      <c r="D397" t="str">
        <f t="shared" si="6"/>
        <v>Pall Corporation</v>
      </c>
      <c r="E397">
        <v>19.818000000000001</v>
      </c>
      <c r="F397">
        <v>7.4480000000000004</v>
      </c>
      <c r="G397">
        <v>14.185</v>
      </c>
    </row>
    <row r="398" spans="1:7" x14ac:dyDescent="0.3">
      <c r="A398" t="s">
        <v>1194</v>
      </c>
      <c r="B398" t="s">
        <v>1195</v>
      </c>
      <c r="C398" t="s">
        <v>1196</v>
      </c>
      <c r="D398" t="str">
        <f t="shared" si="6"/>
        <v>Preformed Line Pr</v>
      </c>
      <c r="E398">
        <v>9.85</v>
      </c>
      <c r="F398">
        <v>5.9290000000000003</v>
      </c>
      <c r="G398">
        <v>8.2769999999999992</v>
      </c>
    </row>
    <row r="399" spans="1:7" x14ac:dyDescent="0.3">
      <c r="A399" t="s">
        <v>1197</v>
      </c>
      <c r="B399" t="s">
        <v>1198</v>
      </c>
      <c r="C399" t="s">
        <v>1199</v>
      </c>
      <c r="D399" t="str">
        <f t="shared" si="6"/>
        <v>Philip Morris Int</v>
      </c>
      <c r="E399">
        <v>95.974999999999994</v>
      </c>
      <c r="F399">
        <v>18.64</v>
      </c>
      <c r="G399">
        <v>40.22</v>
      </c>
    </row>
    <row r="400" spans="1:7" x14ac:dyDescent="0.3">
      <c r="A400" t="s">
        <v>1200</v>
      </c>
      <c r="B400" t="s">
        <v>1201</v>
      </c>
      <c r="C400" t="s">
        <v>1202</v>
      </c>
      <c r="D400" t="str">
        <f t="shared" si="6"/>
        <v>PNC Financial Ser</v>
      </c>
      <c r="E400">
        <v>8.84</v>
      </c>
      <c r="F400">
        <v>0.872</v>
      </c>
      <c r="G400">
        <v>25.456</v>
      </c>
    </row>
    <row r="401" spans="1:7" x14ac:dyDescent="0.3">
      <c r="A401" t="s">
        <v>1203</v>
      </c>
      <c r="B401" t="s">
        <v>1204</v>
      </c>
      <c r="C401" t="s">
        <v>1205</v>
      </c>
      <c r="D401" t="str">
        <f t="shared" si="6"/>
        <v>Panera Bread Comp</v>
      </c>
      <c r="E401">
        <v>16.375</v>
      </c>
      <c r="F401">
        <v>0</v>
      </c>
      <c r="G401">
        <v>10.41</v>
      </c>
    </row>
    <row r="402" spans="1:7" x14ac:dyDescent="0.3">
      <c r="A402" t="s">
        <v>1206</v>
      </c>
      <c r="B402" t="s">
        <v>1207</v>
      </c>
      <c r="C402" t="s">
        <v>1208</v>
      </c>
      <c r="D402" t="str">
        <f t="shared" si="6"/>
        <v>Pinnacle West Cap</v>
      </c>
      <c r="E402">
        <v>2.4249999999999998</v>
      </c>
      <c r="F402">
        <v>3.0960000000000001</v>
      </c>
      <c r="G402">
        <v>17.597999999999999</v>
      </c>
    </row>
    <row r="403" spans="1:7" x14ac:dyDescent="0.3">
      <c r="A403" t="s">
        <v>1209</v>
      </c>
      <c r="B403" t="s">
        <v>1210</v>
      </c>
      <c r="C403" t="s">
        <v>1211</v>
      </c>
      <c r="D403" t="str">
        <f t="shared" si="6"/>
        <v>Potash Corporatio</v>
      </c>
      <c r="E403">
        <v>17.815000000000001</v>
      </c>
      <c r="F403">
        <v>4.51</v>
      </c>
      <c r="G403">
        <v>22.859000000000002</v>
      </c>
    </row>
    <row r="404" spans="1:7" x14ac:dyDescent="0.3">
      <c r="A404" t="s">
        <v>1212</v>
      </c>
      <c r="B404" t="s">
        <v>1213</v>
      </c>
      <c r="C404" t="s">
        <v>1214</v>
      </c>
      <c r="D404" t="str">
        <f t="shared" si="6"/>
        <v>Power Integration</v>
      </c>
      <c r="E404">
        <v>8.5470000000000006</v>
      </c>
      <c r="F404">
        <v>5.4379999999999997</v>
      </c>
      <c r="G404">
        <v>13.263999999999999</v>
      </c>
    </row>
    <row r="405" spans="1:7" x14ac:dyDescent="0.3">
      <c r="A405" t="s">
        <v>1215</v>
      </c>
      <c r="B405" t="s">
        <v>1216</v>
      </c>
      <c r="C405" t="s">
        <v>1217</v>
      </c>
      <c r="D405" t="str">
        <f t="shared" si="6"/>
        <v>PP&amp;L Corporation</v>
      </c>
      <c r="E405">
        <v>8.4550000000000001</v>
      </c>
      <c r="F405">
        <v>2.7570000000000001</v>
      </c>
      <c r="G405">
        <v>12.718</v>
      </c>
    </row>
    <row r="406" spans="1:7" x14ac:dyDescent="0.3">
      <c r="A406" t="s">
        <v>1218</v>
      </c>
      <c r="B406" t="s">
        <v>1219</v>
      </c>
      <c r="C406" t="s">
        <v>1220</v>
      </c>
      <c r="D406" t="str">
        <f t="shared" si="6"/>
        <v>Portfolio Recover</v>
      </c>
      <c r="E406">
        <v>14.307</v>
      </c>
      <c r="F406">
        <v>6.9379999999999997</v>
      </c>
      <c r="G406">
        <v>28.677</v>
      </c>
    </row>
    <row r="407" spans="1:7" x14ac:dyDescent="0.3">
      <c r="A407" t="s">
        <v>1221</v>
      </c>
      <c r="B407" t="s">
        <v>1222</v>
      </c>
      <c r="C407" t="s">
        <v>1223</v>
      </c>
      <c r="D407" t="str">
        <f t="shared" si="6"/>
        <v>Perrigo Company</v>
      </c>
      <c r="E407">
        <v>21.266999999999999</v>
      </c>
      <c r="F407">
        <v>8.2379999999999995</v>
      </c>
      <c r="G407">
        <v>15.492000000000001</v>
      </c>
    </row>
    <row r="408" spans="1:7" x14ac:dyDescent="0.3">
      <c r="A408" t="s">
        <v>1224</v>
      </c>
      <c r="B408" t="s">
        <v>1225</v>
      </c>
      <c r="C408" t="s">
        <v>1226</v>
      </c>
      <c r="D408" t="str">
        <f t="shared" si="6"/>
        <v>Progress Software</v>
      </c>
      <c r="E408">
        <v>6.3179999999999996</v>
      </c>
      <c r="F408">
        <v>4.5759999999999996</v>
      </c>
      <c r="G408">
        <v>11.492000000000001</v>
      </c>
    </row>
    <row r="409" spans="1:7" x14ac:dyDescent="0.3">
      <c r="A409" t="s">
        <v>1227</v>
      </c>
      <c r="B409" t="s">
        <v>1228</v>
      </c>
      <c r="C409" t="s">
        <v>1229</v>
      </c>
      <c r="D409" t="str">
        <f t="shared" si="6"/>
        <v>Park National Cor</v>
      </c>
      <c r="E409">
        <v>10.911</v>
      </c>
      <c r="F409">
        <v>1.0509999999999999</v>
      </c>
      <c r="G409">
        <v>33.979999999999997</v>
      </c>
    </row>
    <row r="410" spans="1:7" x14ac:dyDescent="0.3">
      <c r="A410" t="s">
        <v>1230</v>
      </c>
      <c r="B410" t="s">
        <v>1231</v>
      </c>
      <c r="C410" t="s">
        <v>1232</v>
      </c>
      <c r="D410" t="str">
        <f t="shared" si="6"/>
        <v>Prosperity Bancsh</v>
      </c>
      <c r="E410">
        <v>8.5850000000000009</v>
      </c>
      <c r="F410">
        <v>1.248</v>
      </c>
      <c r="G410">
        <v>52.832999999999998</v>
      </c>
    </row>
    <row r="411" spans="1:7" x14ac:dyDescent="0.3">
      <c r="A411" t="s">
        <v>1233</v>
      </c>
      <c r="B411" t="s">
        <v>1234</v>
      </c>
      <c r="C411" t="s">
        <v>1235</v>
      </c>
      <c r="D411" t="str">
        <f t="shared" si="6"/>
        <v>Public Storage Co</v>
      </c>
      <c r="E411">
        <v>9.0760000000000005</v>
      </c>
      <c r="F411">
        <v>4.673</v>
      </c>
      <c r="G411">
        <v>44.13</v>
      </c>
    </row>
    <row r="412" spans="1:7" x14ac:dyDescent="0.3">
      <c r="A412" t="s">
        <v>1236</v>
      </c>
      <c r="B412" t="s">
        <v>1237</v>
      </c>
      <c r="C412" t="s">
        <v>1238</v>
      </c>
      <c r="D412" t="str">
        <f t="shared" si="6"/>
        <v>PS Business Parks</v>
      </c>
      <c r="E412">
        <v>6.3979999999999997</v>
      </c>
      <c r="F412">
        <v>3.8849999999999998</v>
      </c>
      <c r="G412">
        <v>34.247999999999998</v>
      </c>
    </row>
    <row r="413" spans="1:7" x14ac:dyDescent="0.3">
      <c r="A413" t="s">
        <v>1239</v>
      </c>
      <c r="B413" t="s">
        <v>1240</v>
      </c>
      <c r="C413" t="s">
        <v>1241</v>
      </c>
      <c r="D413" t="str">
        <f t="shared" si="6"/>
        <v>Pioneer Southwest</v>
      </c>
      <c r="E413">
        <v>12.346</v>
      </c>
      <c r="F413">
        <v>6.2290000000000001</v>
      </c>
      <c r="G413">
        <v>16.515999999999998</v>
      </c>
    </row>
    <row r="414" spans="1:7" x14ac:dyDescent="0.3">
      <c r="A414" t="s">
        <v>1242</v>
      </c>
      <c r="B414" t="s">
        <v>1243</v>
      </c>
      <c r="C414" t="s">
        <v>1244</v>
      </c>
      <c r="D414" t="str">
        <f t="shared" si="6"/>
        <v>Psychiatric Solut</v>
      </c>
      <c r="E414">
        <v>12.507</v>
      </c>
      <c r="F414">
        <v>6.649</v>
      </c>
      <c r="G414">
        <v>14.768000000000001</v>
      </c>
    </row>
    <row r="415" spans="1:7" x14ac:dyDescent="0.3">
      <c r="A415" t="s">
        <v>1245</v>
      </c>
      <c r="B415" t="s">
        <v>1246</v>
      </c>
      <c r="C415" t="s">
        <v>1247</v>
      </c>
      <c r="D415" t="str">
        <f t="shared" si="6"/>
        <v>Partner Communica</v>
      </c>
      <c r="E415">
        <v>67.091999999999999</v>
      </c>
      <c r="F415">
        <v>20.077000000000002</v>
      </c>
      <c r="G415">
        <v>27.981999999999999</v>
      </c>
    </row>
    <row r="416" spans="1:7" x14ac:dyDescent="0.3">
      <c r="A416" t="s">
        <v>1248</v>
      </c>
      <c r="B416" t="s">
        <v>1249</v>
      </c>
      <c r="C416" t="s">
        <v>1250</v>
      </c>
      <c r="D416" t="str">
        <f t="shared" si="6"/>
        <v>Pactiv Corporatio</v>
      </c>
      <c r="E416">
        <v>37.860999999999997</v>
      </c>
      <c r="F416">
        <v>9.9160000000000004</v>
      </c>
      <c r="G416">
        <v>17.231999999999999</v>
      </c>
    </row>
    <row r="417" spans="1:7" x14ac:dyDescent="0.3">
      <c r="A417" t="s">
        <v>1251</v>
      </c>
      <c r="B417" t="s">
        <v>1252</v>
      </c>
      <c r="C417" t="s">
        <v>1253</v>
      </c>
      <c r="D417" t="str">
        <f t="shared" si="6"/>
        <v>Phillips-Van Heus</v>
      </c>
      <c r="E417">
        <v>8.6780000000000008</v>
      </c>
      <c r="F417">
        <v>7.0250000000000004</v>
      </c>
      <c r="G417">
        <v>10.917</v>
      </c>
    </row>
    <row r="418" spans="1:7" x14ac:dyDescent="0.3">
      <c r="A418" t="s">
        <v>1254</v>
      </c>
      <c r="B418" t="s">
        <v>1255</v>
      </c>
      <c r="C418" t="s">
        <v>1256</v>
      </c>
      <c r="D418" t="str">
        <f t="shared" si="6"/>
        <v>QUALCOMM Incorpor</v>
      </c>
      <c r="E418">
        <v>10.87</v>
      </c>
      <c r="F418">
        <v>8.0670000000000002</v>
      </c>
      <c r="G418">
        <v>31.971</v>
      </c>
    </row>
    <row r="419" spans="1:7" x14ac:dyDescent="0.3">
      <c r="A419" t="s">
        <v>1257</v>
      </c>
      <c r="B419" t="s">
        <v>1258</v>
      </c>
      <c r="C419" t="s">
        <v>1259</v>
      </c>
      <c r="D419" t="str">
        <f t="shared" si="6"/>
        <v>Reynolds American</v>
      </c>
      <c r="E419">
        <v>15.108000000000001</v>
      </c>
      <c r="F419">
        <v>8.7140000000000004</v>
      </c>
      <c r="G419">
        <v>29.943999999999999</v>
      </c>
    </row>
    <row r="420" spans="1:7" x14ac:dyDescent="0.3">
      <c r="A420" t="s">
        <v>1260</v>
      </c>
      <c r="B420" t="s">
        <v>1261</v>
      </c>
      <c r="C420" t="s">
        <v>1262</v>
      </c>
      <c r="D420" t="str">
        <f t="shared" si="6"/>
        <v>Regal-Beloit Corp</v>
      </c>
      <c r="E420">
        <v>9.4789999999999992</v>
      </c>
      <c r="F420">
        <v>4.8209999999999997</v>
      </c>
      <c r="G420">
        <v>8.7349999999999994</v>
      </c>
    </row>
    <row r="421" spans="1:7" x14ac:dyDescent="0.3">
      <c r="A421" t="s">
        <v>1263</v>
      </c>
      <c r="B421" t="s">
        <v>1264</v>
      </c>
      <c r="C421" t="s">
        <v>1265</v>
      </c>
      <c r="D421" t="str">
        <f t="shared" si="6"/>
        <v>Rogers Communicat</v>
      </c>
      <c r="E421">
        <v>32.844000000000001</v>
      </c>
      <c r="F421">
        <v>10.015000000000001</v>
      </c>
      <c r="G421">
        <v>23.297000000000001</v>
      </c>
    </row>
    <row r="422" spans="1:7" x14ac:dyDescent="0.3">
      <c r="A422" t="s">
        <v>1266</v>
      </c>
      <c r="B422" t="s">
        <v>1267</v>
      </c>
      <c r="C422" t="s">
        <v>1268</v>
      </c>
      <c r="D422" t="str">
        <f t="shared" si="6"/>
        <v>Ruddick Corporati</v>
      </c>
      <c r="E422">
        <v>10.398</v>
      </c>
      <c r="F422">
        <v>5.8639999999999999</v>
      </c>
      <c r="G422">
        <v>4.0350000000000001</v>
      </c>
    </row>
    <row r="423" spans="1:7" x14ac:dyDescent="0.3">
      <c r="A423" t="s">
        <v>1269</v>
      </c>
      <c r="B423" t="s">
        <v>1270</v>
      </c>
      <c r="C423" t="s">
        <v>1271</v>
      </c>
      <c r="D423" t="str">
        <f t="shared" si="6"/>
        <v>RINO Internationa</v>
      </c>
      <c r="E423">
        <v>47.508000000000003</v>
      </c>
      <c r="F423">
        <v>19.756</v>
      </c>
      <c r="G423">
        <v>24.033999999999999</v>
      </c>
    </row>
    <row r="424" spans="1:7" x14ac:dyDescent="0.3">
      <c r="A424" t="s">
        <v>1272</v>
      </c>
      <c r="B424" t="s">
        <v>1273</v>
      </c>
      <c r="C424" t="s">
        <v>1274</v>
      </c>
      <c r="D424" t="str">
        <f t="shared" si="6"/>
        <v>Polo Ralph Lauren</v>
      </c>
      <c r="E424">
        <v>14.207000000000001</v>
      </c>
      <c r="F424">
        <v>9.157</v>
      </c>
      <c r="G424">
        <v>13.603999999999999</v>
      </c>
    </row>
    <row r="425" spans="1:7" x14ac:dyDescent="0.3">
      <c r="A425" t="s">
        <v>1275</v>
      </c>
      <c r="B425" t="s">
        <v>1276</v>
      </c>
      <c r="C425" t="s">
        <v>1277</v>
      </c>
      <c r="D425" t="str">
        <f t="shared" si="6"/>
        <v>RLI Corporation C</v>
      </c>
      <c r="E425">
        <v>12.183999999999999</v>
      </c>
      <c r="F425">
        <v>3.3639999999999999</v>
      </c>
      <c r="G425">
        <v>24.414000000000001</v>
      </c>
    </row>
    <row r="426" spans="1:7" x14ac:dyDescent="0.3">
      <c r="A426" t="s">
        <v>1278</v>
      </c>
      <c r="B426" t="s">
        <v>1279</v>
      </c>
      <c r="C426" t="s">
        <v>1280</v>
      </c>
      <c r="D426" t="str">
        <f t="shared" si="6"/>
        <v>ResMed Inc. Commo</v>
      </c>
      <c r="E426">
        <v>15.547000000000001</v>
      </c>
      <c r="F426">
        <v>9.6259999999999994</v>
      </c>
      <c r="G426">
        <v>22.506</v>
      </c>
    </row>
    <row r="427" spans="1:7" x14ac:dyDescent="0.3">
      <c r="A427" t="s">
        <v>1281</v>
      </c>
      <c r="B427" t="s">
        <v>1282</v>
      </c>
      <c r="C427" t="s">
        <v>1283</v>
      </c>
      <c r="D427" t="str">
        <f t="shared" si="6"/>
        <v>Rockwell Automati</v>
      </c>
      <c r="E427">
        <v>12.061999999999999</v>
      </c>
      <c r="F427">
        <v>4.6390000000000002</v>
      </c>
      <c r="G427">
        <v>7.7539999999999996</v>
      </c>
    </row>
    <row r="428" spans="1:7" x14ac:dyDescent="0.3">
      <c r="A428" t="s">
        <v>1284</v>
      </c>
      <c r="B428" t="s">
        <v>1285</v>
      </c>
      <c r="C428" t="s">
        <v>1286</v>
      </c>
      <c r="D428" t="str">
        <f t="shared" si="6"/>
        <v>Reliance Steel &amp;</v>
      </c>
      <c r="E428">
        <v>5.8819999999999997</v>
      </c>
      <c r="F428">
        <v>3.294</v>
      </c>
      <c r="G428">
        <v>4.7080000000000002</v>
      </c>
    </row>
    <row r="429" spans="1:7" x14ac:dyDescent="0.3">
      <c r="A429" t="s">
        <v>1287</v>
      </c>
      <c r="B429" t="s">
        <v>1288</v>
      </c>
      <c r="C429" t="s">
        <v>1289</v>
      </c>
      <c r="D429" t="str">
        <f t="shared" si="6"/>
        <v>Raytheon Company</v>
      </c>
      <c r="E429">
        <v>20.472000000000001</v>
      </c>
      <c r="F429">
        <v>8.1349999999999998</v>
      </c>
      <c r="G429">
        <v>12.226000000000001</v>
      </c>
    </row>
    <row r="430" spans="1:7" x14ac:dyDescent="0.3">
      <c r="A430" t="s">
        <v>1290</v>
      </c>
      <c r="B430" t="s">
        <v>1291</v>
      </c>
      <c r="C430" t="s">
        <v>1292</v>
      </c>
      <c r="D430" t="str">
        <f t="shared" si="6"/>
        <v>Rio Tinto Plc Com</v>
      </c>
      <c r="E430">
        <v>16.507000000000001</v>
      </c>
      <c r="F430">
        <v>5.0129999999999999</v>
      </c>
      <c r="G430">
        <v>17.914999999999999</v>
      </c>
    </row>
    <row r="431" spans="1:7" x14ac:dyDescent="0.3">
      <c r="A431" t="s">
        <v>1293</v>
      </c>
      <c r="B431" t="s">
        <v>1294</v>
      </c>
      <c r="C431" t="s">
        <v>1295</v>
      </c>
      <c r="D431" t="str">
        <f t="shared" si="6"/>
        <v>Royal Bank Of Can</v>
      </c>
      <c r="E431">
        <v>11.423999999999999</v>
      </c>
      <c r="F431">
        <v>0.55900000000000005</v>
      </c>
      <c r="G431">
        <v>27.198</v>
      </c>
    </row>
    <row r="432" spans="1:7" x14ac:dyDescent="0.3">
      <c r="A432" t="s">
        <v>1296</v>
      </c>
      <c r="B432" t="s">
        <v>1297</v>
      </c>
      <c r="C432" t="s">
        <v>1298</v>
      </c>
      <c r="D432" t="str">
        <f t="shared" si="6"/>
        <v>Safety Insurance</v>
      </c>
      <c r="E432">
        <v>9.1869999999999994</v>
      </c>
      <c r="F432">
        <v>3.2879999999999998</v>
      </c>
      <c r="G432">
        <v>12.853999999999999</v>
      </c>
    </row>
    <row r="433" spans="1:7" x14ac:dyDescent="0.3">
      <c r="A433" t="s">
        <v>1299</v>
      </c>
      <c r="B433" t="s">
        <v>1300</v>
      </c>
      <c r="C433" t="s">
        <v>1301</v>
      </c>
      <c r="D433" t="str">
        <f t="shared" si="6"/>
        <v>Boston Beer Compa</v>
      </c>
      <c r="E433">
        <v>18.085999999999999</v>
      </c>
      <c r="F433">
        <v>13.558999999999999</v>
      </c>
      <c r="G433">
        <v>11.978</v>
      </c>
    </row>
    <row r="434" spans="1:7" x14ac:dyDescent="0.3">
      <c r="A434" t="s">
        <v>1302</v>
      </c>
      <c r="B434" t="s">
        <v>1303</v>
      </c>
      <c r="C434" t="s">
        <v>1304</v>
      </c>
      <c r="D434" t="str">
        <f t="shared" si="6"/>
        <v>Southern Copper C</v>
      </c>
      <c r="E434">
        <v>25.73</v>
      </c>
      <c r="F434">
        <v>15.696999999999999</v>
      </c>
      <c r="G434">
        <v>39.771000000000001</v>
      </c>
    </row>
    <row r="435" spans="1:7" x14ac:dyDescent="0.3">
      <c r="A435" t="s">
        <v>1305</v>
      </c>
      <c r="B435" t="s">
        <v>1306</v>
      </c>
      <c r="C435" t="s">
        <v>1307</v>
      </c>
      <c r="D435" t="str">
        <f t="shared" si="6"/>
        <v>SCANA Corporation</v>
      </c>
      <c r="E435">
        <v>10.786</v>
      </c>
      <c r="F435">
        <v>3.7240000000000002</v>
      </c>
      <c r="G435">
        <v>16.498000000000001</v>
      </c>
    </row>
    <row r="436" spans="1:7" x14ac:dyDescent="0.3">
      <c r="A436" t="s">
        <v>1308</v>
      </c>
      <c r="B436" t="s">
        <v>1309</v>
      </c>
      <c r="C436" t="s">
        <v>1310</v>
      </c>
      <c r="D436" t="str">
        <f t="shared" si="6"/>
        <v>Scholastic Corpor</v>
      </c>
      <c r="E436">
        <v>3.62</v>
      </c>
      <c r="F436">
        <v>6.1120000000000001</v>
      </c>
      <c r="G436">
        <v>9.0220000000000002</v>
      </c>
    </row>
    <row r="437" spans="1:7" x14ac:dyDescent="0.3">
      <c r="A437" t="s">
        <v>1311</v>
      </c>
      <c r="B437" t="s">
        <v>1312</v>
      </c>
      <c r="C437" t="s">
        <v>1313</v>
      </c>
      <c r="D437" t="str">
        <f t="shared" si="6"/>
        <v>Stifel Financial</v>
      </c>
      <c r="E437">
        <v>10.625</v>
      </c>
      <c r="F437">
        <v>0</v>
      </c>
      <c r="G437">
        <v>11.041</v>
      </c>
    </row>
    <row r="438" spans="1:7" x14ac:dyDescent="0.3">
      <c r="A438" t="s">
        <v>1314</v>
      </c>
      <c r="B438" t="s">
        <v>1315</v>
      </c>
      <c r="C438" t="s">
        <v>1316</v>
      </c>
      <c r="D438" t="str">
        <f t="shared" si="6"/>
        <v>StanCorp Financia</v>
      </c>
      <c r="E438">
        <v>13.41</v>
      </c>
      <c r="F438">
        <v>1.425</v>
      </c>
      <c r="G438">
        <v>12.811999999999999</v>
      </c>
    </row>
    <row r="439" spans="1:7" x14ac:dyDescent="0.3">
      <c r="A439" t="s">
        <v>1317</v>
      </c>
      <c r="B439" t="s">
        <v>1318</v>
      </c>
      <c r="C439" t="s">
        <v>1319</v>
      </c>
      <c r="D439" t="str">
        <f t="shared" si="6"/>
        <v>Shaw Group Inc. (</v>
      </c>
      <c r="E439">
        <v>2.4449999999999998</v>
      </c>
      <c r="F439">
        <v>3.1070000000000002</v>
      </c>
      <c r="G439">
        <v>3.63</v>
      </c>
    </row>
    <row r="440" spans="1:7" x14ac:dyDescent="0.3">
      <c r="A440" t="s">
        <v>1320</v>
      </c>
      <c r="B440" t="s">
        <v>1321</v>
      </c>
      <c r="C440" t="s">
        <v>1322</v>
      </c>
      <c r="D440" t="str">
        <f t="shared" si="6"/>
        <v>Sears Holdings Co</v>
      </c>
      <c r="E440">
        <v>2.4980000000000002</v>
      </c>
      <c r="F440">
        <v>2.2629999999999999</v>
      </c>
      <c r="G440">
        <v>2.0619999999999998</v>
      </c>
    </row>
    <row r="441" spans="1:7" x14ac:dyDescent="0.3">
      <c r="A441" t="s">
        <v>1323</v>
      </c>
      <c r="B441" t="s">
        <v>1324</v>
      </c>
      <c r="C441" t="s">
        <v>1325</v>
      </c>
      <c r="D441" t="str">
        <f t="shared" si="6"/>
        <v>Sherwin-Williams</v>
      </c>
      <c r="E441">
        <v>26.347000000000001</v>
      </c>
      <c r="F441">
        <v>0</v>
      </c>
      <c r="G441">
        <v>9.7929999999999993</v>
      </c>
    </row>
    <row r="442" spans="1:7" x14ac:dyDescent="0.3">
      <c r="A442" t="s">
        <v>1326</v>
      </c>
      <c r="B442" t="s">
        <v>1327</v>
      </c>
      <c r="C442" t="s">
        <v>1328</v>
      </c>
      <c r="D442" t="str">
        <f t="shared" si="6"/>
        <v>Sigma-Aldrich Cor</v>
      </c>
      <c r="E442">
        <v>22.622</v>
      </c>
      <c r="F442">
        <v>12.068</v>
      </c>
      <c r="G442">
        <v>23.692</v>
      </c>
    </row>
    <row r="443" spans="1:7" x14ac:dyDescent="0.3">
      <c r="A443" t="s">
        <v>1329</v>
      </c>
      <c r="B443" t="s">
        <v>1330</v>
      </c>
      <c r="C443" t="s">
        <v>1331</v>
      </c>
      <c r="D443" t="str">
        <f t="shared" si="6"/>
        <v>Sirona Dental Sys</v>
      </c>
      <c r="E443">
        <v>11.079000000000001</v>
      </c>
      <c r="F443">
        <v>4.2629999999999999</v>
      </c>
      <c r="G443">
        <v>14.981999999999999</v>
      </c>
    </row>
    <row r="444" spans="1:7" x14ac:dyDescent="0.3">
      <c r="A444" t="s">
        <v>1332</v>
      </c>
      <c r="B444" t="s">
        <v>1333</v>
      </c>
      <c r="C444" t="s">
        <v>1334</v>
      </c>
      <c r="D444" t="str">
        <f t="shared" si="6"/>
        <v>South Jersey Indu</v>
      </c>
      <c r="E444">
        <v>11.227</v>
      </c>
      <c r="F444">
        <v>0</v>
      </c>
      <c r="G444">
        <v>13.141999999999999</v>
      </c>
    </row>
    <row r="445" spans="1:7" x14ac:dyDescent="0.3">
      <c r="A445" t="s">
        <v>1335</v>
      </c>
      <c r="B445" t="s">
        <v>1336</v>
      </c>
      <c r="C445" t="s">
        <v>1337</v>
      </c>
      <c r="D445" t="str">
        <f t="shared" si="6"/>
        <v>J.M. Smucker Comp</v>
      </c>
      <c r="E445">
        <v>9.2129999999999992</v>
      </c>
      <c r="F445">
        <v>6.5659999999999998</v>
      </c>
      <c r="G445">
        <v>18.419</v>
      </c>
    </row>
    <row r="446" spans="1:7" x14ac:dyDescent="0.3">
      <c r="A446" t="s">
        <v>1338</v>
      </c>
      <c r="B446" t="s">
        <v>1339</v>
      </c>
      <c r="C446" t="s">
        <v>1340</v>
      </c>
      <c r="D446" t="str">
        <f t="shared" si="6"/>
        <v>Tanger Factory Ou</v>
      </c>
      <c r="E446">
        <v>16.798999999999999</v>
      </c>
      <c r="F446">
        <v>4.141</v>
      </c>
      <c r="G446">
        <v>28.558</v>
      </c>
    </row>
    <row r="447" spans="1:7" x14ac:dyDescent="0.3">
      <c r="A447" t="s">
        <v>1341</v>
      </c>
      <c r="B447" t="s">
        <v>1342</v>
      </c>
      <c r="C447" t="s">
        <v>1343</v>
      </c>
      <c r="D447" t="str">
        <f t="shared" si="6"/>
        <v>Silicon Laborator</v>
      </c>
      <c r="E447">
        <v>12.911</v>
      </c>
      <c r="F447">
        <v>6.2830000000000004</v>
      </c>
      <c r="G447">
        <v>15.58</v>
      </c>
    </row>
    <row r="448" spans="1:7" x14ac:dyDescent="0.3">
      <c r="A448" t="s">
        <v>1344</v>
      </c>
      <c r="B448" t="s">
        <v>1345</v>
      </c>
      <c r="C448" t="s">
        <v>1346</v>
      </c>
      <c r="D448" t="str">
        <f t="shared" si="6"/>
        <v>Schlumberger N.V.</v>
      </c>
      <c r="E448">
        <v>17.542000000000002</v>
      </c>
      <c r="F448">
        <v>7.8609999999999998</v>
      </c>
      <c r="G448">
        <v>18.158999999999999</v>
      </c>
    </row>
    <row r="449" spans="1:7" x14ac:dyDescent="0.3">
      <c r="A449" t="s">
        <v>1347</v>
      </c>
      <c r="B449" t="s">
        <v>1348</v>
      </c>
      <c r="C449" t="s">
        <v>1349</v>
      </c>
      <c r="D449" t="str">
        <f t="shared" si="6"/>
        <v>Sun Life Financia</v>
      </c>
      <c r="E449">
        <v>3.5720000000000001</v>
      </c>
      <c r="F449">
        <v>0.16400000000000001</v>
      </c>
      <c r="G449">
        <v>1.8420000000000001</v>
      </c>
    </row>
    <row r="450" spans="1:7" x14ac:dyDescent="0.3">
      <c r="A450" t="s">
        <v>1350</v>
      </c>
      <c r="B450" t="s">
        <v>1351</v>
      </c>
      <c r="C450" t="s">
        <v>1352</v>
      </c>
      <c r="D450" t="str">
        <f t="shared" si="6"/>
        <v>SL Green Realty C</v>
      </c>
      <c r="E450">
        <v>1.5660000000000001</v>
      </c>
      <c r="F450">
        <v>1.347</v>
      </c>
      <c r="G450">
        <v>21.553000000000001</v>
      </c>
    </row>
    <row r="451" spans="1:7" x14ac:dyDescent="0.3">
      <c r="A451" t="s">
        <v>1353</v>
      </c>
      <c r="B451" t="s">
        <v>1354</v>
      </c>
      <c r="C451" t="s">
        <v>1355</v>
      </c>
      <c r="D451" t="str">
        <f t="shared" ref="D451:D514" si="7">TRIM(C451)</f>
        <v>Scotts Miracle-Gr</v>
      </c>
      <c r="E451">
        <v>34.479999999999997</v>
      </c>
      <c r="F451">
        <v>8.0350000000000001</v>
      </c>
      <c r="G451">
        <v>9.26</v>
      </c>
    </row>
    <row r="452" spans="1:7" x14ac:dyDescent="0.3">
      <c r="A452" t="s">
        <v>1356</v>
      </c>
      <c r="B452" t="s">
        <v>1357</v>
      </c>
      <c r="C452" t="s">
        <v>1358</v>
      </c>
      <c r="D452" t="str">
        <f t="shared" si="7"/>
        <v>Snap-On Incorpora</v>
      </c>
      <c r="E452">
        <v>10.837999999999999</v>
      </c>
      <c r="F452">
        <v>5.532</v>
      </c>
      <c r="G452">
        <v>11.257</v>
      </c>
    </row>
    <row r="453" spans="1:7" x14ac:dyDescent="0.3">
      <c r="A453" t="s">
        <v>1359</v>
      </c>
      <c r="B453" t="s">
        <v>1360</v>
      </c>
      <c r="C453" t="s">
        <v>1361</v>
      </c>
      <c r="D453" t="str">
        <f t="shared" si="7"/>
        <v>SanDisk Corporati</v>
      </c>
      <c r="E453">
        <v>11.723000000000001</v>
      </c>
      <c r="F453">
        <v>5.4429999999999996</v>
      </c>
      <c r="G453">
        <v>14.563000000000001</v>
      </c>
    </row>
    <row r="454" spans="1:7" x14ac:dyDescent="0.3">
      <c r="A454" t="s">
        <v>1362</v>
      </c>
      <c r="B454" t="s">
        <v>1363</v>
      </c>
      <c r="C454" t="s">
        <v>1364</v>
      </c>
      <c r="D454" t="str">
        <f t="shared" si="7"/>
        <v>Scripps Networks</v>
      </c>
      <c r="E454">
        <v>21.986999999999998</v>
      </c>
      <c r="F454">
        <v>0</v>
      </c>
      <c r="G454">
        <v>33.75</v>
      </c>
    </row>
    <row r="455" spans="1:7" x14ac:dyDescent="0.3">
      <c r="A455" t="s">
        <v>1365</v>
      </c>
      <c r="B455" t="s">
        <v>1366</v>
      </c>
      <c r="C455" t="s">
        <v>1367</v>
      </c>
      <c r="D455" t="str">
        <f t="shared" si="7"/>
        <v>Smith &amp; Nephew SN</v>
      </c>
      <c r="E455">
        <v>24.341999999999999</v>
      </c>
      <c r="F455">
        <v>9.9610000000000003</v>
      </c>
      <c r="G455">
        <v>19.167999999999999</v>
      </c>
    </row>
    <row r="456" spans="1:7" x14ac:dyDescent="0.3">
      <c r="A456" t="s">
        <v>1368</v>
      </c>
      <c r="B456" t="s">
        <v>1369</v>
      </c>
      <c r="C456" t="s">
        <v>1370</v>
      </c>
      <c r="D456" t="str">
        <f t="shared" si="7"/>
        <v>Steak n Shake Com</v>
      </c>
      <c r="E456">
        <v>5.1559999999999997</v>
      </c>
      <c r="F456">
        <v>4.0949999999999998</v>
      </c>
      <c r="G456">
        <v>5.3010000000000002</v>
      </c>
    </row>
    <row r="457" spans="1:7" x14ac:dyDescent="0.3">
      <c r="A457" t="s">
        <v>1371</v>
      </c>
      <c r="B457" t="s">
        <v>1372</v>
      </c>
      <c r="C457" t="s">
        <v>1373</v>
      </c>
      <c r="D457" t="str">
        <f t="shared" si="7"/>
        <v>Synnex Corporatio</v>
      </c>
      <c r="E457">
        <v>11.771000000000001</v>
      </c>
      <c r="F457">
        <v>4.5519999999999996</v>
      </c>
      <c r="G457">
        <v>1.95</v>
      </c>
    </row>
    <row r="458" spans="1:7" x14ac:dyDescent="0.3">
      <c r="A458" t="s">
        <v>1374</v>
      </c>
      <c r="B458" t="s">
        <v>1375</v>
      </c>
      <c r="C458" t="s">
        <v>1376</v>
      </c>
      <c r="D458" t="str">
        <f t="shared" si="7"/>
        <v>Southern Company</v>
      </c>
      <c r="E458">
        <v>11.904</v>
      </c>
      <c r="F458">
        <v>0</v>
      </c>
      <c r="G458">
        <v>22.067</v>
      </c>
    </row>
    <row r="459" spans="1:7" x14ac:dyDescent="0.3">
      <c r="A459" t="s">
        <v>1377</v>
      </c>
      <c r="B459" t="s">
        <v>1378</v>
      </c>
      <c r="C459" t="s">
        <v>1379</v>
      </c>
      <c r="D459" t="str">
        <f t="shared" si="7"/>
        <v>Sohu.com Inc.</v>
      </c>
      <c r="E459">
        <v>29.603999999999999</v>
      </c>
      <c r="F459">
        <v>18.922999999999998</v>
      </c>
      <c r="G459">
        <v>39.668999999999997</v>
      </c>
    </row>
    <row r="460" spans="1:7" x14ac:dyDescent="0.3">
      <c r="A460" t="s">
        <v>1380</v>
      </c>
      <c r="B460" t="s">
        <v>1381</v>
      </c>
      <c r="C460" t="s">
        <v>1382</v>
      </c>
      <c r="D460" t="str">
        <f t="shared" si="7"/>
        <v>Sonoco Products C</v>
      </c>
      <c r="E460">
        <v>11.911</v>
      </c>
      <c r="F460">
        <v>5.6829999999999998</v>
      </c>
      <c r="G460">
        <v>7.7720000000000002</v>
      </c>
    </row>
    <row r="461" spans="1:7" x14ac:dyDescent="0.3">
      <c r="A461" t="s">
        <v>1383</v>
      </c>
      <c r="B461" t="s">
        <v>1384</v>
      </c>
      <c r="C461" t="s">
        <v>1385</v>
      </c>
      <c r="D461" t="str">
        <f t="shared" si="7"/>
        <v>Simon Property Gr</v>
      </c>
      <c r="E461">
        <v>7.8780000000000001</v>
      </c>
      <c r="F461">
        <v>4.0220000000000002</v>
      </c>
      <c r="G461">
        <v>42.316000000000003</v>
      </c>
    </row>
    <row r="462" spans="1:7" x14ac:dyDescent="0.3">
      <c r="A462" t="s">
        <v>1386</v>
      </c>
      <c r="B462" t="s">
        <v>1387</v>
      </c>
      <c r="C462" t="s">
        <v>1388</v>
      </c>
      <c r="D462" t="str">
        <f t="shared" si="7"/>
        <v>Suburban Propane</v>
      </c>
      <c r="E462">
        <v>40.520000000000003</v>
      </c>
      <c r="F462">
        <v>10.765000000000001</v>
      </c>
      <c r="G462">
        <v>16.29</v>
      </c>
    </row>
    <row r="463" spans="1:7" x14ac:dyDescent="0.3">
      <c r="A463" t="s">
        <v>1389</v>
      </c>
      <c r="B463" t="s">
        <v>1390</v>
      </c>
      <c r="C463" t="s">
        <v>1391</v>
      </c>
      <c r="D463" t="str">
        <f t="shared" si="7"/>
        <v>SPX Corporation C</v>
      </c>
      <c r="E463">
        <v>3.2650000000000001</v>
      </c>
      <c r="F463">
        <v>4.6239999999999997</v>
      </c>
      <c r="G463">
        <v>9.0340000000000007</v>
      </c>
    </row>
    <row r="464" spans="1:7" x14ac:dyDescent="0.3">
      <c r="A464" t="s">
        <v>1392</v>
      </c>
      <c r="B464" t="s">
        <v>1393</v>
      </c>
      <c r="C464" t="s">
        <v>1394</v>
      </c>
      <c r="D464" t="str">
        <f t="shared" si="7"/>
        <v>Sempra Energy Com</v>
      </c>
      <c r="E464">
        <v>13.183</v>
      </c>
      <c r="F464">
        <v>2.9660000000000002</v>
      </c>
      <c r="G464">
        <v>16.074999999999999</v>
      </c>
    </row>
    <row r="465" spans="1:7" x14ac:dyDescent="0.3">
      <c r="A465" t="s">
        <v>1395</v>
      </c>
      <c r="B465" t="s">
        <v>1396</v>
      </c>
      <c r="C465" t="s">
        <v>1397</v>
      </c>
      <c r="D465" t="str">
        <f t="shared" si="7"/>
        <v>Sovran Self Stora</v>
      </c>
      <c r="E465">
        <v>3.6480000000000001</v>
      </c>
      <c r="F465">
        <v>3.7360000000000002</v>
      </c>
      <c r="G465">
        <v>38.045000000000002</v>
      </c>
    </row>
    <row r="466" spans="1:7" x14ac:dyDescent="0.3">
      <c r="A466" t="s">
        <v>1398</v>
      </c>
      <c r="B466" t="s">
        <v>1399</v>
      </c>
      <c r="C466" t="s">
        <v>1400</v>
      </c>
      <c r="D466" t="str">
        <f t="shared" si="7"/>
        <v>STERIS Corporatio</v>
      </c>
      <c r="E466">
        <v>17.474</v>
      </c>
      <c r="F466">
        <v>9.65</v>
      </c>
      <c r="G466">
        <v>15.14</v>
      </c>
    </row>
    <row r="467" spans="1:7" x14ac:dyDescent="0.3">
      <c r="A467" t="s">
        <v>1401</v>
      </c>
      <c r="B467" t="s">
        <v>1402</v>
      </c>
      <c r="C467" t="s">
        <v>1403</v>
      </c>
      <c r="D467" t="str">
        <f t="shared" si="7"/>
        <v>Questar Corporati</v>
      </c>
      <c r="E467">
        <v>11.367000000000001</v>
      </c>
      <c r="F467">
        <v>6.5170000000000003</v>
      </c>
      <c r="G467">
        <v>30.02</v>
      </c>
    </row>
    <row r="468" spans="1:7" x14ac:dyDescent="0.3">
      <c r="A468" t="s">
        <v>1404</v>
      </c>
      <c r="B468" t="s">
        <v>1405</v>
      </c>
      <c r="C468" t="s">
        <v>1406</v>
      </c>
      <c r="D468" t="str">
        <f t="shared" si="7"/>
        <v>Strayer Education</v>
      </c>
      <c r="E468">
        <v>57.435000000000002</v>
      </c>
      <c r="F468">
        <v>30.327999999999999</v>
      </c>
      <c r="G468">
        <v>33.664999999999999</v>
      </c>
    </row>
    <row r="469" spans="1:7" x14ac:dyDescent="0.3">
      <c r="A469" t="s">
        <v>1407</v>
      </c>
      <c r="B469" t="s">
        <v>1408</v>
      </c>
      <c r="C469" t="s">
        <v>1409</v>
      </c>
      <c r="D469" t="str">
        <f t="shared" si="7"/>
        <v>Seagate Technolog</v>
      </c>
      <c r="E469">
        <v>18.826000000000001</v>
      </c>
      <c r="F469">
        <v>6.8090000000000002</v>
      </c>
      <c r="G469">
        <v>7.7210000000000001</v>
      </c>
    </row>
    <row r="470" spans="1:7" x14ac:dyDescent="0.3">
      <c r="A470" t="s">
        <v>1410</v>
      </c>
      <c r="B470" t="s">
        <v>1411</v>
      </c>
      <c r="C470" t="s">
        <v>1412</v>
      </c>
      <c r="D470" t="str">
        <f t="shared" si="7"/>
        <v>Stanley Works (Th</v>
      </c>
      <c r="E470">
        <v>12.285</v>
      </c>
      <c r="F470">
        <v>4.726</v>
      </c>
      <c r="G470">
        <v>9.7479999999999993</v>
      </c>
    </row>
    <row r="471" spans="1:7" x14ac:dyDescent="0.3">
      <c r="A471" t="s">
        <v>1413</v>
      </c>
      <c r="B471" t="s">
        <v>1414</v>
      </c>
      <c r="C471" t="s">
        <v>1415</v>
      </c>
      <c r="D471" t="str">
        <f t="shared" si="7"/>
        <v>Schweitzer-Maudui</v>
      </c>
      <c r="E471">
        <v>9.3729999999999993</v>
      </c>
      <c r="F471">
        <v>8.4830000000000005</v>
      </c>
      <c r="G471">
        <v>13.938000000000001</v>
      </c>
    </row>
    <row r="472" spans="1:7" x14ac:dyDescent="0.3">
      <c r="A472" t="s">
        <v>1416</v>
      </c>
      <c r="B472" t="s">
        <v>1417</v>
      </c>
      <c r="C472" t="s">
        <v>1418</v>
      </c>
      <c r="D472" t="str">
        <f t="shared" si="7"/>
        <v>Southwest Gas Cor</v>
      </c>
      <c r="E472">
        <v>7.5540000000000003</v>
      </c>
      <c r="F472">
        <v>0</v>
      </c>
      <c r="G472">
        <v>12.082000000000001</v>
      </c>
    </row>
    <row r="473" spans="1:7" x14ac:dyDescent="0.3">
      <c r="A473" t="s">
        <v>1419</v>
      </c>
      <c r="B473" t="s">
        <v>1420</v>
      </c>
      <c r="C473" t="s">
        <v>1421</v>
      </c>
      <c r="D473" t="str">
        <f t="shared" si="7"/>
        <v>Standex Internati</v>
      </c>
      <c r="E473">
        <v>1.1379999999999999</v>
      </c>
      <c r="F473">
        <v>5.1509999999999998</v>
      </c>
      <c r="G473">
        <v>6.7649999999999997</v>
      </c>
    </row>
    <row r="474" spans="1:7" x14ac:dyDescent="0.3">
      <c r="A474" t="s">
        <v>1422</v>
      </c>
      <c r="B474" t="s">
        <v>1423</v>
      </c>
      <c r="C474" t="s">
        <v>1424</v>
      </c>
      <c r="D474" t="str">
        <f t="shared" si="7"/>
        <v>Sunoco Logistics</v>
      </c>
      <c r="E474">
        <v>32.695</v>
      </c>
      <c r="F474">
        <v>6.1769999999999996</v>
      </c>
      <c r="G474">
        <v>4.9459999999999997</v>
      </c>
    </row>
    <row r="475" spans="1:7" x14ac:dyDescent="0.3">
      <c r="A475" t="s">
        <v>1425</v>
      </c>
      <c r="B475" t="s">
        <v>1426</v>
      </c>
      <c r="C475" t="s">
        <v>1427</v>
      </c>
      <c r="D475" t="str">
        <f t="shared" si="7"/>
        <v>Sensient Technolo</v>
      </c>
      <c r="E475">
        <v>10.023</v>
      </c>
      <c r="F475">
        <v>5.8929999999999998</v>
      </c>
      <c r="G475">
        <v>12.233000000000001</v>
      </c>
    </row>
    <row r="476" spans="1:7" x14ac:dyDescent="0.3">
      <c r="A476" t="s">
        <v>1428</v>
      </c>
      <c r="B476" t="s">
        <v>1429</v>
      </c>
      <c r="C476" t="s">
        <v>1430</v>
      </c>
      <c r="D476" t="str">
        <f t="shared" si="7"/>
        <v>Stryker Corporati</v>
      </c>
      <c r="E476">
        <v>18.454000000000001</v>
      </c>
      <c r="F476">
        <v>12.455</v>
      </c>
      <c r="G476">
        <v>24.712</v>
      </c>
    </row>
    <row r="477" spans="1:7" x14ac:dyDescent="0.3">
      <c r="A477" t="s">
        <v>1431</v>
      </c>
      <c r="B477" t="s">
        <v>1432</v>
      </c>
      <c r="C477" t="s">
        <v>1433</v>
      </c>
      <c r="D477" t="str">
        <f t="shared" si="7"/>
        <v>Synaptics Incorpo</v>
      </c>
      <c r="E477">
        <v>23.491</v>
      </c>
      <c r="F477">
        <v>10.616</v>
      </c>
      <c r="G477">
        <v>11.624000000000001</v>
      </c>
    </row>
    <row r="478" spans="1:7" x14ac:dyDescent="0.3">
      <c r="A478" t="s">
        <v>1434</v>
      </c>
      <c r="B478" t="s">
        <v>1435</v>
      </c>
      <c r="C478" t="s">
        <v>1436</v>
      </c>
      <c r="D478" t="str">
        <f t="shared" si="7"/>
        <v>AT&amp;T Inc.</v>
      </c>
      <c r="E478">
        <v>12.646000000000001</v>
      </c>
      <c r="F478">
        <v>5.0309999999999997</v>
      </c>
      <c r="G478">
        <v>17.471</v>
      </c>
    </row>
    <row r="479" spans="1:7" x14ac:dyDescent="0.3">
      <c r="A479" t="s">
        <v>1437</v>
      </c>
      <c r="B479" t="s">
        <v>1438</v>
      </c>
      <c r="C479" t="s">
        <v>1439</v>
      </c>
      <c r="D479" t="str">
        <f t="shared" si="7"/>
        <v>TAM S.A. TAM S.A.</v>
      </c>
      <c r="E479">
        <v>7.5570000000000004</v>
      </c>
      <c r="F479">
        <v>3.3519999999999999</v>
      </c>
      <c r="G479">
        <v>5.1849999999999996</v>
      </c>
    </row>
    <row r="480" spans="1:7" x14ac:dyDescent="0.3">
      <c r="A480" t="s">
        <v>1440</v>
      </c>
      <c r="B480" t="s">
        <v>1441</v>
      </c>
      <c r="C480" t="s">
        <v>1442</v>
      </c>
      <c r="D480" t="str">
        <f t="shared" si="7"/>
        <v>Molson Coors Brew</v>
      </c>
      <c r="E480">
        <v>11.106</v>
      </c>
      <c r="F480">
        <v>2.2570000000000001</v>
      </c>
      <c r="G480">
        <v>13.346</v>
      </c>
    </row>
    <row r="481" spans="1:7" x14ac:dyDescent="0.3">
      <c r="A481" t="s">
        <v>1443</v>
      </c>
      <c r="B481" t="s">
        <v>1444</v>
      </c>
      <c r="C481" t="s">
        <v>1445</v>
      </c>
      <c r="D481" t="str">
        <f t="shared" si="7"/>
        <v>Teck Resources Lt</v>
      </c>
      <c r="E481">
        <v>13.785</v>
      </c>
      <c r="F481">
        <v>5.03</v>
      </c>
      <c r="G481">
        <v>32.200000000000003</v>
      </c>
    </row>
    <row r="482" spans="1:7" x14ac:dyDescent="0.3">
      <c r="A482" t="s">
        <v>1446</v>
      </c>
      <c r="B482" t="s">
        <v>1447</v>
      </c>
      <c r="C482" t="s">
        <v>1448</v>
      </c>
      <c r="D482" t="str">
        <f t="shared" si="7"/>
        <v>Toronto Dominion</v>
      </c>
      <c r="E482">
        <v>8.8640000000000008</v>
      </c>
      <c r="F482">
        <v>0.55700000000000005</v>
      </c>
      <c r="G482">
        <v>28.372</v>
      </c>
    </row>
    <row r="483" spans="1:7" x14ac:dyDescent="0.3">
      <c r="A483" t="s">
        <v>1449</v>
      </c>
      <c r="B483" t="s">
        <v>1450</v>
      </c>
      <c r="C483" t="s">
        <v>1451</v>
      </c>
      <c r="D483" t="str">
        <f t="shared" si="7"/>
        <v>Transdigm Group I</v>
      </c>
      <c r="E483">
        <v>27.588999999999999</v>
      </c>
      <c r="F483">
        <v>8.6809999999999992</v>
      </c>
      <c r="G483">
        <v>43.826999999999998</v>
      </c>
    </row>
    <row r="484" spans="1:7" x14ac:dyDescent="0.3">
      <c r="A484" t="s">
        <v>1452</v>
      </c>
      <c r="B484" t="s">
        <v>1453</v>
      </c>
      <c r="C484" t="s">
        <v>1454</v>
      </c>
      <c r="D484" t="str">
        <f t="shared" si="7"/>
        <v>Teledyne Technolo</v>
      </c>
      <c r="E484">
        <v>18.923999999999999</v>
      </c>
      <c r="F484">
        <v>7.02</v>
      </c>
      <c r="G484">
        <v>9.4039999999999999</v>
      </c>
    </row>
    <row r="485" spans="1:7" x14ac:dyDescent="0.3">
      <c r="A485" t="s">
        <v>1455</v>
      </c>
      <c r="B485" t="s">
        <v>1456</v>
      </c>
      <c r="C485" t="s">
        <v>1457</v>
      </c>
      <c r="D485" t="str">
        <f t="shared" si="7"/>
        <v>Tech Data Corpora</v>
      </c>
      <c r="E485">
        <v>9.23</v>
      </c>
      <c r="F485">
        <v>2.9079999999999999</v>
      </c>
      <c r="G485">
        <v>1.246</v>
      </c>
    </row>
    <row r="486" spans="1:7" x14ac:dyDescent="0.3">
      <c r="A486" t="s">
        <v>1458</v>
      </c>
      <c r="B486" t="s">
        <v>1459</v>
      </c>
      <c r="C486" t="s">
        <v>1460</v>
      </c>
      <c r="D486" t="str">
        <f t="shared" si="7"/>
        <v>Techne Corporatio</v>
      </c>
      <c r="E486">
        <v>22.995999999999999</v>
      </c>
      <c r="F486">
        <v>20.388000000000002</v>
      </c>
      <c r="G486">
        <v>57.637</v>
      </c>
    </row>
    <row r="487" spans="1:7" x14ac:dyDescent="0.3">
      <c r="A487" t="s">
        <v>1461</v>
      </c>
      <c r="B487" t="s">
        <v>1462</v>
      </c>
      <c r="C487" t="s">
        <v>1463</v>
      </c>
      <c r="D487" t="str">
        <f t="shared" si="7"/>
        <v>Teva Pharmaceutic</v>
      </c>
      <c r="E487">
        <v>11.236000000000001</v>
      </c>
      <c r="F487">
        <v>6.3090000000000002</v>
      </c>
      <c r="G487">
        <v>24.231999999999999</v>
      </c>
    </row>
    <row r="488" spans="1:7" x14ac:dyDescent="0.3">
      <c r="A488" t="s">
        <v>1464</v>
      </c>
      <c r="B488" t="s">
        <v>1465</v>
      </c>
      <c r="C488" t="s">
        <v>1466</v>
      </c>
      <c r="D488" t="str">
        <f t="shared" si="7"/>
        <v>Target Corporatio</v>
      </c>
      <c r="E488">
        <v>17.123999999999999</v>
      </c>
      <c r="F488">
        <v>6.59</v>
      </c>
      <c r="G488">
        <v>7.15</v>
      </c>
    </row>
    <row r="489" spans="1:7" x14ac:dyDescent="0.3">
      <c r="A489" t="s">
        <v>1467</v>
      </c>
      <c r="B489" t="s">
        <v>1468</v>
      </c>
      <c r="C489" t="s">
        <v>1469</v>
      </c>
      <c r="D489" t="str">
        <f t="shared" si="7"/>
        <v>First Financial C</v>
      </c>
      <c r="E489">
        <v>7.6230000000000002</v>
      </c>
      <c r="F489">
        <v>0</v>
      </c>
      <c r="G489">
        <v>20.800999999999998</v>
      </c>
    </row>
    <row r="490" spans="1:7" x14ac:dyDescent="0.3">
      <c r="A490" t="s">
        <v>1470</v>
      </c>
      <c r="B490" t="s">
        <v>1471</v>
      </c>
      <c r="C490" t="s">
        <v>1472</v>
      </c>
      <c r="D490" t="str">
        <f t="shared" si="7"/>
        <v>Hanover Insurance</v>
      </c>
      <c r="E490">
        <v>8.8460000000000001</v>
      </c>
      <c r="F490">
        <v>1.7110000000000001</v>
      </c>
      <c r="G490">
        <v>8.3409999999999993</v>
      </c>
    </row>
    <row r="491" spans="1:7" x14ac:dyDescent="0.3">
      <c r="A491" t="s">
        <v>1473</v>
      </c>
      <c r="B491" t="s">
        <v>1474</v>
      </c>
      <c r="C491" t="s">
        <v>1475</v>
      </c>
      <c r="D491" t="str">
        <f t="shared" si="7"/>
        <v>Tiffany &amp; Co. Com</v>
      </c>
      <c r="E491">
        <v>9.1020000000000003</v>
      </c>
      <c r="F491">
        <v>7.4130000000000003</v>
      </c>
      <c r="G491">
        <v>14.634</v>
      </c>
    </row>
    <row r="492" spans="1:7" x14ac:dyDescent="0.3">
      <c r="A492" t="s">
        <v>1476</v>
      </c>
      <c r="B492" t="s">
        <v>1477</v>
      </c>
      <c r="C492" t="s">
        <v>1478</v>
      </c>
      <c r="D492" t="str">
        <f t="shared" si="7"/>
        <v>P.T. Telekomunika</v>
      </c>
      <c r="E492">
        <v>31.384</v>
      </c>
      <c r="F492">
        <v>16.437000000000001</v>
      </c>
      <c r="G492">
        <v>35.994</v>
      </c>
    </row>
    <row r="493" spans="1:7" x14ac:dyDescent="0.3">
      <c r="A493" t="s">
        <v>1479</v>
      </c>
      <c r="B493" t="s">
        <v>1480</v>
      </c>
      <c r="C493" t="s">
        <v>1481</v>
      </c>
      <c r="D493" t="str">
        <f t="shared" si="7"/>
        <v>Transmontaigne Pa</v>
      </c>
      <c r="E493">
        <v>8.0760000000000005</v>
      </c>
      <c r="F493">
        <v>4.218</v>
      </c>
      <c r="G493">
        <v>24.334</v>
      </c>
    </row>
    <row r="494" spans="1:7" x14ac:dyDescent="0.3">
      <c r="A494" t="s">
        <v>1482</v>
      </c>
      <c r="B494" t="s">
        <v>1483</v>
      </c>
      <c r="C494" t="s">
        <v>1484</v>
      </c>
      <c r="D494" t="str">
        <f t="shared" si="7"/>
        <v>Thermo Fisher Sci</v>
      </c>
      <c r="E494">
        <v>5.6079999999999997</v>
      </c>
      <c r="F494">
        <v>3.2730000000000001</v>
      </c>
      <c r="G494">
        <v>11.058</v>
      </c>
    </row>
    <row r="495" spans="1:7" x14ac:dyDescent="0.3">
      <c r="A495" t="s">
        <v>1485</v>
      </c>
      <c r="B495" t="s">
        <v>1486</v>
      </c>
      <c r="C495" t="s">
        <v>1487</v>
      </c>
      <c r="D495" t="str">
        <f t="shared" si="7"/>
        <v>Tompkins Financia</v>
      </c>
      <c r="E495">
        <v>13.795999999999999</v>
      </c>
      <c r="F495">
        <v>1.0569999999999999</v>
      </c>
      <c r="G495">
        <v>37.951999999999998</v>
      </c>
    </row>
    <row r="496" spans="1:7" x14ac:dyDescent="0.3">
      <c r="A496" t="s">
        <v>1488</v>
      </c>
      <c r="B496" t="s">
        <v>1489</v>
      </c>
      <c r="C496" t="s">
        <v>1490</v>
      </c>
      <c r="D496" t="str">
        <f t="shared" si="7"/>
        <v>Thomas &amp; Betts Co</v>
      </c>
      <c r="E496">
        <v>8.6820000000000004</v>
      </c>
      <c r="F496">
        <v>5.1639999999999997</v>
      </c>
      <c r="G496">
        <v>10.584</v>
      </c>
    </row>
    <row r="497" spans="1:7" x14ac:dyDescent="0.3">
      <c r="A497" t="s">
        <v>1491</v>
      </c>
      <c r="B497" t="s">
        <v>1492</v>
      </c>
      <c r="C497" t="s">
        <v>1493</v>
      </c>
      <c r="D497" t="str">
        <f t="shared" si="7"/>
        <v>Terra Industries</v>
      </c>
      <c r="E497">
        <v>19.524999999999999</v>
      </c>
      <c r="F497">
        <v>10.138</v>
      </c>
      <c r="G497">
        <v>19.041</v>
      </c>
    </row>
    <row r="498" spans="1:7" x14ac:dyDescent="0.3">
      <c r="A498" t="s">
        <v>1494</v>
      </c>
      <c r="B498" t="s">
        <v>1495</v>
      </c>
      <c r="C498" t="s">
        <v>1496</v>
      </c>
      <c r="D498" t="str">
        <f t="shared" si="7"/>
        <v>True Religion App</v>
      </c>
      <c r="E498">
        <v>27.834</v>
      </c>
      <c r="F498">
        <v>24.478000000000002</v>
      </c>
      <c r="G498">
        <v>24.951000000000001</v>
      </c>
    </row>
    <row r="499" spans="1:7" x14ac:dyDescent="0.3">
      <c r="A499" t="s">
        <v>1497</v>
      </c>
      <c r="B499" t="s">
        <v>1498</v>
      </c>
      <c r="C499" t="s">
        <v>1499</v>
      </c>
      <c r="D499" t="str">
        <f t="shared" si="7"/>
        <v>T. Rowe Price Gro</v>
      </c>
      <c r="E499">
        <v>16.146000000000001</v>
      </c>
      <c r="F499">
        <v>14.638</v>
      </c>
      <c r="G499">
        <v>37.720999999999997</v>
      </c>
    </row>
    <row r="500" spans="1:7" x14ac:dyDescent="0.3">
      <c r="A500" t="s">
        <v>1500</v>
      </c>
      <c r="B500" t="s">
        <v>1501</v>
      </c>
      <c r="C500" t="s">
        <v>1502</v>
      </c>
      <c r="D500" t="str">
        <f t="shared" si="7"/>
        <v>Transcananda Corp</v>
      </c>
      <c r="E500">
        <v>9.6310000000000002</v>
      </c>
      <c r="F500">
        <v>4.07</v>
      </c>
      <c r="G500">
        <v>30.236000000000001</v>
      </c>
    </row>
    <row r="501" spans="1:7" x14ac:dyDescent="0.3">
      <c r="A501" t="s">
        <v>1503</v>
      </c>
      <c r="B501" t="s">
        <v>1504</v>
      </c>
      <c r="C501" t="s">
        <v>1505</v>
      </c>
      <c r="D501" t="str">
        <f t="shared" si="7"/>
        <v>TRW Automotive Ho</v>
      </c>
      <c r="E501">
        <v>4.8010000000000002</v>
      </c>
      <c r="F501">
        <v>2.9089999999999998</v>
      </c>
      <c r="G501">
        <v>3.6080000000000001</v>
      </c>
    </row>
    <row r="502" spans="1:7" x14ac:dyDescent="0.3">
      <c r="A502" t="s">
        <v>1506</v>
      </c>
      <c r="B502" t="s">
        <v>1507</v>
      </c>
      <c r="C502" t="s">
        <v>1508</v>
      </c>
      <c r="D502" t="str">
        <f t="shared" si="7"/>
        <v>Tractor Supply Co</v>
      </c>
      <c r="E502">
        <v>17.190999999999999</v>
      </c>
      <c r="F502">
        <v>10.048</v>
      </c>
      <c r="G502">
        <v>5.782</v>
      </c>
    </row>
    <row r="503" spans="1:7" x14ac:dyDescent="0.3">
      <c r="A503" t="s">
        <v>1509</v>
      </c>
      <c r="B503" t="s">
        <v>1510</v>
      </c>
      <c r="C503" t="s">
        <v>1511</v>
      </c>
      <c r="D503" t="str">
        <f t="shared" si="7"/>
        <v>Trina Solar Limit</v>
      </c>
      <c r="E503">
        <v>17.577999999999999</v>
      </c>
      <c r="F503">
        <v>6.7990000000000004</v>
      </c>
      <c r="G503">
        <v>16.016999999999999</v>
      </c>
    </row>
    <row r="504" spans="1:7" x14ac:dyDescent="0.3">
      <c r="A504" t="s">
        <v>1512</v>
      </c>
      <c r="B504" t="s">
        <v>1513</v>
      </c>
      <c r="C504" t="s">
        <v>1514</v>
      </c>
      <c r="D504" t="str">
        <f t="shared" si="7"/>
        <v>Toro Company (The</v>
      </c>
      <c r="E504">
        <v>19.436</v>
      </c>
      <c r="F504">
        <v>8.3170000000000002</v>
      </c>
      <c r="G504">
        <v>8.0079999999999991</v>
      </c>
    </row>
    <row r="505" spans="1:7" x14ac:dyDescent="0.3">
      <c r="A505" t="s">
        <v>1515</v>
      </c>
      <c r="B505" t="s">
        <v>1516</v>
      </c>
      <c r="C505" t="s">
        <v>1517</v>
      </c>
      <c r="D505" t="str">
        <f t="shared" si="7"/>
        <v>Tupperware Brands</v>
      </c>
      <c r="E505">
        <v>31.501000000000001</v>
      </c>
      <c r="F505">
        <v>10.108000000000001</v>
      </c>
      <c r="G505">
        <v>13.625999999999999</v>
      </c>
    </row>
    <row r="506" spans="1:7" x14ac:dyDescent="0.3">
      <c r="A506" t="s">
        <v>1518</v>
      </c>
      <c r="B506" t="s">
        <v>1519</v>
      </c>
      <c r="C506" t="s">
        <v>1520</v>
      </c>
      <c r="D506" t="str">
        <f t="shared" si="7"/>
        <v>Towers Watson &amp; C</v>
      </c>
      <c r="E506">
        <v>16.187999999999999</v>
      </c>
      <c r="F506">
        <v>8.9879999999999995</v>
      </c>
      <c r="G506">
        <v>13.573</v>
      </c>
    </row>
    <row r="507" spans="1:7" x14ac:dyDescent="0.3">
      <c r="A507" t="s">
        <v>1521</v>
      </c>
      <c r="B507" t="s">
        <v>1522</v>
      </c>
      <c r="C507" t="s">
        <v>1523</v>
      </c>
      <c r="D507" t="str">
        <f t="shared" si="7"/>
        <v>Time Warner Cable</v>
      </c>
      <c r="E507">
        <v>8.2789999999999999</v>
      </c>
      <c r="F507">
        <v>4.6500000000000004</v>
      </c>
      <c r="G507">
        <v>19.068000000000001</v>
      </c>
    </row>
    <row r="508" spans="1:7" x14ac:dyDescent="0.3">
      <c r="A508" t="s">
        <v>1524</v>
      </c>
      <c r="B508" t="s">
        <v>1525</v>
      </c>
      <c r="C508" t="s">
        <v>1526</v>
      </c>
      <c r="D508" t="str">
        <f t="shared" si="7"/>
        <v>Time Warner Inc.</v>
      </c>
      <c r="E508">
        <v>5.3920000000000003</v>
      </c>
      <c r="F508">
        <v>3.5419999999999998</v>
      </c>
      <c r="G508">
        <v>19.756</v>
      </c>
    </row>
    <row r="509" spans="1:7" x14ac:dyDescent="0.3">
      <c r="A509" t="s">
        <v>1527</v>
      </c>
      <c r="B509" t="s">
        <v>1528</v>
      </c>
      <c r="C509" t="s">
        <v>1529</v>
      </c>
      <c r="D509" t="str">
        <f t="shared" si="7"/>
        <v>Ternium S.A. Tern</v>
      </c>
      <c r="E509">
        <v>5.85</v>
      </c>
      <c r="F509">
        <v>1.7669999999999999</v>
      </c>
      <c r="G509">
        <v>5.9770000000000003</v>
      </c>
    </row>
    <row r="510" spans="1:7" x14ac:dyDescent="0.3">
      <c r="A510" t="s">
        <v>1530</v>
      </c>
      <c r="B510" t="s">
        <v>1531</v>
      </c>
      <c r="C510" t="s">
        <v>1532</v>
      </c>
      <c r="D510" t="str">
        <f t="shared" si="7"/>
        <v>Texas Instruments</v>
      </c>
      <c r="E510">
        <v>15.435</v>
      </c>
      <c r="F510">
        <v>11.454000000000001</v>
      </c>
      <c r="G510">
        <v>21.128</v>
      </c>
    </row>
    <row r="511" spans="1:7" x14ac:dyDescent="0.3">
      <c r="A511" t="s">
        <v>1533</v>
      </c>
      <c r="B511" t="s">
        <v>1534</v>
      </c>
      <c r="C511" t="s">
        <v>1535</v>
      </c>
      <c r="D511" t="str">
        <f t="shared" si="7"/>
        <v>UGI Corporation C</v>
      </c>
      <c r="E511">
        <v>0</v>
      </c>
      <c r="F511">
        <v>0</v>
      </c>
      <c r="G511">
        <v>11.457000000000001</v>
      </c>
    </row>
    <row r="512" spans="1:7" x14ac:dyDescent="0.3">
      <c r="A512" t="s">
        <v>1536</v>
      </c>
      <c r="B512" t="s">
        <v>1537</v>
      </c>
      <c r="C512" t="s">
        <v>1538</v>
      </c>
      <c r="D512" t="str">
        <f t="shared" si="7"/>
        <v>Ultrapar Particip</v>
      </c>
      <c r="E512">
        <v>9.8469999999999995</v>
      </c>
      <c r="F512">
        <v>5.51</v>
      </c>
      <c r="G512">
        <v>2.5339999999999998</v>
      </c>
    </row>
    <row r="513" spans="1:7" x14ac:dyDescent="0.3">
      <c r="A513" t="s">
        <v>1539</v>
      </c>
      <c r="B513" t="s">
        <v>1540</v>
      </c>
      <c r="C513" t="s">
        <v>1541</v>
      </c>
      <c r="D513" t="str">
        <f t="shared" si="7"/>
        <v>Amerco</v>
      </c>
      <c r="E513">
        <v>4.49</v>
      </c>
      <c r="F513">
        <v>2.4060000000000001</v>
      </c>
      <c r="G513">
        <v>7.673</v>
      </c>
    </row>
    <row r="514" spans="1:7" x14ac:dyDescent="0.3">
      <c r="A514" t="s">
        <v>1542</v>
      </c>
      <c r="B514" t="s">
        <v>1543</v>
      </c>
      <c r="C514" t="s">
        <v>1544</v>
      </c>
      <c r="D514" t="str">
        <f t="shared" si="7"/>
        <v>Universal Health</v>
      </c>
      <c r="E514">
        <v>14.569000000000001</v>
      </c>
      <c r="F514">
        <v>8.0579999999999998</v>
      </c>
      <c r="G514">
        <v>9.5150000000000006</v>
      </c>
    </row>
    <row r="515" spans="1:7" x14ac:dyDescent="0.3">
      <c r="A515" t="s">
        <v>1545</v>
      </c>
      <c r="B515" t="s">
        <v>1546</v>
      </c>
      <c r="C515" t="s">
        <v>1544</v>
      </c>
      <c r="D515" t="str">
        <f t="shared" ref="D515:D561" si="8">TRIM(C515)</f>
        <v>Universal Health</v>
      </c>
      <c r="E515">
        <v>9.0459999999999994</v>
      </c>
      <c r="F515">
        <v>5.7489999999999997</v>
      </c>
      <c r="G515">
        <v>59.142000000000003</v>
      </c>
    </row>
    <row r="516" spans="1:7" x14ac:dyDescent="0.3">
      <c r="A516" t="s">
        <v>1547</v>
      </c>
      <c r="B516" t="s">
        <v>1548</v>
      </c>
      <c r="C516" t="s">
        <v>1549</v>
      </c>
      <c r="D516" t="str">
        <f t="shared" si="8"/>
        <v>UIL Holdings Corp</v>
      </c>
      <c r="E516">
        <v>10.385</v>
      </c>
      <c r="F516">
        <v>3.5550000000000002</v>
      </c>
      <c r="G516">
        <v>13.654</v>
      </c>
    </row>
    <row r="517" spans="1:7" x14ac:dyDescent="0.3">
      <c r="A517" t="s">
        <v>1550</v>
      </c>
      <c r="B517" t="s">
        <v>1551</v>
      </c>
      <c r="C517" t="s">
        <v>1552</v>
      </c>
      <c r="D517" t="str">
        <f t="shared" si="8"/>
        <v>UMB Financial Cor</v>
      </c>
      <c r="E517">
        <v>8.9920000000000009</v>
      </c>
      <c r="F517">
        <v>0.79</v>
      </c>
      <c r="G517">
        <v>24.492999999999999</v>
      </c>
    </row>
    <row r="518" spans="1:7" x14ac:dyDescent="0.3">
      <c r="A518" t="s">
        <v>1553</v>
      </c>
      <c r="B518" t="s">
        <v>1554</v>
      </c>
      <c r="C518" t="s">
        <v>1555</v>
      </c>
      <c r="D518" t="str">
        <f t="shared" si="8"/>
        <v>Unifirst Corporat</v>
      </c>
      <c r="E518">
        <v>13.262</v>
      </c>
      <c r="F518">
        <v>8.5570000000000004</v>
      </c>
      <c r="G518">
        <v>13.917999999999999</v>
      </c>
    </row>
    <row r="519" spans="1:7" x14ac:dyDescent="0.3">
      <c r="A519" t="s">
        <v>1556</v>
      </c>
      <c r="B519" t="s">
        <v>1557</v>
      </c>
      <c r="C519" t="s">
        <v>1558</v>
      </c>
      <c r="D519" t="str">
        <f t="shared" si="8"/>
        <v>UnitedHealth Grou</v>
      </c>
      <c r="E519">
        <v>17.222000000000001</v>
      </c>
      <c r="F519">
        <v>6.92</v>
      </c>
      <c r="G519">
        <v>7.298</v>
      </c>
    </row>
    <row r="520" spans="1:7" x14ac:dyDescent="0.3">
      <c r="A520" t="s">
        <v>1559</v>
      </c>
      <c r="B520" t="s">
        <v>1560</v>
      </c>
      <c r="C520" t="s">
        <v>1561</v>
      </c>
      <c r="D520" t="str">
        <f t="shared" si="8"/>
        <v>Union Pacific Cor</v>
      </c>
      <c r="E520">
        <v>11.72</v>
      </c>
      <c r="F520">
        <v>5.1619999999999999</v>
      </c>
      <c r="G520">
        <v>23.984000000000002</v>
      </c>
    </row>
    <row r="521" spans="1:7" x14ac:dyDescent="0.3">
      <c r="A521" t="s">
        <v>1562</v>
      </c>
      <c r="B521" t="s">
        <v>1563</v>
      </c>
      <c r="C521" t="s">
        <v>1564</v>
      </c>
      <c r="D521" t="str">
        <f t="shared" si="8"/>
        <v>UniSource Energy</v>
      </c>
      <c r="E521">
        <v>14.627000000000001</v>
      </c>
      <c r="F521">
        <v>0</v>
      </c>
      <c r="G521">
        <v>18.096</v>
      </c>
    </row>
    <row r="522" spans="1:7" x14ac:dyDescent="0.3">
      <c r="A522" t="s">
        <v>1565</v>
      </c>
      <c r="B522" t="s">
        <v>1566</v>
      </c>
      <c r="C522" t="s">
        <v>1567</v>
      </c>
      <c r="D522" t="str">
        <f t="shared" si="8"/>
        <v>United Parcel Ser</v>
      </c>
      <c r="E522">
        <v>31.277000000000001</v>
      </c>
      <c r="F522">
        <v>0</v>
      </c>
      <c r="G522">
        <v>8.391</v>
      </c>
    </row>
    <row r="523" spans="1:7" x14ac:dyDescent="0.3">
      <c r="A523" t="s">
        <v>1568</v>
      </c>
      <c r="B523" t="s">
        <v>1569</v>
      </c>
      <c r="C523" t="s">
        <v>1570</v>
      </c>
      <c r="D523" t="str">
        <f t="shared" si="8"/>
        <v>URS Corporation C</v>
      </c>
      <c r="E523">
        <v>7.4829999999999997</v>
      </c>
      <c r="F523">
        <v>3.5640000000000001</v>
      </c>
      <c r="G523">
        <v>4.07</v>
      </c>
    </row>
    <row r="524" spans="1:7" x14ac:dyDescent="0.3">
      <c r="A524" t="s">
        <v>1571</v>
      </c>
      <c r="B524" t="s">
        <v>1572</v>
      </c>
      <c r="C524" t="s">
        <v>1573</v>
      </c>
      <c r="D524" t="str">
        <f t="shared" si="8"/>
        <v>United States Cel</v>
      </c>
      <c r="E524">
        <v>6.5350000000000001</v>
      </c>
      <c r="F524">
        <v>3.93</v>
      </c>
      <c r="G524">
        <v>8.4369999999999994</v>
      </c>
    </row>
    <row r="525" spans="1:7" x14ac:dyDescent="0.3">
      <c r="A525" t="s">
        <v>1574</v>
      </c>
      <c r="B525" t="s">
        <v>1575</v>
      </c>
      <c r="C525" t="s">
        <v>1576</v>
      </c>
      <c r="D525" t="str">
        <f t="shared" si="8"/>
        <v>USANA Health Scie</v>
      </c>
      <c r="E525">
        <v>63.189</v>
      </c>
      <c r="F525">
        <v>25.806999999999999</v>
      </c>
      <c r="G525">
        <v>11.624000000000001</v>
      </c>
    </row>
    <row r="526" spans="1:7" x14ac:dyDescent="0.3">
      <c r="A526" t="s">
        <v>1577</v>
      </c>
      <c r="B526" t="s">
        <v>1578</v>
      </c>
      <c r="C526" t="s">
        <v>1579</v>
      </c>
      <c r="D526" t="str">
        <f t="shared" si="8"/>
        <v>United Stationers</v>
      </c>
      <c r="E526">
        <v>15.874000000000001</v>
      </c>
      <c r="F526">
        <v>5.9969999999999999</v>
      </c>
      <c r="G526">
        <v>3.758</v>
      </c>
    </row>
    <row r="527" spans="1:7" x14ac:dyDescent="0.3">
      <c r="A527" t="s">
        <v>1580</v>
      </c>
      <c r="B527" t="s">
        <v>1581</v>
      </c>
      <c r="C527" t="s">
        <v>1582</v>
      </c>
      <c r="D527" t="str">
        <f t="shared" si="8"/>
        <v>United Technologi</v>
      </c>
      <c r="E527">
        <v>21.373999999999999</v>
      </c>
      <c r="F527">
        <v>8.0259999999999998</v>
      </c>
      <c r="G527">
        <v>13.667</v>
      </c>
    </row>
    <row r="528" spans="1:7" x14ac:dyDescent="0.3">
      <c r="A528" t="s">
        <v>1583</v>
      </c>
      <c r="B528" t="s">
        <v>1584</v>
      </c>
      <c r="C528" t="s">
        <v>1585</v>
      </c>
      <c r="D528" t="str">
        <f t="shared" si="8"/>
        <v>Universal Corpora</v>
      </c>
      <c r="E528">
        <v>14.426</v>
      </c>
      <c r="F528">
        <v>6.8760000000000003</v>
      </c>
      <c r="G528">
        <v>9.5510000000000002</v>
      </c>
    </row>
    <row r="529" spans="1:7" x14ac:dyDescent="0.3">
      <c r="A529" t="s">
        <v>1586</v>
      </c>
      <c r="B529" t="s">
        <v>1587</v>
      </c>
      <c r="C529" t="s">
        <v>1588</v>
      </c>
      <c r="D529" t="str">
        <f t="shared" si="8"/>
        <v>Visa Inc. Visa In</v>
      </c>
      <c r="E529">
        <v>11.27</v>
      </c>
      <c r="F529">
        <v>7.3739999999999997</v>
      </c>
      <c r="G529">
        <v>52.552</v>
      </c>
    </row>
    <row r="530" spans="1:7" x14ac:dyDescent="0.3">
      <c r="A530" t="s">
        <v>1589</v>
      </c>
      <c r="B530" t="s">
        <v>1590</v>
      </c>
      <c r="C530" t="s">
        <v>1591</v>
      </c>
      <c r="D530" t="str">
        <f t="shared" si="8"/>
        <v>Valspar Corporati</v>
      </c>
      <c r="E530">
        <v>12.286</v>
      </c>
      <c r="F530">
        <v>6.4189999999999996</v>
      </c>
      <c r="G530">
        <v>11.853999999999999</v>
      </c>
    </row>
    <row r="531" spans="1:7" x14ac:dyDescent="0.3">
      <c r="A531" t="s">
        <v>1592</v>
      </c>
      <c r="B531" t="s">
        <v>1593</v>
      </c>
      <c r="C531" t="s">
        <v>1594</v>
      </c>
      <c r="D531" t="str">
        <f t="shared" si="8"/>
        <v>Varian Medical Sy</v>
      </c>
      <c r="E531">
        <v>28.431000000000001</v>
      </c>
      <c r="F531">
        <v>14.154999999999999</v>
      </c>
      <c r="G531">
        <v>22.16</v>
      </c>
    </row>
    <row r="532" spans="1:7" x14ac:dyDescent="0.3">
      <c r="A532" t="s">
        <v>1595</v>
      </c>
      <c r="B532" t="s">
        <v>1596</v>
      </c>
      <c r="C532" t="s">
        <v>1597</v>
      </c>
      <c r="D532" t="str">
        <f t="shared" si="8"/>
        <v>V.F. Corporation</v>
      </c>
      <c r="E532">
        <v>12.488</v>
      </c>
      <c r="F532">
        <v>8.3070000000000004</v>
      </c>
      <c r="G532">
        <v>11.894</v>
      </c>
    </row>
    <row r="533" spans="1:7" x14ac:dyDescent="0.3">
      <c r="A533" t="s">
        <v>1598</v>
      </c>
      <c r="B533" t="s">
        <v>1599</v>
      </c>
      <c r="C533" t="s">
        <v>1600</v>
      </c>
      <c r="D533" t="str">
        <f t="shared" si="8"/>
        <v>Vivo Participacoe</v>
      </c>
      <c r="E533">
        <v>9.2910000000000004</v>
      </c>
      <c r="F533">
        <v>5.6180000000000003</v>
      </c>
      <c r="G533">
        <v>12.584</v>
      </c>
    </row>
    <row r="534" spans="1:7" x14ac:dyDescent="0.3">
      <c r="A534" t="s">
        <v>1601</v>
      </c>
      <c r="B534" t="s">
        <v>1602</v>
      </c>
      <c r="C534" t="s">
        <v>1603</v>
      </c>
      <c r="D534" t="str">
        <f t="shared" si="8"/>
        <v>Knightsbridge Tan</v>
      </c>
      <c r="E534">
        <v>9.3849999999999998</v>
      </c>
      <c r="F534">
        <v>4.202</v>
      </c>
      <c r="G534">
        <v>35.277999999999999</v>
      </c>
    </row>
    <row r="535" spans="1:7" x14ac:dyDescent="0.3">
      <c r="A535" t="s">
        <v>1604</v>
      </c>
      <c r="B535" t="s">
        <v>1605</v>
      </c>
      <c r="C535" t="s">
        <v>1606</v>
      </c>
      <c r="D535" t="str">
        <f t="shared" si="8"/>
        <v>Valmont Industrie</v>
      </c>
      <c r="E535">
        <v>21.35</v>
      </c>
      <c r="F535">
        <v>11.351000000000001</v>
      </c>
      <c r="G535">
        <v>13.36</v>
      </c>
    </row>
    <row r="536" spans="1:7" x14ac:dyDescent="0.3">
      <c r="A536" t="s">
        <v>1607</v>
      </c>
      <c r="B536" t="s">
        <v>1608</v>
      </c>
      <c r="C536" t="s">
        <v>1609</v>
      </c>
      <c r="D536" t="str">
        <f t="shared" si="8"/>
        <v>Vornado Realty Tr</v>
      </c>
      <c r="E536">
        <v>0.90100000000000002</v>
      </c>
      <c r="F536">
        <v>2.774</v>
      </c>
      <c r="G536">
        <v>33.186999999999998</v>
      </c>
    </row>
    <row r="537" spans="1:7" x14ac:dyDescent="0.3">
      <c r="A537" t="s">
        <v>1610</v>
      </c>
      <c r="B537" t="s">
        <v>1611</v>
      </c>
      <c r="C537" t="s">
        <v>1612</v>
      </c>
      <c r="D537" t="str">
        <f t="shared" si="8"/>
        <v>Vistaprint NV</v>
      </c>
      <c r="E537">
        <v>23.817</v>
      </c>
      <c r="F537">
        <v>12.843999999999999</v>
      </c>
      <c r="G537">
        <v>13.028</v>
      </c>
    </row>
    <row r="538" spans="1:7" x14ac:dyDescent="0.3">
      <c r="A538" t="s">
        <v>1613</v>
      </c>
      <c r="B538" t="s">
        <v>1614</v>
      </c>
      <c r="C538" t="s">
        <v>1615</v>
      </c>
      <c r="D538" t="str">
        <f t="shared" si="8"/>
        <v>Valeant Pharmaceu</v>
      </c>
      <c r="E538">
        <v>82.715999999999994</v>
      </c>
      <c r="F538">
        <v>12.531000000000001</v>
      </c>
      <c r="G538">
        <v>30.074000000000002</v>
      </c>
    </row>
    <row r="539" spans="1:7" x14ac:dyDescent="0.3">
      <c r="A539" t="s">
        <v>1616</v>
      </c>
      <c r="B539" t="s">
        <v>1617</v>
      </c>
      <c r="C539" t="s">
        <v>1618</v>
      </c>
      <c r="D539" t="str">
        <f t="shared" si="8"/>
        <v>Verizon Communica</v>
      </c>
      <c r="E539">
        <v>8.7650000000000006</v>
      </c>
      <c r="F539">
        <v>5.6680000000000001</v>
      </c>
      <c r="G539">
        <v>18.068999999999999</v>
      </c>
    </row>
    <row r="540" spans="1:7" x14ac:dyDescent="0.3">
      <c r="A540" t="s">
        <v>1619</v>
      </c>
      <c r="B540" t="s">
        <v>1620</v>
      </c>
      <c r="C540" t="s">
        <v>1621</v>
      </c>
      <c r="D540" t="str">
        <f t="shared" si="8"/>
        <v>Wabtec Corporatio</v>
      </c>
      <c r="E540">
        <v>16.478000000000002</v>
      </c>
      <c r="F540">
        <v>0</v>
      </c>
      <c r="G540">
        <v>12.845000000000001</v>
      </c>
    </row>
    <row r="541" spans="1:7" x14ac:dyDescent="0.3">
      <c r="A541" t="s">
        <v>1622</v>
      </c>
      <c r="B541" t="s">
        <v>1623</v>
      </c>
      <c r="C541" t="s">
        <v>1624</v>
      </c>
      <c r="D541" t="str">
        <f t="shared" si="8"/>
        <v>Westamerica Banco</v>
      </c>
      <c r="E541">
        <v>27.405999999999999</v>
      </c>
      <c r="F541">
        <v>2.7850000000000001</v>
      </c>
      <c r="G541">
        <v>53.56</v>
      </c>
    </row>
    <row r="542" spans="1:7" x14ac:dyDescent="0.3">
      <c r="A542" t="s">
        <v>1625</v>
      </c>
      <c r="B542" t="s">
        <v>1626</v>
      </c>
      <c r="C542" t="s">
        <v>1627</v>
      </c>
      <c r="D542" t="str">
        <f t="shared" si="8"/>
        <v>Walgreen Company</v>
      </c>
      <c r="E542">
        <v>15.04</v>
      </c>
      <c r="F542">
        <v>8.9619999999999997</v>
      </c>
      <c r="G542">
        <v>5.6539999999999999</v>
      </c>
    </row>
    <row r="543" spans="1:7" x14ac:dyDescent="0.3">
      <c r="A543" t="s">
        <v>1628</v>
      </c>
      <c r="B543" t="s">
        <v>1629</v>
      </c>
      <c r="C543" t="s">
        <v>1630</v>
      </c>
      <c r="D543" t="str">
        <f t="shared" si="8"/>
        <v>Waters Corporatio</v>
      </c>
      <c r="E543">
        <v>42.859000000000002</v>
      </c>
      <c r="F543">
        <v>14.106999999999999</v>
      </c>
      <c r="G543">
        <v>26.65</v>
      </c>
    </row>
    <row r="544" spans="1:7" x14ac:dyDescent="0.3">
      <c r="A544" t="s">
        <v>1631</v>
      </c>
      <c r="B544" t="s">
        <v>1632</v>
      </c>
      <c r="C544" t="s">
        <v>1633</v>
      </c>
      <c r="D544" t="str">
        <f t="shared" si="8"/>
        <v>Westpac Banking C</v>
      </c>
      <c r="E544">
        <v>13.207000000000001</v>
      </c>
      <c r="F544">
        <v>0.67</v>
      </c>
      <c r="G544">
        <v>50.485999999999997</v>
      </c>
    </row>
    <row r="545" spans="1:7" x14ac:dyDescent="0.3">
      <c r="A545" t="s">
        <v>1634</v>
      </c>
      <c r="B545" t="s">
        <v>1635</v>
      </c>
      <c r="C545" t="s">
        <v>1636</v>
      </c>
      <c r="D545" t="str">
        <f t="shared" si="8"/>
        <v>WESCO Internation</v>
      </c>
      <c r="E545">
        <v>12.162000000000001</v>
      </c>
      <c r="F545">
        <v>4.3140000000000001</v>
      </c>
      <c r="G545">
        <v>3.8929999999999998</v>
      </c>
    </row>
    <row r="546" spans="1:7" x14ac:dyDescent="0.3">
      <c r="A546" t="s">
        <v>1637</v>
      </c>
      <c r="B546" t="s">
        <v>1638</v>
      </c>
      <c r="C546" t="s">
        <v>1639</v>
      </c>
      <c r="D546" t="str">
        <f t="shared" si="8"/>
        <v>Wellcare Health P</v>
      </c>
      <c r="E546">
        <v>4.7279999999999998</v>
      </c>
      <c r="F546">
        <v>4.07</v>
      </c>
      <c r="G546">
        <v>2.0459999999999998</v>
      </c>
    </row>
    <row r="547" spans="1:7" x14ac:dyDescent="0.3">
      <c r="A547" t="s">
        <v>1640</v>
      </c>
      <c r="B547" t="s">
        <v>1641</v>
      </c>
      <c r="C547" t="s">
        <v>1642</v>
      </c>
      <c r="D547" t="str">
        <f t="shared" si="8"/>
        <v>Wisconsin Energy</v>
      </c>
      <c r="E547">
        <v>10.927</v>
      </c>
      <c r="F547">
        <v>3.2770000000000001</v>
      </c>
      <c r="G547">
        <v>16.077999999999999</v>
      </c>
    </row>
    <row r="548" spans="1:7" x14ac:dyDescent="0.3">
      <c r="A548" t="s">
        <v>1643</v>
      </c>
      <c r="B548" t="s">
        <v>1644</v>
      </c>
      <c r="C548" t="s">
        <v>1645</v>
      </c>
      <c r="D548" t="str">
        <f t="shared" si="8"/>
        <v>Woori Finance Hol</v>
      </c>
      <c r="E548">
        <v>1.5209999999999999</v>
      </c>
      <c r="F548">
        <v>7.0000000000000007E-2</v>
      </c>
      <c r="G548">
        <v>39.755000000000003</v>
      </c>
    </row>
    <row r="549" spans="1:7" x14ac:dyDescent="0.3">
      <c r="A549" t="s">
        <v>1646</v>
      </c>
      <c r="B549" t="s">
        <v>1647</v>
      </c>
      <c r="C549" t="s">
        <v>1648</v>
      </c>
      <c r="D549" t="str">
        <f t="shared" si="8"/>
        <v>WGL Holdings IncC</v>
      </c>
      <c r="E549">
        <v>10.233000000000001</v>
      </c>
      <c r="F549">
        <v>3.923</v>
      </c>
      <c r="G549">
        <v>8.7149999999999999</v>
      </c>
    </row>
    <row r="550" spans="1:7" x14ac:dyDescent="0.3">
      <c r="A550" t="s">
        <v>1649</v>
      </c>
      <c r="B550" t="s">
        <v>1650</v>
      </c>
      <c r="C550" t="s">
        <v>1651</v>
      </c>
      <c r="D550" t="str">
        <f t="shared" si="8"/>
        <v>Whirlpool Corpora</v>
      </c>
      <c r="E550">
        <v>9.8350000000000009</v>
      </c>
      <c r="F550">
        <v>3.1949999999999998</v>
      </c>
      <c r="G550">
        <v>4.2789999999999999</v>
      </c>
    </row>
    <row r="551" spans="1:7" x14ac:dyDescent="0.3">
      <c r="A551" t="s">
        <v>1652</v>
      </c>
      <c r="B551" t="s">
        <v>1653</v>
      </c>
      <c r="C551" t="s">
        <v>1654</v>
      </c>
      <c r="D551" t="str">
        <f t="shared" si="8"/>
        <v>Watson Pharmaceut</v>
      </c>
      <c r="E551">
        <v>8.6519999999999992</v>
      </c>
      <c r="F551">
        <v>5.3719999999999999</v>
      </c>
      <c r="G551">
        <v>14.88</v>
      </c>
    </row>
    <row r="552" spans="1:7" x14ac:dyDescent="0.3">
      <c r="A552" t="s">
        <v>1655</v>
      </c>
      <c r="B552" t="s">
        <v>1656</v>
      </c>
      <c r="C552" t="s">
        <v>1657</v>
      </c>
      <c r="D552" t="str">
        <f t="shared" si="8"/>
        <v>Williams Partners</v>
      </c>
      <c r="E552">
        <v>75.915999999999997</v>
      </c>
      <c r="F552">
        <v>0</v>
      </c>
      <c r="G552">
        <v>21.640999999999998</v>
      </c>
    </row>
    <row r="553" spans="1:7" x14ac:dyDescent="0.3">
      <c r="A553" t="s">
        <v>1658</v>
      </c>
      <c r="B553" t="s">
        <v>1659</v>
      </c>
      <c r="C553" t="s">
        <v>1660</v>
      </c>
      <c r="D553" t="str">
        <f t="shared" si="8"/>
        <v>W.R. Berkley Corp</v>
      </c>
      <c r="E553">
        <v>9.2959999999999994</v>
      </c>
      <c r="F553">
        <v>0</v>
      </c>
      <c r="G553">
        <v>10.707000000000001</v>
      </c>
    </row>
    <row r="554" spans="1:7" x14ac:dyDescent="0.3">
      <c r="A554" t="s">
        <v>1661</v>
      </c>
      <c r="B554" t="s">
        <v>1662</v>
      </c>
      <c r="C554" t="s">
        <v>1663</v>
      </c>
      <c r="D554" t="str">
        <f t="shared" si="8"/>
        <v>Warnaco Group Inc</v>
      </c>
      <c r="E554">
        <v>8.6020000000000003</v>
      </c>
      <c r="F554">
        <v>6.6980000000000004</v>
      </c>
      <c r="G554">
        <v>8.5630000000000006</v>
      </c>
    </row>
    <row r="555" spans="1:7" x14ac:dyDescent="0.3">
      <c r="A555" t="s">
        <v>1664</v>
      </c>
      <c r="B555" t="s">
        <v>1665</v>
      </c>
      <c r="C555" t="s">
        <v>1666</v>
      </c>
      <c r="D555" t="str">
        <f t="shared" si="8"/>
        <v>Willis Group Hold</v>
      </c>
      <c r="E555">
        <v>21.681000000000001</v>
      </c>
      <c r="F555">
        <v>2.645</v>
      </c>
      <c r="G555">
        <v>20.797999999999998</v>
      </c>
    </row>
    <row r="556" spans="1:7" x14ac:dyDescent="0.3">
      <c r="A556" t="s">
        <v>1667</v>
      </c>
      <c r="B556" t="s">
        <v>1668</v>
      </c>
      <c r="C556" t="s">
        <v>1669</v>
      </c>
      <c r="D556" t="str">
        <f t="shared" si="8"/>
        <v>West Pharmaceutic</v>
      </c>
      <c r="E556">
        <v>13.792</v>
      </c>
      <c r="F556">
        <v>0</v>
      </c>
      <c r="G556">
        <v>10.135</v>
      </c>
    </row>
    <row r="557" spans="1:7" x14ac:dyDescent="0.3">
      <c r="A557" t="s">
        <v>1670</v>
      </c>
      <c r="B557" t="s">
        <v>1671</v>
      </c>
      <c r="C557" t="s">
        <v>1672</v>
      </c>
      <c r="D557" t="str">
        <f t="shared" si="8"/>
        <v>Weight Watchers I</v>
      </c>
      <c r="E557">
        <v>0</v>
      </c>
      <c r="F557">
        <v>20.628</v>
      </c>
      <c r="G557">
        <v>25.885000000000002</v>
      </c>
    </row>
    <row r="558" spans="1:7" x14ac:dyDescent="0.3">
      <c r="A558" t="s">
        <v>1673</v>
      </c>
      <c r="B558" t="s">
        <v>1674</v>
      </c>
      <c r="C558" t="s">
        <v>1675</v>
      </c>
      <c r="D558" t="str">
        <f t="shared" si="8"/>
        <v>Select Sector SPD</v>
      </c>
      <c r="E558">
        <v>0.92400000000000004</v>
      </c>
      <c r="F558">
        <v>0.70899999999999996</v>
      </c>
      <c r="G558">
        <v>8.3559999999999999</v>
      </c>
    </row>
    <row r="559" spans="1:7" x14ac:dyDescent="0.3">
      <c r="A559" t="s">
        <v>1676</v>
      </c>
      <c r="B559" t="s">
        <v>1677</v>
      </c>
      <c r="C559" t="s">
        <v>1678</v>
      </c>
      <c r="D559" t="str">
        <f t="shared" si="8"/>
        <v>Exxon Mobil Corpo</v>
      </c>
      <c r="E559">
        <v>17.509</v>
      </c>
      <c r="F559">
        <v>0</v>
      </c>
      <c r="G559">
        <v>12.217000000000001</v>
      </c>
    </row>
    <row r="560" spans="1:7" x14ac:dyDescent="0.3">
      <c r="A560" t="s">
        <v>1679</v>
      </c>
      <c r="B560" t="s">
        <v>1680</v>
      </c>
      <c r="C560" t="s">
        <v>1681</v>
      </c>
      <c r="D560" t="str">
        <f t="shared" si="8"/>
        <v>XTO Energy Inc. C</v>
      </c>
      <c r="E560">
        <v>11.646000000000001</v>
      </c>
      <c r="F560">
        <v>6.1849999999999996</v>
      </c>
      <c r="G560">
        <v>40.677</v>
      </c>
    </row>
    <row r="561" spans="1:7" x14ac:dyDescent="0.3">
      <c r="A561" t="s">
        <v>1682</v>
      </c>
      <c r="B561" t="s">
        <v>1683</v>
      </c>
      <c r="C561" t="s">
        <v>1684</v>
      </c>
      <c r="D561" t="str">
        <f t="shared" si="8"/>
        <v>Alleghany Corpora</v>
      </c>
      <c r="E561">
        <v>3.1989999999999998</v>
      </c>
      <c r="F561">
        <v>1.1910000000000001</v>
      </c>
      <c r="G561">
        <v>13.616</v>
      </c>
    </row>
  </sheetData>
  <sortState xmlns:xlrd2="http://schemas.microsoft.com/office/spreadsheetml/2017/richdata2" ref="A2:G561">
    <sortCondition ref="A2"/>
  </sortState>
  <pageMargins left="0.7" right="0.7" top="0.75" bottom="0.75" header="0.3" footer="0.3"/>
  <pageSetup scale="73" fitToHeight="0" orientation="portrait" r:id="rId1"/>
  <headerFooter>
    <oddHeader>&amp;A</oddHeader>
    <oddFoote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AF172"/>
  <sheetViews>
    <sheetView zoomScale="90" zoomScaleNormal="90" workbookViewId="0">
      <pane ySplit="1" topLeftCell="A2" activePane="bottomLeft" state="frozen"/>
      <selection pane="bottomLeft" activeCell="I18" sqref="I18"/>
    </sheetView>
  </sheetViews>
  <sheetFormatPr defaultColWidth="11.109375" defaultRowHeight="14.4" x14ac:dyDescent="0.3"/>
  <cols>
    <col min="1" max="1" width="7.77734375" bestFit="1" customWidth="1"/>
    <col min="2" max="2" width="8.77734375" bestFit="1" customWidth="1"/>
    <col min="3" max="3" width="10.33203125" style="7" bestFit="1" customWidth="1"/>
    <col min="4" max="4" width="13.33203125" style="7" bestFit="1" customWidth="1"/>
    <col min="5" max="5" width="11.109375" style="7"/>
    <col min="6" max="6" width="13.33203125" style="7" bestFit="1" customWidth="1"/>
    <col min="7" max="7" width="9.109375" style="7" bestFit="1" customWidth="1"/>
    <col min="8" max="8" width="12.33203125" bestFit="1" customWidth="1"/>
    <col min="9" max="9" width="7.109375" style="7" bestFit="1" customWidth="1"/>
    <col min="10" max="10" width="6.6640625" bestFit="1" customWidth="1"/>
    <col min="11" max="11" width="10.77734375" bestFit="1" customWidth="1"/>
    <col min="12" max="12" width="9.6640625" bestFit="1" customWidth="1"/>
    <col min="13" max="13" width="8.6640625" bestFit="1" customWidth="1"/>
    <col min="14" max="14" width="11" style="7" bestFit="1" customWidth="1"/>
    <col min="15" max="15" width="8.77734375" bestFit="1" customWidth="1"/>
    <col min="16" max="16" width="9.109375" bestFit="1" customWidth="1"/>
    <col min="17" max="17" width="9.33203125" customWidth="1"/>
    <col min="18" max="18" width="10.6640625" bestFit="1" customWidth="1"/>
    <col min="19" max="19" width="17.33203125" style="55" bestFit="1" customWidth="1"/>
    <col min="20" max="20" width="19.6640625" bestFit="1" customWidth="1"/>
    <col min="21" max="21" width="8.77734375" bestFit="1" customWidth="1"/>
    <col min="22" max="22" width="7.6640625" bestFit="1" customWidth="1"/>
    <col min="23" max="23" width="9.77734375" bestFit="1" customWidth="1"/>
    <col min="24" max="24" width="17" bestFit="1" customWidth="1"/>
    <col min="25" max="25" width="17.6640625" bestFit="1" customWidth="1"/>
    <col min="26" max="26" width="20.77734375" bestFit="1" customWidth="1"/>
    <col min="27" max="27" width="21.109375" bestFit="1" customWidth="1"/>
    <col min="28" max="28" width="11.109375" style="14"/>
    <col min="29" max="29" width="12.44140625" style="14" bestFit="1" customWidth="1"/>
    <col min="30" max="31" width="11.109375" style="14"/>
    <col min="32" max="32" width="15" style="14" bestFit="1" customWidth="1"/>
    <col min="33" max="16384" width="11.109375" style="14"/>
  </cols>
  <sheetData>
    <row r="1" spans="1:32" s="26" customFormat="1" ht="29.4" thickBot="1" x14ac:dyDescent="0.35">
      <c r="A1" s="23" t="s">
        <v>1685</v>
      </c>
      <c r="B1" s="23" t="s">
        <v>1686</v>
      </c>
      <c r="C1" s="24" t="s">
        <v>1687</v>
      </c>
      <c r="D1" s="24" t="s">
        <v>2178</v>
      </c>
      <c r="E1" s="24" t="s">
        <v>1688</v>
      </c>
      <c r="F1" s="24" t="s">
        <v>2179</v>
      </c>
      <c r="G1" s="24" t="s">
        <v>1689</v>
      </c>
      <c r="H1" s="23" t="s">
        <v>1690</v>
      </c>
      <c r="I1" s="24" t="s">
        <v>1691</v>
      </c>
      <c r="J1" s="23" t="s">
        <v>1692</v>
      </c>
      <c r="K1" s="23" t="s">
        <v>1693</v>
      </c>
      <c r="L1" s="23" t="s">
        <v>1694</v>
      </c>
      <c r="M1" s="23" t="s">
        <v>1695</v>
      </c>
      <c r="N1" s="24" t="s">
        <v>1696</v>
      </c>
      <c r="O1" s="23" t="s">
        <v>1697</v>
      </c>
      <c r="P1" s="23" t="s">
        <v>1698</v>
      </c>
      <c r="Q1" s="23" t="s">
        <v>2205</v>
      </c>
      <c r="R1" s="23" t="s">
        <v>1699</v>
      </c>
      <c r="S1" s="53" t="s">
        <v>2194</v>
      </c>
      <c r="T1" s="23" t="s">
        <v>2</v>
      </c>
      <c r="U1" s="23" t="s">
        <v>1700</v>
      </c>
      <c r="V1" s="23" t="s">
        <v>1701</v>
      </c>
      <c r="W1" s="23" t="s">
        <v>6</v>
      </c>
      <c r="X1" s="23" t="s">
        <v>1702</v>
      </c>
      <c r="Y1" s="23" t="s">
        <v>1703</v>
      </c>
      <c r="Z1" s="25" t="s">
        <v>2196</v>
      </c>
      <c r="AA1" s="25" t="s">
        <v>2176</v>
      </c>
    </row>
    <row r="2" spans="1:32" s="17" customFormat="1" x14ac:dyDescent="0.3">
      <c r="A2" s="15" t="s">
        <v>2173</v>
      </c>
      <c r="B2" s="15"/>
      <c r="C2" s="16"/>
      <c r="D2" s="16"/>
      <c r="E2" s="16"/>
      <c r="F2" s="16"/>
      <c r="G2" s="16"/>
      <c r="H2" s="15"/>
      <c r="I2" s="16"/>
      <c r="J2" s="15"/>
      <c r="K2" s="15"/>
      <c r="L2" s="15"/>
      <c r="M2" s="15"/>
      <c r="N2" s="16"/>
      <c r="O2" s="15"/>
      <c r="P2" s="15"/>
      <c r="Q2" s="15"/>
      <c r="R2" s="15"/>
      <c r="S2" s="54"/>
      <c r="T2" s="15"/>
      <c r="U2" s="15"/>
      <c r="V2" s="15"/>
      <c r="W2" s="15"/>
      <c r="X2" s="69">
        <f>AVERAGE(X6:X172)</f>
        <v>1.3168641761074604</v>
      </c>
      <c r="Y2" s="69">
        <f>AVERAGE(Y6:Y172)</f>
        <v>0.13602032178084239</v>
      </c>
      <c r="Z2" s="15"/>
      <c r="AA2" s="69">
        <f t="shared" ref="AA2" si="0">AVERAGE(AA6:AA172)</f>
        <v>-0.3344395749011666</v>
      </c>
    </row>
    <row r="3" spans="1:32" s="17" customFormat="1" x14ac:dyDescent="0.3">
      <c r="A3" s="15" t="s">
        <v>2174</v>
      </c>
      <c r="B3" s="15"/>
      <c r="C3" s="16"/>
      <c r="D3" s="16"/>
      <c r="E3" s="16"/>
      <c r="F3" s="16"/>
      <c r="G3" s="16"/>
      <c r="H3" s="15"/>
      <c r="I3" s="16"/>
      <c r="J3" s="15"/>
      <c r="K3" s="15"/>
      <c r="L3" s="15"/>
      <c r="M3" s="15"/>
      <c r="N3" s="16"/>
      <c r="O3" s="15"/>
      <c r="P3" s="15"/>
      <c r="Q3" s="15"/>
      <c r="R3" s="15"/>
      <c r="S3" s="54"/>
      <c r="T3" s="15"/>
      <c r="U3" s="15"/>
      <c r="V3" s="15"/>
      <c r="W3" s="15"/>
      <c r="X3" s="70">
        <f>STDEV(X6:X172)</f>
        <v>1.4539323786455804</v>
      </c>
      <c r="Y3" s="70">
        <f>STDEV(Y6:Y172)</f>
        <v>0.1670458162760651</v>
      </c>
      <c r="Z3" s="15"/>
      <c r="AA3" s="70">
        <f t="shared" ref="AA3" si="1">STDEV(AA6:AA172)</f>
        <v>0.25647100396484768</v>
      </c>
    </row>
    <row r="4" spans="1:32" s="17" customFormat="1" ht="15" thickBot="1" x14ac:dyDescent="0.35">
      <c r="A4" s="15" t="s">
        <v>2175</v>
      </c>
      <c r="B4" s="15"/>
      <c r="C4" s="16"/>
      <c r="D4" s="16"/>
      <c r="E4" s="16"/>
      <c r="F4" s="16"/>
      <c r="G4" s="16"/>
      <c r="H4" s="15"/>
      <c r="I4" s="16"/>
      <c r="J4" s="15"/>
      <c r="K4" s="15"/>
      <c r="L4" s="15"/>
      <c r="M4" s="15"/>
      <c r="N4" s="16"/>
      <c r="O4" s="15"/>
      <c r="P4" s="15"/>
      <c r="Q4" s="15"/>
      <c r="R4" s="15"/>
      <c r="S4" s="54"/>
      <c r="T4" s="15"/>
      <c r="U4" s="15"/>
      <c r="V4" s="15"/>
      <c r="W4" s="15"/>
      <c r="X4" s="71">
        <f>X3/X2</f>
        <v>1.1040868185383266</v>
      </c>
      <c r="Y4" s="71">
        <f t="shared" ref="Y4:AA4" si="2">Y3/Y2</f>
        <v>1.2280945529978333</v>
      </c>
      <c r="Z4" s="15"/>
      <c r="AA4" s="71">
        <f t="shared" si="2"/>
        <v>-0.76686798815792012</v>
      </c>
    </row>
    <row r="5" spans="1:32" s="17" customFormat="1" x14ac:dyDescent="0.3">
      <c r="A5" s="15"/>
      <c r="B5" s="15">
        <f>SUM(B6:B172)</f>
        <v>8780112</v>
      </c>
      <c r="C5" s="16">
        <f>AVERAGE(C6:C172)</f>
        <v>23.806586826347292</v>
      </c>
      <c r="D5" s="22">
        <f>SUM(D6:D172)</f>
        <v>198080340.34000003</v>
      </c>
      <c r="E5" s="16">
        <f>AVERAGE(E6:E172)</f>
        <v>47.29128382035929</v>
      </c>
      <c r="F5" s="22">
        <f>SUM(F6:F172)</f>
        <v>401963300.46230787</v>
      </c>
      <c r="G5" s="16">
        <f t="shared" ref="G5:P5" si="3">AVERAGE(G6:G172)</f>
        <v>51.343952095808383</v>
      </c>
      <c r="H5" s="19">
        <f t="shared" si="3"/>
        <v>2312464.5353293414</v>
      </c>
      <c r="I5" s="16">
        <f t="shared" si="3"/>
        <v>2.4375928143712571</v>
      </c>
      <c r="J5" s="18">
        <f t="shared" si="3"/>
        <v>21.462335329341315</v>
      </c>
      <c r="K5" s="18">
        <f t="shared" si="3"/>
        <v>5.9760479041916206</v>
      </c>
      <c r="L5" s="18">
        <f t="shared" si="3"/>
        <v>2.1066467065868264</v>
      </c>
      <c r="M5" s="18">
        <f t="shared" si="3"/>
        <v>11.709041916167667</v>
      </c>
      <c r="N5" s="18">
        <f t="shared" si="3"/>
        <v>22.594431299401204</v>
      </c>
      <c r="O5" s="18">
        <f t="shared" si="3"/>
        <v>45.866537125748508</v>
      </c>
      <c r="P5" s="18">
        <f t="shared" si="3"/>
        <v>44.202523952095824</v>
      </c>
      <c r="Q5" s="19">
        <f>SUM(Q6:Q172)</f>
        <v>111</v>
      </c>
      <c r="R5" s="16" t="s">
        <v>2177</v>
      </c>
      <c r="S5" s="54">
        <f>AVERAGE(S6:S172)</f>
        <v>11311045988.023952</v>
      </c>
      <c r="T5" s="15"/>
      <c r="U5" s="18">
        <f>AVERAGE(U6:U172)</f>
        <v>17.429287425149699</v>
      </c>
      <c r="V5" s="18">
        <f>AVERAGE(V6:V172)</f>
        <v>6.9806047904191644</v>
      </c>
      <c r="W5" s="18">
        <f>AVERAGE(W6:W172)</f>
        <v>19.161000000000005</v>
      </c>
      <c r="X5" s="27"/>
      <c r="Y5" s="27"/>
      <c r="Z5" s="16">
        <f>AVERAGE(Z6:Z172)</f>
        <v>32.845578203592822</v>
      </c>
      <c r="AA5" s="27"/>
    </row>
    <row r="6" spans="1:32" x14ac:dyDescent="0.3">
      <c r="A6" t="s">
        <v>1528</v>
      </c>
      <c r="B6">
        <v>87375</v>
      </c>
      <c r="C6" s="7">
        <v>5.61</v>
      </c>
      <c r="D6" s="21">
        <f>B6*C6</f>
        <v>490173.75</v>
      </c>
      <c r="E6" s="7">
        <v>34.880000000000003</v>
      </c>
      <c r="F6" s="21">
        <f>B6*E6</f>
        <v>3047640</v>
      </c>
      <c r="G6" s="7">
        <v>38.979999999999997</v>
      </c>
      <c r="H6" s="1">
        <v>365992</v>
      </c>
      <c r="I6" s="7">
        <v>3.58</v>
      </c>
      <c r="J6">
        <v>9.75</v>
      </c>
      <c r="K6">
        <v>0.7</v>
      </c>
      <c r="L6">
        <v>1.58</v>
      </c>
      <c r="M6">
        <v>11.59</v>
      </c>
      <c r="N6" s="7">
        <v>26.419001000000002</v>
      </c>
      <c r="O6">
        <v>32.659999999999997</v>
      </c>
      <c r="P6">
        <v>30.1</v>
      </c>
      <c r="Q6">
        <f>IF(O6&gt;P6, 1, 0)</f>
        <v>1</v>
      </c>
      <c r="R6" t="s">
        <v>1704</v>
      </c>
      <c r="S6" s="55">
        <f>IF(ISNUMBER(R6), , IF(RIGHT(R6,1)="B", (LEFT(R6,LEN(R6)-1))*10^9, IF(RIGHT(R6,1)="M", (LEFT(R6,LEN(R6)-1))*10^6)))</f>
        <v>6990000000</v>
      </c>
      <c r="T6" s="5" t="str">
        <f>VLOOKUP(A6,'Fund Database'!$B:$G,3,FALSE)</f>
        <v>Ternium S.A. Tern</v>
      </c>
      <c r="U6" s="5">
        <f>VLOOKUP(A6,'Fund Database'!$B:$G,4,FALSE)</f>
        <v>5.85</v>
      </c>
      <c r="V6" s="5">
        <f>VLOOKUP(A6,'Fund Database'!$B:$G,5,FALSE)</f>
        <v>1.7669999999999999</v>
      </c>
      <c r="W6" s="5">
        <f>VLOOKUP(A6,'Fund Database'!$B:$G,6,FALSE)</f>
        <v>5.9770000000000003</v>
      </c>
      <c r="X6" s="6">
        <f t="shared" ref="X6:X37" si="4">(E6-C6)/C6</f>
        <v>5.2174688057041001</v>
      </c>
      <c r="Y6" s="6">
        <f t="shared" ref="Y6:Y37" si="5">(G6-E6)/E6</f>
        <v>0.11754587155963285</v>
      </c>
      <c r="Z6" s="7">
        <f t="shared" ref="Z6:Z37" si="6">M6*I6</f>
        <v>41.492199999999997</v>
      </c>
      <c r="AA6" s="8">
        <f t="shared" ref="AA6:AA37" si="7">(Z6-E6)/E6</f>
        <v>0.18956995412844019</v>
      </c>
    </row>
    <row r="7" spans="1:32" ht="15" thickBot="1" x14ac:dyDescent="0.35">
      <c r="A7" t="s">
        <v>526</v>
      </c>
      <c r="B7">
        <v>95196</v>
      </c>
      <c r="C7" s="7">
        <v>6.2</v>
      </c>
      <c r="D7" s="21">
        <f t="shared" ref="D7:D70" si="8">B7*C7</f>
        <v>590215.20000000007</v>
      </c>
      <c r="E7" s="7">
        <v>19.32</v>
      </c>
      <c r="F7" s="21">
        <f t="shared" ref="F7:F70" si="9">B7*E7</f>
        <v>1839186.72</v>
      </c>
      <c r="G7" s="7">
        <v>23.25</v>
      </c>
      <c r="H7" s="1">
        <v>449385</v>
      </c>
      <c r="I7" s="7">
        <v>1.9359999999999999</v>
      </c>
      <c r="J7">
        <v>9.98</v>
      </c>
      <c r="K7">
        <v>4.7</v>
      </c>
      <c r="L7">
        <v>1.46</v>
      </c>
      <c r="M7">
        <v>7.32</v>
      </c>
      <c r="N7" s="7">
        <v>2.29</v>
      </c>
      <c r="O7">
        <v>17.451699999999999</v>
      </c>
      <c r="P7">
        <v>16.0581</v>
      </c>
      <c r="Q7">
        <f t="shared" ref="Q7:Q70" si="10">IF(O7&gt;P7, 1, 0)</f>
        <v>1</v>
      </c>
      <c r="R7" t="s">
        <v>1705</v>
      </c>
      <c r="S7" s="55">
        <f t="shared" ref="S7:S70" si="11">IF(ISNUMBER(R7), , IF(RIGHT(R7,1)="B", (LEFT(R7,LEN(R7)-1))*10^9, IF(RIGHT(R7,1)="M", (LEFT(R7,LEN(R7)-1))*10^6)))</f>
        <v>989940000</v>
      </c>
      <c r="T7" s="5" t="str">
        <f>VLOOKUP(A7,'Fund Database'!$B:$G,3,FALSE)</f>
        <v>Deluxe Corporatio</v>
      </c>
      <c r="U7" s="5">
        <f>VLOOKUP(A7,'Fund Database'!$B:$G,4,FALSE)</f>
        <v>116.711</v>
      </c>
      <c r="V7" s="5">
        <f>VLOOKUP(A7,'Fund Database'!$B:$G,5,FALSE)</f>
        <v>11.7</v>
      </c>
      <c r="W7" s="5">
        <f>VLOOKUP(A7,'Fund Database'!$B:$G,6,FALSE)</f>
        <v>16.922999999999998</v>
      </c>
      <c r="X7" s="6">
        <f t="shared" si="4"/>
        <v>2.1161290322580646</v>
      </c>
      <c r="Y7" s="6">
        <f t="shared" si="5"/>
        <v>0.20341614906832298</v>
      </c>
      <c r="Z7" s="7">
        <f t="shared" si="6"/>
        <v>14.171520000000001</v>
      </c>
      <c r="AA7" s="8">
        <f t="shared" si="7"/>
        <v>-0.26648447204968939</v>
      </c>
    </row>
    <row r="8" spans="1:32" x14ac:dyDescent="0.3">
      <c r="A8" t="s">
        <v>1249</v>
      </c>
      <c r="B8">
        <v>30647</v>
      </c>
      <c r="C8" s="7">
        <v>10.62</v>
      </c>
      <c r="D8" s="21">
        <f t="shared" si="8"/>
        <v>325471.13999999996</v>
      </c>
      <c r="E8" s="7">
        <v>24.535</v>
      </c>
      <c r="F8" s="21">
        <f t="shared" si="9"/>
        <v>751924.14500000002</v>
      </c>
      <c r="G8" s="7">
        <v>30.8</v>
      </c>
      <c r="H8" s="1">
        <v>2138950</v>
      </c>
      <c r="I8" s="7">
        <v>2.419</v>
      </c>
      <c r="J8">
        <v>10.14</v>
      </c>
      <c r="K8">
        <v>1.4</v>
      </c>
      <c r="L8">
        <v>1.01</v>
      </c>
      <c r="M8">
        <v>9.74</v>
      </c>
      <c r="N8" s="7">
        <v>7.3559999999999999</v>
      </c>
      <c r="O8">
        <v>23.504999999999999</v>
      </c>
      <c r="P8">
        <v>24.512</v>
      </c>
      <c r="Q8">
        <f t="shared" si="10"/>
        <v>0</v>
      </c>
      <c r="R8" t="s">
        <v>1706</v>
      </c>
      <c r="S8" s="55">
        <f t="shared" si="11"/>
        <v>3290000000</v>
      </c>
      <c r="T8" s="5" t="str">
        <f>VLOOKUP(A8,'Fund Database'!$B:$G,3,FALSE)</f>
        <v>Pactiv Corporatio</v>
      </c>
      <c r="U8" s="5">
        <f>VLOOKUP(A8,'Fund Database'!$B:$G,4,FALSE)</f>
        <v>37.860999999999997</v>
      </c>
      <c r="V8" s="5">
        <f>VLOOKUP(A8,'Fund Database'!$B:$G,5,FALSE)</f>
        <v>9.9160000000000004</v>
      </c>
      <c r="W8" s="5">
        <f>VLOOKUP(A8,'Fund Database'!$B:$G,6,FALSE)</f>
        <v>17.231999999999999</v>
      </c>
      <c r="X8" s="6">
        <f t="shared" si="4"/>
        <v>1.3102636534839927</v>
      </c>
      <c r="Y8" s="6">
        <f t="shared" si="5"/>
        <v>0.25534950071326679</v>
      </c>
      <c r="Z8" s="7">
        <f t="shared" si="6"/>
        <v>23.561060000000001</v>
      </c>
      <c r="AA8" s="8">
        <f t="shared" si="7"/>
        <v>-3.9695944568983038E-2</v>
      </c>
      <c r="AC8" s="46" t="s">
        <v>2183</v>
      </c>
      <c r="AD8" s="47" t="s">
        <v>2187</v>
      </c>
    </row>
    <row r="9" spans="1:32" x14ac:dyDescent="0.3">
      <c r="A9" t="s">
        <v>1557</v>
      </c>
      <c r="B9">
        <v>23828</v>
      </c>
      <c r="C9" s="7">
        <v>16.18</v>
      </c>
      <c r="D9" s="21">
        <f t="shared" si="8"/>
        <v>385537.04</v>
      </c>
      <c r="E9" s="7">
        <v>32.869999999999997</v>
      </c>
      <c r="F9" s="21">
        <f t="shared" si="9"/>
        <v>783226.36</v>
      </c>
      <c r="G9" s="7">
        <v>38.07</v>
      </c>
      <c r="H9" s="1">
        <v>13691500</v>
      </c>
      <c r="I9" s="7">
        <v>3.24</v>
      </c>
      <c r="J9">
        <v>10.14</v>
      </c>
      <c r="K9">
        <v>1.2</v>
      </c>
      <c r="L9">
        <v>1.31</v>
      </c>
      <c r="M9">
        <v>9.84</v>
      </c>
      <c r="N9" s="7">
        <v>20.580998999999998</v>
      </c>
      <c r="O9">
        <v>33.119999999999997</v>
      </c>
      <c r="P9">
        <v>29.52</v>
      </c>
      <c r="Q9">
        <f t="shared" si="10"/>
        <v>1</v>
      </c>
      <c r="R9" t="s">
        <v>1707</v>
      </c>
      <c r="S9" s="55">
        <f t="shared" si="11"/>
        <v>38050000000</v>
      </c>
      <c r="T9" s="5" t="str">
        <f>VLOOKUP(A9,'Fund Database'!$B:$G,3,FALSE)</f>
        <v>UnitedHealth Grou</v>
      </c>
      <c r="U9" s="5">
        <f>VLOOKUP(A9,'Fund Database'!$B:$G,4,FALSE)</f>
        <v>17.222000000000001</v>
      </c>
      <c r="V9" s="5">
        <f>VLOOKUP(A9,'Fund Database'!$B:$G,5,FALSE)</f>
        <v>6.92</v>
      </c>
      <c r="W9" s="5">
        <f>VLOOKUP(A9,'Fund Database'!$B:$G,6,FALSE)</f>
        <v>7.298</v>
      </c>
      <c r="X9" s="6">
        <f t="shared" si="4"/>
        <v>1.0315203955500616</v>
      </c>
      <c r="Y9" s="6">
        <f t="shared" si="5"/>
        <v>0.15819896562214794</v>
      </c>
      <c r="Z9" s="7">
        <f t="shared" si="6"/>
        <v>31.881600000000002</v>
      </c>
      <c r="AA9" s="8">
        <f t="shared" si="7"/>
        <v>-3.0069972619409649E-2</v>
      </c>
      <c r="AC9" s="48" t="s">
        <v>2184</v>
      </c>
      <c r="AD9" s="49">
        <f>COUNTIFS(L6:L172,"&gt;=0",L6:L172,"&lt;=1")</f>
        <v>56</v>
      </c>
    </row>
    <row r="10" spans="1:32" x14ac:dyDescent="0.3">
      <c r="A10" t="s">
        <v>310</v>
      </c>
      <c r="B10">
        <v>73387</v>
      </c>
      <c r="C10" s="7">
        <v>8.1199999999999992</v>
      </c>
      <c r="D10" s="21">
        <f t="shared" si="8"/>
        <v>595902.43999999994</v>
      </c>
      <c r="E10" s="7">
        <v>31.53</v>
      </c>
      <c r="F10" s="21">
        <f t="shared" si="9"/>
        <v>2313892.11</v>
      </c>
      <c r="G10" s="7">
        <v>38.5</v>
      </c>
      <c r="H10" s="1">
        <v>1443420</v>
      </c>
      <c r="I10" s="7">
        <v>3.11</v>
      </c>
      <c r="J10">
        <v>10.15</v>
      </c>
      <c r="K10">
        <v>1.4</v>
      </c>
      <c r="L10">
        <v>0.75</v>
      </c>
      <c r="M10">
        <v>9.58</v>
      </c>
      <c r="N10" s="7">
        <v>4.0439999999999996</v>
      </c>
      <c r="O10">
        <v>31.21</v>
      </c>
      <c r="P10">
        <v>29.11</v>
      </c>
      <c r="Q10">
        <f t="shared" si="10"/>
        <v>1</v>
      </c>
      <c r="R10" t="s">
        <v>1708</v>
      </c>
      <c r="S10" s="55">
        <f t="shared" si="11"/>
        <v>4600000000</v>
      </c>
      <c r="T10" s="5" t="str">
        <f>VLOOKUP(A10,'Fund Database'!$B:$G,3,FALSE)</f>
        <v>Celanese Corporat</v>
      </c>
      <c r="U10" s="5">
        <f>VLOOKUP(A10,'Fund Database'!$B:$G,4,FALSE)</f>
        <v>126.371</v>
      </c>
      <c r="V10" s="5">
        <f>VLOOKUP(A10,'Fund Database'!$B:$G,5,FALSE)</f>
        <v>3.17</v>
      </c>
      <c r="W10" s="5">
        <f>VLOOKUP(A10,'Fund Database'!$B:$G,6,FALSE)</f>
        <v>7.7729999999999997</v>
      </c>
      <c r="X10" s="6">
        <f t="shared" si="4"/>
        <v>2.883004926108375</v>
      </c>
      <c r="Y10" s="6">
        <f t="shared" si="5"/>
        <v>0.22105930859498885</v>
      </c>
      <c r="Z10" s="7">
        <f t="shared" si="6"/>
        <v>29.793799999999997</v>
      </c>
      <c r="AA10" s="8">
        <f t="shared" si="7"/>
        <v>-5.5065017443704525E-2</v>
      </c>
      <c r="AC10" s="50" t="s">
        <v>2185</v>
      </c>
      <c r="AD10" s="49">
        <f>COUNTIFS(L6:L172,"&gt;=1.01",L6:L172,"&lt;=2")</f>
        <v>71</v>
      </c>
      <c r="AF10" s="45"/>
    </row>
    <row r="11" spans="1:32" ht="15" thickBot="1" x14ac:dyDescent="0.35">
      <c r="A11" t="s">
        <v>181</v>
      </c>
      <c r="B11">
        <v>84735</v>
      </c>
      <c r="C11" s="7">
        <v>8.1199999999999992</v>
      </c>
      <c r="D11" s="21">
        <f t="shared" si="8"/>
        <v>688048.2</v>
      </c>
      <c r="E11" s="7">
        <v>32.6</v>
      </c>
      <c r="F11" s="21">
        <f t="shared" si="9"/>
        <v>2762361</v>
      </c>
      <c r="G11" s="7">
        <v>34.25</v>
      </c>
      <c r="H11" s="1">
        <v>148469</v>
      </c>
      <c r="I11" s="7">
        <v>3.198</v>
      </c>
      <c r="J11">
        <v>10.19</v>
      </c>
      <c r="K11">
        <v>4.8</v>
      </c>
      <c r="L11">
        <v>0.66</v>
      </c>
      <c r="M11">
        <v>14.49</v>
      </c>
      <c r="N11" s="7">
        <v>18.027000000000001</v>
      </c>
      <c r="O11">
        <v>30.756</v>
      </c>
      <c r="P11">
        <v>34.568100000000001</v>
      </c>
      <c r="Q11">
        <f t="shared" si="10"/>
        <v>0</v>
      </c>
      <c r="R11" t="s">
        <v>1709</v>
      </c>
      <c r="S11" s="55">
        <f t="shared" si="11"/>
        <v>402810000</v>
      </c>
      <c r="T11" s="5" t="str">
        <f>VLOOKUP(A11,'Fund Database'!$B:$G,3,FALSE)</f>
        <v>AZZ Incorporated</v>
      </c>
      <c r="U11" s="5">
        <f>VLOOKUP(A11,'Fund Database'!$B:$G,4,FALSE)</f>
        <v>19.864000000000001</v>
      </c>
      <c r="V11" s="5">
        <f>VLOOKUP(A11,'Fund Database'!$B:$G,5,FALSE)</f>
        <v>12.073</v>
      </c>
      <c r="W11" s="5">
        <f>VLOOKUP(A11,'Fund Database'!$B:$G,6,FALSE)</f>
        <v>18.716000000000001</v>
      </c>
      <c r="X11" s="6">
        <f t="shared" si="4"/>
        <v>3.0147783251231535</v>
      </c>
      <c r="Y11" s="6">
        <f t="shared" si="5"/>
        <v>5.0613496932515295E-2</v>
      </c>
      <c r="Z11" s="7">
        <f t="shared" si="6"/>
        <v>46.339019999999998</v>
      </c>
      <c r="AA11" s="8">
        <f t="shared" si="7"/>
        <v>0.42144233128834341</v>
      </c>
      <c r="AC11" s="51" t="s">
        <v>2186</v>
      </c>
      <c r="AD11" s="52">
        <f>COUNTIFS(L6:L172,"&gt;=2.01",L6:L172,"&lt;=100")</f>
        <v>40</v>
      </c>
    </row>
    <row r="12" spans="1:32" x14ac:dyDescent="0.3">
      <c r="A12" t="s">
        <v>694</v>
      </c>
      <c r="B12">
        <v>90955</v>
      </c>
      <c r="C12" s="7">
        <v>8.58</v>
      </c>
      <c r="D12" s="21">
        <f t="shared" si="8"/>
        <v>780393.9</v>
      </c>
      <c r="E12" s="7">
        <v>24.27</v>
      </c>
      <c r="F12" s="21">
        <f t="shared" si="9"/>
        <v>2207477.85</v>
      </c>
      <c r="G12" s="7">
        <v>25.5</v>
      </c>
      <c r="H12" s="2">
        <v>18178.7</v>
      </c>
      <c r="I12" s="7">
        <v>2.38</v>
      </c>
      <c r="J12">
        <v>10.210000000000001</v>
      </c>
      <c r="K12">
        <v>0.2</v>
      </c>
      <c r="L12">
        <v>2.48</v>
      </c>
      <c r="M12">
        <v>9.23</v>
      </c>
      <c r="N12" s="7">
        <v>11.372999999999999</v>
      </c>
      <c r="O12">
        <v>24.88</v>
      </c>
      <c r="P12">
        <v>24.06</v>
      </c>
      <c r="Q12">
        <f t="shared" si="10"/>
        <v>1</v>
      </c>
      <c r="R12" t="s">
        <v>1710</v>
      </c>
      <c r="S12" s="55">
        <f t="shared" si="11"/>
        <v>314660000</v>
      </c>
      <c r="T12" s="5" t="str">
        <f>VLOOKUP(A12,'Fund Database'!$B:$G,3,FALSE)</f>
        <v>Global Partners L</v>
      </c>
      <c r="U12" s="5">
        <f>VLOOKUP(A12,'Fund Database'!$B:$G,4,FALSE)</f>
        <v>23.439</v>
      </c>
      <c r="V12" s="5">
        <f>VLOOKUP(A12,'Fund Database'!$B:$G,5,FALSE)</f>
        <v>3.5920000000000001</v>
      </c>
      <c r="W12" s="5">
        <f>VLOOKUP(A12,'Fund Database'!$B:$G,6,FALSE)</f>
        <v>0.90400000000000003</v>
      </c>
      <c r="X12" s="6">
        <f t="shared" si="4"/>
        <v>1.8286713286713285</v>
      </c>
      <c r="Y12" s="6">
        <f t="shared" si="5"/>
        <v>5.0679851668726843E-2</v>
      </c>
      <c r="Z12" s="7">
        <f t="shared" si="6"/>
        <v>21.967400000000001</v>
      </c>
      <c r="AA12" s="8">
        <f t="shared" si="7"/>
        <v>-9.4874330449114058E-2</v>
      </c>
      <c r="AD12" s="14">
        <f>SUM(AD9:AD11)</f>
        <v>167</v>
      </c>
    </row>
    <row r="13" spans="1:32" x14ac:dyDescent="0.3">
      <c r="A13" t="s">
        <v>940</v>
      </c>
      <c r="B13">
        <v>28079</v>
      </c>
      <c r="C13" s="7">
        <v>13.61</v>
      </c>
      <c r="D13" s="21">
        <f t="shared" si="8"/>
        <v>382155.19</v>
      </c>
      <c r="E13" s="7">
        <v>21.09</v>
      </c>
      <c r="F13" s="21">
        <f t="shared" si="9"/>
        <v>592186.11</v>
      </c>
      <c r="G13" s="7">
        <v>32.5</v>
      </c>
      <c r="H13" s="1">
        <v>139925</v>
      </c>
      <c r="I13" s="7">
        <v>2.0499999999999998</v>
      </c>
      <c r="J13">
        <v>10.27</v>
      </c>
      <c r="K13">
        <v>17.899999999999999</v>
      </c>
      <c r="L13">
        <v>0.78</v>
      </c>
      <c r="M13">
        <v>8.3000000000000007</v>
      </c>
      <c r="N13" s="7">
        <v>3.7869999999999999</v>
      </c>
      <c r="O13">
        <v>20.3</v>
      </c>
      <c r="P13">
        <v>18.97</v>
      </c>
      <c r="Q13">
        <f t="shared" si="10"/>
        <v>1</v>
      </c>
      <c r="R13" t="s">
        <v>1711</v>
      </c>
      <c r="S13" s="55">
        <f t="shared" si="11"/>
        <v>313380000</v>
      </c>
      <c r="T13" s="5" t="str">
        <f>VLOOKUP(A13,'Fund Database'!$B:$G,3,FALSE)</f>
        <v>Life Partners Hol</v>
      </c>
      <c r="U13" s="5">
        <f>VLOOKUP(A13,'Fund Database'!$B:$G,4,FALSE)</f>
        <v>64.799000000000007</v>
      </c>
      <c r="V13" s="5">
        <f>VLOOKUP(A13,'Fund Database'!$B:$G,5,FALSE)</f>
        <v>54.209000000000003</v>
      </c>
      <c r="W13" s="5">
        <f>VLOOKUP(A13,'Fund Database'!$B:$G,6,FALSE)</f>
        <v>43.591000000000001</v>
      </c>
      <c r="X13" s="6">
        <f t="shared" si="4"/>
        <v>0.54959588537839832</v>
      </c>
      <c r="Y13" s="6">
        <f t="shared" si="5"/>
        <v>0.54101469890943577</v>
      </c>
      <c r="Z13" s="7">
        <f t="shared" si="6"/>
        <v>17.015000000000001</v>
      </c>
      <c r="AA13" s="8">
        <f t="shared" si="7"/>
        <v>-0.19321953532479846</v>
      </c>
    </row>
    <row r="14" spans="1:32" ht="15" thickBot="1" x14ac:dyDescent="0.35">
      <c r="A14" t="s">
        <v>175</v>
      </c>
      <c r="B14">
        <v>39347</v>
      </c>
      <c r="C14" s="7">
        <v>17.32</v>
      </c>
      <c r="D14" s="21">
        <f t="shared" si="8"/>
        <v>681490.04</v>
      </c>
      <c r="E14" s="7">
        <v>31.54</v>
      </c>
      <c r="F14" s="21">
        <f t="shared" si="9"/>
        <v>1241004.3799999999</v>
      </c>
      <c r="G14" s="7">
        <v>36.14</v>
      </c>
      <c r="H14" s="1">
        <v>1076180</v>
      </c>
      <c r="I14" s="7">
        <v>3.07</v>
      </c>
      <c r="J14">
        <v>10.29</v>
      </c>
      <c r="K14">
        <v>2.1</v>
      </c>
      <c r="L14">
        <v>0.4</v>
      </c>
      <c r="M14">
        <v>6.77</v>
      </c>
      <c r="N14" s="7">
        <v>37.841000000000001</v>
      </c>
      <c r="O14">
        <v>29.65</v>
      </c>
      <c r="P14">
        <v>29.47</v>
      </c>
      <c r="Q14">
        <f t="shared" si="10"/>
        <v>1</v>
      </c>
      <c r="R14" t="s">
        <v>1712</v>
      </c>
      <c r="S14" s="55">
        <f t="shared" si="11"/>
        <v>4160000000</v>
      </c>
      <c r="T14" s="5" t="str">
        <f>VLOOKUP(A14,'Fund Database'!$B:$G,3,FALSE)</f>
        <v>Axis Capital Hold</v>
      </c>
      <c r="U14" s="5">
        <f>VLOOKUP(A14,'Fund Database'!$B:$G,4,FALSE)</f>
        <v>9.9960000000000004</v>
      </c>
      <c r="V14" s="5">
        <f>VLOOKUP(A14,'Fund Database'!$B:$G,5,FALSE)</f>
        <v>2.5369999999999999</v>
      </c>
      <c r="W14" s="5">
        <f>VLOOKUP(A14,'Fund Database'!$B:$G,6,FALSE)</f>
        <v>21.331</v>
      </c>
      <c r="X14" s="6">
        <f t="shared" si="4"/>
        <v>0.82101616628175511</v>
      </c>
      <c r="Y14" s="6">
        <f t="shared" si="5"/>
        <v>0.14584654407102096</v>
      </c>
      <c r="Z14" s="7">
        <f t="shared" si="6"/>
        <v>20.783899999999999</v>
      </c>
      <c r="AA14" s="8">
        <f t="shared" si="7"/>
        <v>-0.34103043753963225</v>
      </c>
    </row>
    <row r="15" spans="1:32" x14ac:dyDescent="0.3">
      <c r="A15" t="s">
        <v>34</v>
      </c>
      <c r="B15">
        <v>74175</v>
      </c>
      <c r="C15" s="7">
        <v>8.81</v>
      </c>
      <c r="D15" s="21">
        <f t="shared" si="8"/>
        <v>653481.75</v>
      </c>
      <c r="E15" s="7">
        <v>21.69</v>
      </c>
      <c r="F15" s="21">
        <f t="shared" si="9"/>
        <v>1608855.75</v>
      </c>
      <c r="G15" s="7">
        <v>23</v>
      </c>
      <c r="H15" s="2">
        <v>36031.1</v>
      </c>
      <c r="I15" s="7">
        <v>2.0920000000000001</v>
      </c>
      <c r="J15">
        <v>10.37</v>
      </c>
      <c r="K15">
        <v>7.3</v>
      </c>
      <c r="L15">
        <v>2.21</v>
      </c>
      <c r="M15">
        <v>7.56</v>
      </c>
      <c r="N15" s="7">
        <v>16.627001</v>
      </c>
      <c r="O15">
        <v>21.5943</v>
      </c>
      <c r="P15">
        <v>22.5763</v>
      </c>
      <c r="Q15">
        <f t="shared" si="10"/>
        <v>0</v>
      </c>
      <c r="R15" t="s">
        <v>1713</v>
      </c>
      <c r="S15" s="55">
        <f t="shared" si="11"/>
        <v>177730000</v>
      </c>
      <c r="T15" s="5" t="str">
        <f>VLOOKUP(A15,'Fund Database'!$B:$G,3,FALSE)</f>
        <v>Agree Realty Corp</v>
      </c>
      <c r="U15" s="5">
        <f>VLOOKUP(A15,'Fund Database'!$B:$G,4,FALSE)</f>
        <v>12.297000000000001</v>
      </c>
      <c r="V15" s="5">
        <f>VLOOKUP(A15,'Fund Database'!$B:$G,5,FALSE)</f>
        <v>5.3849999999999998</v>
      </c>
      <c r="W15" s="5">
        <f>VLOOKUP(A15,'Fund Database'!$B:$G,6,FALSE)</f>
        <v>60.406999999999996</v>
      </c>
      <c r="X15" s="6">
        <f t="shared" si="4"/>
        <v>1.4619750283768445</v>
      </c>
      <c r="Y15" s="6">
        <f t="shared" si="5"/>
        <v>6.0396496081143322E-2</v>
      </c>
      <c r="Z15" s="7">
        <f t="shared" si="6"/>
        <v>15.815519999999999</v>
      </c>
      <c r="AA15" s="8">
        <f t="shared" si="7"/>
        <v>-0.27083817427385898</v>
      </c>
      <c r="AC15" s="46" t="s">
        <v>1692</v>
      </c>
      <c r="AD15" s="47" t="s">
        <v>2187</v>
      </c>
    </row>
    <row r="16" spans="1:32" x14ac:dyDescent="0.3">
      <c r="A16" t="s">
        <v>1671</v>
      </c>
      <c r="B16">
        <v>72069</v>
      </c>
      <c r="C16" s="7">
        <v>16.41</v>
      </c>
      <c r="D16" s="21">
        <f t="shared" si="8"/>
        <v>1182652.29</v>
      </c>
      <c r="E16" s="7">
        <v>24.41</v>
      </c>
      <c r="F16" s="21">
        <f t="shared" si="9"/>
        <v>1759204.29</v>
      </c>
      <c r="G16" s="7">
        <v>25.6</v>
      </c>
      <c r="H16" s="1">
        <v>280382</v>
      </c>
      <c r="I16" s="7">
        <v>2.2999999999999998</v>
      </c>
      <c r="J16">
        <v>10.61</v>
      </c>
      <c r="K16">
        <v>9.6999999999999993</v>
      </c>
      <c r="L16">
        <v>1.46</v>
      </c>
      <c r="M16">
        <v>9.76</v>
      </c>
      <c r="N16" s="7">
        <v>-9.5649999999999995</v>
      </c>
      <c r="O16">
        <v>28.63</v>
      </c>
      <c r="P16">
        <v>27.78</v>
      </c>
      <c r="Q16">
        <f t="shared" si="10"/>
        <v>1</v>
      </c>
      <c r="R16" t="s">
        <v>1714</v>
      </c>
      <c r="S16" s="55">
        <f t="shared" si="11"/>
        <v>1880000000</v>
      </c>
      <c r="T16" s="5" t="str">
        <f>VLOOKUP(A16,'Fund Database'!$B:$G,3,FALSE)</f>
        <v>Weight Watchers I</v>
      </c>
      <c r="U16" s="5">
        <f>VLOOKUP(A16,'Fund Database'!$B:$G,4,FALSE)</f>
        <v>0</v>
      </c>
      <c r="V16" s="5">
        <f>VLOOKUP(A16,'Fund Database'!$B:$G,5,FALSE)</f>
        <v>20.628</v>
      </c>
      <c r="W16" s="5">
        <f>VLOOKUP(A16,'Fund Database'!$B:$G,6,FALSE)</f>
        <v>25.885000000000002</v>
      </c>
      <c r="X16" s="6">
        <f t="shared" si="4"/>
        <v>0.48750761730652042</v>
      </c>
      <c r="Y16" s="6">
        <f t="shared" si="5"/>
        <v>4.8750512085211029E-2</v>
      </c>
      <c r="Z16" s="7">
        <f t="shared" si="6"/>
        <v>22.447999999999997</v>
      </c>
      <c r="AA16" s="8">
        <f t="shared" si="7"/>
        <v>-8.0376894715280756E-2</v>
      </c>
      <c r="AC16" s="48" t="s">
        <v>2188</v>
      </c>
      <c r="AD16" s="49">
        <f>COUNTIFS(J6:J172,"&gt;=0",J6:J172,"&lt;=15")</f>
        <v>69</v>
      </c>
    </row>
    <row r="17" spans="1:30" x14ac:dyDescent="0.3">
      <c r="A17" t="s">
        <v>49</v>
      </c>
      <c r="B17">
        <v>60755</v>
      </c>
      <c r="C17" s="7">
        <v>18.66</v>
      </c>
      <c r="D17" s="21">
        <f t="shared" si="8"/>
        <v>1133688.3</v>
      </c>
      <c r="E17" s="7">
        <v>30.44</v>
      </c>
      <c r="F17" s="21">
        <f t="shared" si="9"/>
        <v>1849382.2000000002</v>
      </c>
      <c r="G17" s="7">
        <v>35.22</v>
      </c>
      <c r="H17" s="1">
        <v>6654610</v>
      </c>
      <c r="I17" s="7">
        <v>2.84</v>
      </c>
      <c r="J17">
        <v>10.72</v>
      </c>
      <c r="K17">
        <v>0.5</v>
      </c>
      <c r="L17">
        <v>1.1499999999999999</v>
      </c>
      <c r="M17">
        <v>9.8800000000000008</v>
      </c>
      <c r="N17" s="7">
        <v>22.007000000000001</v>
      </c>
      <c r="O17">
        <v>30.16</v>
      </c>
      <c r="P17">
        <v>29.58</v>
      </c>
      <c r="Q17">
        <f t="shared" si="10"/>
        <v>1</v>
      </c>
      <c r="R17" t="s">
        <v>1715</v>
      </c>
      <c r="S17" s="55">
        <f t="shared" si="11"/>
        <v>13200000000</v>
      </c>
      <c r="T17" s="5" t="str">
        <f>VLOOKUP(A17,'Fund Database'!$B:$G,3,FALSE)</f>
        <v>Aetna Inc. Common</v>
      </c>
      <c r="U17" s="5">
        <f>VLOOKUP(A17,'Fund Database'!$B:$G,4,FALSE)</f>
        <v>14.401999999999999</v>
      </c>
      <c r="V17" s="5">
        <f>VLOOKUP(A17,'Fund Database'!$B:$G,5,FALSE)</f>
        <v>0</v>
      </c>
      <c r="W17" s="5">
        <f>VLOOKUP(A17,'Fund Database'!$B:$G,6,FALSE)</f>
        <v>6.1689999999999996</v>
      </c>
      <c r="X17" s="6">
        <f t="shared" si="4"/>
        <v>0.63129689174705261</v>
      </c>
      <c r="Y17" s="6">
        <f t="shared" si="5"/>
        <v>0.15703022339027586</v>
      </c>
      <c r="Z17" s="7">
        <f t="shared" si="6"/>
        <v>28.059200000000001</v>
      </c>
      <c r="AA17" s="8">
        <f t="shared" si="7"/>
        <v>-7.8212877792378468E-2</v>
      </c>
      <c r="AC17" s="50" t="s">
        <v>2189</v>
      </c>
      <c r="AD17" s="49">
        <f>COUNTIFS(J6:J172,"&gt;=15.01",J6:J172,"&lt;=30")</f>
        <v>67</v>
      </c>
    </row>
    <row r="18" spans="1:30" ht="15" thickBot="1" x14ac:dyDescent="0.35">
      <c r="A18" t="s">
        <v>1372</v>
      </c>
      <c r="B18">
        <v>14717</v>
      </c>
      <c r="C18" s="7">
        <v>13.23</v>
      </c>
      <c r="D18" s="21">
        <f t="shared" si="8"/>
        <v>194705.91</v>
      </c>
      <c r="E18" s="7">
        <v>29.81</v>
      </c>
      <c r="F18" s="21">
        <f t="shared" si="9"/>
        <v>438713.76999999996</v>
      </c>
      <c r="G18" s="7">
        <v>36.29</v>
      </c>
      <c r="H18" s="1">
        <v>235943</v>
      </c>
      <c r="I18" s="7">
        <v>2.71</v>
      </c>
      <c r="J18">
        <v>11.01</v>
      </c>
      <c r="K18">
        <v>8.9</v>
      </c>
      <c r="L18">
        <v>0.82</v>
      </c>
      <c r="M18">
        <v>9.74</v>
      </c>
      <c r="N18" s="7">
        <v>24.355</v>
      </c>
      <c r="O18">
        <v>28.17</v>
      </c>
      <c r="P18">
        <v>29.2</v>
      </c>
      <c r="Q18">
        <f t="shared" si="10"/>
        <v>0</v>
      </c>
      <c r="R18" t="s">
        <v>1716</v>
      </c>
      <c r="S18" s="55">
        <f t="shared" si="11"/>
        <v>1030000000</v>
      </c>
      <c r="T18" s="5" t="str">
        <f>VLOOKUP(A18,'Fund Database'!$B:$G,3,FALSE)</f>
        <v>Synnex Corporatio</v>
      </c>
      <c r="U18" s="5">
        <f>VLOOKUP(A18,'Fund Database'!$B:$G,4,FALSE)</f>
        <v>11.771000000000001</v>
      </c>
      <c r="V18" s="5">
        <f>VLOOKUP(A18,'Fund Database'!$B:$G,5,FALSE)</f>
        <v>4.5519999999999996</v>
      </c>
      <c r="W18" s="5">
        <f>VLOOKUP(A18,'Fund Database'!$B:$G,6,FALSE)</f>
        <v>1.95</v>
      </c>
      <c r="X18" s="6">
        <f t="shared" si="4"/>
        <v>1.2532123960695387</v>
      </c>
      <c r="Y18" s="6">
        <f t="shared" si="5"/>
        <v>0.21737671922173771</v>
      </c>
      <c r="Z18" s="7">
        <f t="shared" si="6"/>
        <v>26.395399999999999</v>
      </c>
      <c r="AA18" s="8">
        <f t="shared" si="7"/>
        <v>-0.11454545454545455</v>
      </c>
      <c r="AC18" s="51" t="s">
        <v>2190</v>
      </c>
      <c r="AD18" s="52">
        <f>COUNTIFS(J6:J172,"&gt;=30.01",J6:J172,"&lt;=900")</f>
        <v>31</v>
      </c>
    </row>
    <row r="19" spans="1:30" x14ac:dyDescent="0.3">
      <c r="A19" t="s">
        <v>1243</v>
      </c>
      <c r="B19">
        <v>98753</v>
      </c>
      <c r="C19" s="7">
        <v>12.49</v>
      </c>
      <c r="D19" s="21">
        <f t="shared" si="8"/>
        <v>1233424.97</v>
      </c>
      <c r="E19" s="7">
        <v>23.1</v>
      </c>
      <c r="F19" s="21">
        <f t="shared" si="9"/>
        <v>2281194.3000000003</v>
      </c>
      <c r="G19" s="7">
        <v>25.64</v>
      </c>
      <c r="H19" s="1">
        <v>970848</v>
      </c>
      <c r="I19" s="7">
        <v>2.1</v>
      </c>
      <c r="J19">
        <v>11.02</v>
      </c>
      <c r="K19">
        <v>9.6</v>
      </c>
      <c r="L19">
        <v>0.66</v>
      </c>
      <c r="M19">
        <v>9.35</v>
      </c>
      <c r="N19" s="7">
        <v>18.524000000000001</v>
      </c>
      <c r="O19">
        <v>22.7</v>
      </c>
      <c r="P19">
        <v>23.95</v>
      </c>
      <c r="Q19">
        <f t="shared" si="10"/>
        <v>0</v>
      </c>
      <c r="R19" t="s">
        <v>1717</v>
      </c>
      <c r="S19" s="55">
        <f t="shared" si="11"/>
        <v>1280000000</v>
      </c>
      <c r="T19" s="5" t="str">
        <f>VLOOKUP(A19,'Fund Database'!$B:$G,3,FALSE)</f>
        <v>Psychiatric Solut</v>
      </c>
      <c r="U19" s="5">
        <f>VLOOKUP(A19,'Fund Database'!$B:$G,4,FALSE)</f>
        <v>12.507</v>
      </c>
      <c r="V19" s="5">
        <f>VLOOKUP(A19,'Fund Database'!$B:$G,5,FALSE)</f>
        <v>6.649</v>
      </c>
      <c r="W19" s="5">
        <f>VLOOKUP(A19,'Fund Database'!$B:$G,6,FALSE)</f>
        <v>14.768000000000001</v>
      </c>
      <c r="X19" s="6">
        <f t="shared" si="4"/>
        <v>0.84947958366693366</v>
      </c>
      <c r="Y19" s="6">
        <f t="shared" si="5"/>
        <v>0.10995670995670992</v>
      </c>
      <c r="Z19" s="7">
        <f t="shared" si="6"/>
        <v>19.635000000000002</v>
      </c>
      <c r="AA19" s="8">
        <f t="shared" si="7"/>
        <v>-0.15</v>
      </c>
      <c r="AD19" s="14">
        <f>SUM(AD16:AD18)</f>
        <v>167</v>
      </c>
    </row>
    <row r="20" spans="1:30" x14ac:dyDescent="0.3">
      <c r="A20" t="s">
        <v>1534</v>
      </c>
      <c r="B20">
        <v>69170</v>
      </c>
      <c r="C20" s="7">
        <v>21.14</v>
      </c>
      <c r="D20" s="21">
        <f t="shared" si="8"/>
        <v>1462253.8</v>
      </c>
      <c r="E20" s="7">
        <v>24.85</v>
      </c>
      <c r="F20" s="21">
        <f t="shared" si="9"/>
        <v>1718874.5</v>
      </c>
      <c r="G20" s="7">
        <v>30.75</v>
      </c>
      <c r="H20" s="1">
        <v>803921</v>
      </c>
      <c r="I20" s="7">
        <v>2.21</v>
      </c>
      <c r="J20">
        <v>11.25</v>
      </c>
      <c r="K20">
        <v>1.2</v>
      </c>
      <c r="L20">
        <v>1.82</v>
      </c>
      <c r="M20">
        <v>10.27</v>
      </c>
      <c r="N20" s="7">
        <v>15.449</v>
      </c>
      <c r="O20">
        <v>24.8</v>
      </c>
      <c r="P20">
        <v>24.8</v>
      </c>
      <c r="Q20">
        <f t="shared" si="10"/>
        <v>0</v>
      </c>
      <c r="R20" t="s">
        <v>1718</v>
      </c>
      <c r="S20" s="55">
        <f t="shared" si="11"/>
        <v>2710000000</v>
      </c>
      <c r="T20" s="5" t="str">
        <f>VLOOKUP(A20,'Fund Database'!$B:$G,3,FALSE)</f>
        <v>UGI Corporation C</v>
      </c>
      <c r="U20" s="5">
        <f>VLOOKUP(A20,'Fund Database'!$B:$G,4,FALSE)</f>
        <v>0</v>
      </c>
      <c r="V20" s="5">
        <f>VLOOKUP(A20,'Fund Database'!$B:$G,5,FALSE)</f>
        <v>0</v>
      </c>
      <c r="W20" s="5">
        <f>VLOOKUP(A20,'Fund Database'!$B:$G,6,FALSE)</f>
        <v>11.457000000000001</v>
      </c>
      <c r="X20" s="6">
        <f t="shared" si="4"/>
        <v>0.17549668874172189</v>
      </c>
      <c r="Y20" s="6">
        <f t="shared" si="5"/>
        <v>0.23742454728370213</v>
      </c>
      <c r="Z20" s="7">
        <f t="shared" si="6"/>
        <v>22.6967</v>
      </c>
      <c r="AA20" s="8">
        <f t="shared" si="7"/>
        <v>-8.6651911468812931E-2</v>
      </c>
    </row>
    <row r="21" spans="1:30" ht="15" thickBot="1" x14ac:dyDescent="0.35">
      <c r="A21" t="s">
        <v>1563</v>
      </c>
      <c r="B21">
        <v>30796</v>
      </c>
      <c r="C21" s="7">
        <v>23.55</v>
      </c>
      <c r="D21" s="21">
        <f t="shared" si="8"/>
        <v>725245.8</v>
      </c>
      <c r="E21" s="7">
        <v>30.236000000000001</v>
      </c>
      <c r="F21" s="21">
        <f t="shared" si="9"/>
        <v>931147.85600000003</v>
      </c>
      <c r="G21" s="7">
        <v>35.46</v>
      </c>
      <c r="H21" s="1">
        <v>309108</v>
      </c>
      <c r="I21" s="7">
        <v>2.6859999999999999</v>
      </c>
      <c r="J21">
        <v>11.26</v>
      </c>
      <c r="K21">
        <v>5.8</v>
      </c>
      <c r="L21">
        <v>2.1</v>
      </c>
      <c r="M21">
        <v>10.11</v>
      </c>
      <c r="N21" s="7">
        <v>20.885999999999999</v>
      </c>
      <c r="O21">
        <v>31.260999999999999</v>
      </c>
      <c r="P21">
        <v>30.558</v>
      </c>
      <c r="Q21">
        <f t="shared" si="10"/>
        <v>1</v>
      </c>
      <c r="R21" t="s">
        <v>1719</v>
      </c>
      <c r="S21" s="55">
        <f t="shared" si="11"/>
        <v>1080000000</v>
      </c>
      <c r="T21" s="5" t="str">
        <f>VLOOKUP(A21,'Fund Database'!$B:$G,3,FALSE)</f>
        <v>UniSource Energy</v>
      </c>
      <c r="U21" s="5">
        <f>VLOOKUP(A21,'Fund Database'!$B:$G,4,FALSE)</f>
        <v>14.627000000000001</v>
      </c>
      <c r="V21" s="5">
        <f>VLOOKUP(A21,'Fund Database'!$B:$G,5,FALSE)</f>
        <v>0</v>
      </c>
      <c r="W21" s="5">
        <f>VLOOKUP(A21,'Fund Database'!$B:$G,6,FALSE)</f>
        <v>18.096</v>
      </c>
      <c r="X21" s="6">
        <f t="shared" si="4"/>
        <v>0.28390658174097666</v>
      </c>
      <c r="Y21" s="6">
        <f t="shared" si="5"/>
        <v>0.17277417647837015</v>
      </c>
      <c r="Z21" s="7">
        <f t="shared" si="6"/>
        <v>27.155459999999998</v>
      </c>
      <c r="AA21" s="8">
        <f t="shared" si="7"/>
        <v>-0.1018831856065618</v>
      </c>
    </row>
    <row r="22" spans="1:30" x14ac:dyDescent="0.3">
      <c r="A22" t="s">
        <v>487</v>
      </c>
      <c r="B22">
        <v>61044</v>
      </c>
      <c r="C22" s="7">
        <v>19</v>
      </c>
      <c r="D22" s="21">
        <f t="shared" si="8"/>
        <v>1159836</v>
      </c>
      <c r="E22" s="7">
        <v>31.83</v>
      </c>
      <c r="F22" s="21">
        <f t="shared" si="9"/>
        <v>1943030.5199999998</v>
      </c>
      <c r="G22" s="7">
        <v>40.450000000000003</v>
      </c>
      <c r="H22" s="1">
        <v>219869</v>
      </c>
      <c r="I22" s="7">
        <v>2.81</v>
      </c>
      <c r="J22">
        <v>11.34</v>
      </c>
      <c r="K22">
        <v>6.2</v>
      </c>
      <c r="L22">
        <v>0.49</v>
      </c>
      <c r="M22">
        <v>8.02</v>
      </c>
      <c r="N22" s="7">
        <v>4.2889999999999997</v>
      </c>
      <c r="O22">
        <v>33.340000000000003</v>
      </c>
      <c r="P22">
        <v>34.19</v>
      </c>
      <c r="Q22">
        <f t="shared" si="10"/>
        <v>0</v>
      </c>
      <c r="R22" t="s">
        <v>1720</v>
      </c>
      <c r="S22" s="55">
        <f t="shared" si="11"/>
        <v>1640000000</v>
      </c>
      <c r="T22" s="5" t="str">
        <f>VLOOKUP(A22,'Fund Database'!$B:$G,3,FALSE)</f>
        <v>Changyou.com Limi</v>
      </c>
      <c r="U22" s="5">
        <f>VLOOKUP(A22,'Fund Database'!$B:$G,4,FALSE)</f>
        <v>88.885999999999996</v>
      </c>
      <c r="V22" s="5">
        <f>VLOOKUP(A22,'Fund Database'!$B:$G,5,FALSE)</f>
        <v>43.962000000000003</v>
      </c>
      <c r="W22" s="5">
        <f>VLOOKUP(A22,'Fund Database'!$B:$G,6,FALSE)</f>
        <v>61.253999999999998</v>
      </c>
      <c r="X22" s="6">
        <f t="shared" si="4"/>
        <v>0.67526315789473679</v>
      </c>
      <c r="Y22" s="6">
        <f t="shared" si="5"/>
        <v>0.27081369776940012</v>
      </c>
      <c r="Z22" s="7">
        <f t="shared" si="6"/>
        <v>22.536200000000001</v>
      </c>
      <c r="AA22" s="8">
        <f t="shared" si="7"/>
        <v>-0.29198240653471563</v>
      </c>
      <c r="AC22" s="46" t="s">
        <v>1699</v>
      </c>
      <c r="AD22" s="47" t="s">
        <v>2187</v>
      </c>
    </row>
    <row r="23" spans="1:30" x14ac:dyDescent="0.3">
      <c r="A23" t="s">
        <v>757</v>
      </c>
      <c r="B23">
        <v>71322</v>
      </c>
      <c r="C23" s="7">
        <v>26.09</v>
      </c>
      <c r="D23" s="21">
        <f t="shared" si="8"/>
        <v>1860790.98</v>
      </c>
      <c r="E23" s="7">
        <v>34.81</v>
      </c>
      <c r="F23" s="21">
        <f t="shared" si="9"/>
        <v>2482718.8200000003</v>
      </c>
      <c r="G23" s="7">
        <v>36.5</v>
      </c>
      <c r="H23" s="2">
        <v>49639.3</v>
      </c>
      <c r="I23" s="7">
        <v>3.07</v>
      </c>
      <c r="J23">
        <v>11.35</v>
      </c>
      <c r="K23">
        <v>16.899999999999999</v>
      </c>
      <c r="L23">
        <v>1.38</v>
      </c>
      <c r="M23">
        <v>10.42</v>
      </c>
      <c r="N23" s="7">
        <v>27.978000999999999</v>
      </c>
      <c r="O23">
        <v>32.549999999999997</v>
      </c>
      <c r="P23">
        <v>32.22</v>
      </c>
      <c r="Q23">
        <f t="shared" si="10"/>
        <v>1</v>
      </c>
      <c r="R23" t="s">
        <v>1721</v>
      </c>
      <c r="S23" s="55">
        <f t="shared" si="11"/>
        <v>961280000</v>
      </c>
      <c r="T23" s="5" t="str">
        <f>VLOOKUP(A23,'Fund Database'!$B:$G,3,FALSE)</f>
        <v>Harleysville Grou</v>
      </c>
      <c r="U23" s="5">
        <f>VLOOKUP(A23,'Fund Database'!$B:$G,4,FALSE)</f>
        <v>12.109</v>
      </c>
      <c r="V23" s="5">
        <f>VLOOKUP(A23,'Fund Database'!$B:$G,5,FALSE)</f>
        <v>2.3660000000000001</v>
      </c>
      <c r="W23" s="5">
        <f>VLOOKUP(A23,'Fund Database'!$B:$G,6,FALSE)</f>
        <v>12.462999999999999</v>
      </c>
      <c r="X23" s="6">
        <f t="shared" si="4"/>
        <v>0.334227673438099</v>
      </c>
      <c r="Y23" s="6">
        <f t="shared" si="5"/>
        <v>4.8549267451881574E-2</v>
      </c>
      <c r="Z23" s="7">
        <f t="shared" si="6"/>
        <v>31.9894</v>
      </c>
      <c r="AA23" s="8">
        <f t="shared" si="7"/>
        <v>-8.1028440103418628E-2</v>
      </c>
      <c r="AC23" s="48" t="s">
        <v>2191</v>
      </c>
      <c r="AD23" s="49">
        <f>COUNTIFS(S6:S172,"&gt;=0",S6:S172,"&lt;500e6")</f>
        <v>21</v>
      </c>
    </row>
    <row r="24" spans="1:30" x14ac:dyDescent="0.3">
      <c r="A24" t="s">
        <v>1246</v>
      </c>
      <c r="B24">
        <v>19931</v>
      </c>
      <c r="C24" s="7">
        <v>13.31</v>
      </c>
      <c r="D24" s="21">
        <f t="shared" si="8"/>
        <v>265281.61</v>
      </c>
      <c r="E24" s="7">
        <v>22.23</v>
      </c>
      <c r="F24" s="21">
        <f t="shared" si="9"/>
        <v>443066.13</v>
      </c>
      <c r="G24" s="7">
        <v>53.61</v>
      </c>
      <c r="H24" s="1">
        <v>154662</v>
      </c>
      <c r="I24" s="7">
        <v>1.95</v>
      </c>
      <c r="J24">
        <v>11.39</v>
      </c>
      <c r="K24">
        <v>2.1</v>
      </c>
      <c r="L24">
        <v>1.52</v>
      </c>
      <c r="M24">
        <v>2.78</v>
      </c>
      <c r="N24" s="7">
        <v>3.3639999999999999</v>
      </c>
      <c r="O24">
        <v>21.62</v>
      </c>
      <c r="P24">
        <v>19.82</v>
      </c>
      <c r="Q24">
        <f t="shared" si="10"/>
        <v>1</v>
      </c>
      <c r="R24" t="s">
        <v>1722</v>
      </c>
      <c r="S24" s="55">
        <f t="shared" si="11"/>
        <v>3430000000</v>
      </c>
      <c r="T24" s="5" t="str">
        <f>VLOOKUP(A24,'Fund Database'!$B:$G,3,FALSE)</f>
        <v>Partner Communica</v>
      </c>
      <c r="U24" s="5">
        <f>VLOOKUP(A24,'Fund Database'!$B:$G,4,FALSE)</f>
        <v>67.091999999999999</v>
      </c>
      <c r="V24" s="5">
        <f>VLOOKUP(A24,'Fund Database'!$B:$G,5,FALSE)</f>
        <v>20.077000000000002</v>
      </c>
      <c r="W24" s="5">
        <f>VLOOKUP(A24,'Fund Database'!$B:$G,6,FALSE)</f>
        <v>27.981999999999999</v>
      </c>
      <c r="X24" s="6">
        <f t="shared" si="4"/>
        <v>0.67017280240420729</v>
      </c>
      <c r="Y24" s="6">
        <f t="shared" si="5"/>
        <v>1.4116059379217274</v>
      </c>
      <c r="Z24" s="7">
        <f t="shared" si="6"/>
        <v>5.4209999999999994</v>
      </c>
      <c r="AA24" s="8">
        <f t="shared" si="7"/>
        <v>-0.756140350877193</v>
      </c>
      <c r="AC24" s="48" t="s">
        <v>2192</v>
      </c>
      <c r="AD24" s="49">
        <f>COUNTIFS(S6:S172,"&gt;=500e6",S6:S172,"&lt;1e9")</f>
        <v>25</v>
      </c>
    </row>
    <row r="25" spans="1:30" x14ac:dyDescent="0.3">
      <c r="A25" t="s">
        <v>67</v>
      </c>
      <c r="B25">
        <v>90295</v>
      </c>
      <c r="C25" s="7">
        <v>13.15</v>
      </c>
      <c r="D25" s="21">
        <f t="shared" si="8"/>
        <v>1187379.25</v>
      </c>
      <c r="E25" s="7">
        <v>27.72</v>
      </c>
      <c r="F25" s="21">
        <f t="shared" si="9"/>
        <v>2502977.4</v>
      </c>
      <c r="G25" s="7">
        <v>41.6</v>
      </c>
      <c r="H25" s="2">
        <v>76390.2</v>
      </c>
      <c r="I25" s="7">
        <v>2.42</v>
      </c>
      <c r="J25">
        <v>11.45</v>
      </c>
      <c r="K25">
        <v>11.6</v>
      </c>
      <c r="L25">
        <v>0.63</v>
      </c>
      <c r="M25">
        <v>10.42</v>
      </c>
      <c r="N25" s="7">
        <v>15.526999999999999</v>
      </c>
      <c r="O25">
        <v>29.69</v>
      </c>
      <c r="P25">
        <v>32.69</v>
      </c>
      <c r="Q25">
        <f t="shared" si="10"/>
        <v>0</v>
      </c>
      <c r="R25" t="s">
        <v>1723</v>
      </c>
      <c r="S25" s="55">
        <f t="shared" si="11"/>
        <v>343400000</v>
      </c>
      <c r="T25" s="5" t="str">
        <f>VLOOKUP(A25,'Fund Database'!$B:$G,3,FALSE)</f>
        <v>Air Methods Corpo</v>
      </c>
      <c r="U25" s="5">
        <f>VLOOKUP(A25,'Fund Database'!$B:$G,4,FALSE)</f>
        <v>17.123999999999999</v>
      </c>
      <c r="V25" s="5">
        <f>VLOOKUP(A25,'Fund Database'!$B:$G,5,FALSE)</f>
        <v>7.609</v>
      </c>
      <c r="W25" s="5">
        <f>VLOOKUP(A25,'Fund Database'!$B:$G,6,FALSE)</f>
        <v>9.7010000000000005</v>
      </c>
      <c r="X25" s="6">
        <f t="shared" si="4"/>
        <v>1.1079847908745246</v>
      </c>
      <c r="Y25" s="6">
        <f t="shared" si="5"/>
        <v>0.50072150072150079</v>
      </c>
      <c r="Z25" s="7">
        <f t="shared" si="6"/>
        <v>25.2164</v>
      </c>
      <c r="AA25" s="8">
        <f t="shared" si="7"/>
        <v>-9.0317460317460269E-2</v>
      </c>
      <c r="AC25" s="48" t="s">
        <v>2193</v>
      </c>
      <c r="AD25" s="49">
        <f>COUNTIFS(S6:S172,"&gt;=1e9",S6:S172,"&lt;5e9")</f>
        <v>65</v>
      </c>
    </row>
    <row r="26" spans="1:30" ht="15" thickBot="1" x14ac:dyDescent="0.35">
      <c r="A26" t="s">
        <v>508</v>
      </c>
      <c r="B26">
        <v>78147</v>
      </c>
      <c r="C26" s="7">
        <v>8.9499999999999993</v>
      </c>
      <c r="D26" s="21">
        <f t="shared" si="8"/>
        <v>699415.64999999991</v>
      </c>
      <c r="E26" s="7">
        <v>21.9</v>
      </c>
      <c r="F26" s="21">
        <f t="shared" si="9"/>
        <v>1711419.2999999998</v>
      </c>
      <c r="G26" s="7">
        <v>26.63</v>
      </c>
      <c r="H26" s="1">
        <v>350608</v>
      </c>
      <c r="I26" s="7">
        <v>1.91</v>
      </c>
      <c r="J26">
        <v>11.45</v>
      </c>
      <c r="K26">
        <v>4</v>
      </c>
      <c r="L26">
        <v>0.83</v>
      </c>
      <c r="M26">
        <v>5.92</v>
      </c>
      <c r="N26" s="7">
        <v>24.726998999999999</v>
      </c>
      <c r="O26">
        <v>20.91</v>
      </c>
      <c r="P26">
        <v>22.18</v>
      </c>
      <c r="Q26">
        <f t="shared" si="10"/>
        <v>0</v>
      </c>
      <c r="R26" t="s">
        <v>1724</v>
      </c>
      <c r="S26" s="55">
        <f t="shared" si="11"/>
        <v>1200000000</v>
      </c>
      <c r="T26" s="5" t="str">
        <f>VLOOKUP(A26,'Fund Database'!$B:$G,3,FALSE)</f>
        <v>Delphi Financial</v>
      </c>
      <c r="U26" s="5">
        <f>VLOOKUP(A26,'Fund Database'!$B:$G,4,FALSE)</f>
        <v>9.0939999999999994</v>
      </c>
      <c r="V26" s="5">
        <f>VLOOKUP(A26,'Fund Database'!$B:$G,5,FALSE)</f>
        <v>1.425</v>
      </c>
      <c r="W26" s="5">
        <f>VLOOKUP(A26,'Fund Database'!$B:$G,6,FALSE)</f>
        <v>9.3420000000000005</v>
      </c>
      <c r="X26" s="6">
        <f t="shared" si="4"/>
        <v>1.446927374301676</v>
      </c>
      <c r="Y26" s="6">
        <f t="shared" si="5"/>
        <v>0.21598173515981739</v>
      </c>
      <c r="Z26" s="7">
        <f t="shared" si="6"/>
        <v>11.3072</v>
      </c>
      <c r="AA26" s="8">
        <f t="shared" si="7"/>
        <v>-0.48368949771689496</v>
      </c>
      <c r="AC26" s="51" t="s">
        <v>2195</v>
      </c>
      <c r="AD26" s="52">
        <f>COUNTIFS(S6:S172,"&gt;=5e9",S6:S172,"&lt;9000e9")</f>
        <v>56</v>
      </c>
    </row>
    <row r="27" spans="1:30" x14ac:dyDescent="0.3">
      <c r="A27" t="s">
        <v>1665</v>
      </c>
      <c r="B27">
        <v>49422</v>
      </c>
      <c r="C27" s="7">
        <v>18.52</v>
      </c>
      <c r="D27" s="21">
        <f t="shared" si="8"/>
        <v>915295.44</v>
      </c>
      <c r="E27" s="7">
        <v>30.33</v>
      </c>
      <c r="F27" s="21">
        <f t="shared" si="9"/>
        <v>1498969.26</v>
      </c>
      <c r="G27" s="7">
        <v>32.36</v>
      </c>
      <c r="H27" s="1">
        <v>915543</v>
      </c>
      <c r="I27" s="7">
        <v>2.59</v>
      </c>
      <c r="J27">
        <v>11.7</v>
      </c>
      <c r="K27">
        <v>2</v>
      </c>
      <c r="L27">
        <v>1.03</v>
      </c>
      <c r="M27">
        <v>10.08</v>
      </c>
      <c r="N27" s="7">
        <v>12.882</v>
      </c>
      <c r="O27">
        <v>27.95</v>
      </c>
      <c r="P27">
        <v>27.32</v>
      </c>
      <c r="Q27">
        <f t="shared" si="10"/>
        <v>1</v>
      </c>
      <c r="R27" t="s">
        <v>1725</v>
      </c>
      <c r="S27" s="55">
        <f t="shared" si="11"/>
        <v>5130000000</v>
      </c>
      <c r="T27" s="5" t="str">
        <f>VLOOKUP(A27,'Fund Database'!$B:$G,3,FALSE)</f>
        <v>Willis Group Hold</v>
      </c>
      <c r="U27" s="5">
        <f>VLOOKUP(A27,'Fund Database'!$B:$G,4,FALSE)</f>
        <v>21.681000000000001</v>
      </c>
      <c r="V27" s="5">
        <f>VLOOKUP(A27,'Fund Database'!$B:$G,5,FALSE)</f>
        <v>2.645</v>
      </c>
      <c r="W27" s="5">
        <f>VLOOKUP(A27,'Fund Database'!$B:$G,6,FALSE)</f>
        <v>20.797999999999998</v>
      </c>
      <c r="X27" s="6">
        <f t="shared" si="4"/>
        <v>0.6376889848812094</v>
      </c>
      <c r="Y27" s="6">
        <f t="shared" si="5"/>
        <v>6.6930431915595168E-2</v>
      </c>
      <c r="Z27" s="7">
        <f t="shared" si="6"/>
        <v>26.107199999999999</v>
      </c>
      <c r="AA27" s="8">
        <f t="shared" si="7"/>
        <v>-0.13922848664688425</v>
      </c>
      <c r="AD27" s="14">
        <f>SUM(AD23:AD26)</f>
        <v>167</v>
      </c>
    </row>
    <row r="28" spans="1:30" x14ac:dyDescent="0.3">
      <c r="A28" t="s">
        <v>46</v>
      </c>
      <c r="B28">
        <v>28808</v>
      </c>
      <c r="C28" s="7">
        <v>24</v>
      </c>
      <c r="D28" s="21">
        <f t="shared" si="8"/>
        <v>691392</v>
      </c>
      <c r="E28" s="7">
        <v>33.82</v>
      </c>
      <c r="F28" s="21">
        <f t="shared" si="9"/>
        <v>974286.56</v>
      </c>
      <c r="G28" s="7">
        <v>38.07</v>
      </c>
      <c r="H28" s="1">
        <v>3628410</v>
      </c>
      <c r="I28" s="7">
        <v>2.88</v>
      </c>
      <c r="J28">
        <v>11.73</v>
      </c>
      <c r="K28">
        <v>1.7</v>
      </c>
      <c r="L28">
        <v>2.78</v>
      </c>
      <c r="M28">
        <v>10.44</v>
      </c>
      <c r="N28" s="7">
        <v>27.388000000000002</v>
      </c>
      <c r="O28">
        <v>34.49</v>
      </c>
      <c r="P28">
        <v>32.76</v>
      </c>
      <c r="Q28">
        <f t="shared" si="10"/>
        <v>1</v>
      </c>
      <c r="R28" t="s">
        <v>1726</v>
      </c>
      <c r="S28" s="55">
        <f t="shared" si="11"/>
        <v>16149999999.999998</v>
      </c>
      <c r="T28" s="5" t="str">
        <f>VLOOKUP(A28,'Fund Database'!$B:$G,3,FALSE)</f>
        <v>American Electric</v>
      </c>
      <c r="U28" s="5">
        <f>VLOOKUP(A28,'Fund Database'!$B:$G,4,FALSE)</f>
        <v>10.55</v>
      </c>
      <c r="V28" s="5">
        <f>VLOOKUP(A28,'Fund Database'!$B:$G,5,FALSE)</f>
        <v>3.7349999999999999</v>
      </c>
      <c r="W28" s="5">
        <f>VLOOKUP(A28,'Fund Database'!$B:$G,6,FALSE)</f>
        <v>20.055</v>
      </c>
      <c r="X28" s="6">
        <f t="shared" si="4"/>
        <v>0.40916666666666668</v>
      </c>
      <c r="Y28" s="6">
        <f t="shared" si="5"/>
        <v>0.12566528681253697</v>
      </c>
      <c r="Z28" s="7">
        <f t="shared" si="6"/>
        <v>30.067199999999996</v>
      </c>
      <c r="AA28" s="8">
        <f t="shared" si="7"/>
        <v>-0.11096392667060923</v>
      </c>
    </row>
    <row r="29" spans="1:30" x14ac:dyDescent="0.3">
      <c r="A29" t="s">
        <v>1435</v>
      </c>
      <c r="B29">
        <v>51348</v>
      </c>
      <c r="C29" s="7">
        <v>21.62</v>
      </c>
      <c r="D29" s="21">
        <f t="shared" si="8"/>
        <v>1110143.76</v>
      </c>
      <c r="E29" s="7">
        <v>24.860700000000001</v>
      </c>
      <c r="F29" s="21">
        <f t="shared" si="9"/>
        <v>1276547.2236000001</v>
      </c>
      <c r="G29" s="7">
        <v>29.4</v>
      </c>
      <c r="H29" s="1">
        <v>30202300</v>
      </c>
      <c r="I29" s="7">
        <v>2.1160000000000001</v>
      </c>
      <c r="J29">
        <v>11.75</v>
      </c>
      <c r="K29">
        <v>1.5</v>
      </c>
      <c r="L29">
        <v>1.97</v>
      </c>
      <c r="M29">
        <v>10.49</v>
      </c>
      <c r="N29" s="7">
        <v>17.264999</v>
      </c>
      <c r="O29">
        <v>25.394600000000001</v>
      </c>
      <c r="P29">
        <v>26.308800000000002</v>
      </c>
      <c r="Q29">
        <f t="shared" si="10"/>
        <v>0</v>
      </c>
      <c r="R29" t="s">
        <v>1727</v>
      </c>
      <c r="S29" s="55">
        <f t="shared" si="11"/>
        <v>146730000000</v>
      </c>
      <c r="T29" s="5" t="str">
        <f>VLOOKUP(A29,'Fund Database'!$B:$G,3,FALSE)</f>
        <v>AT&amp;T Inc.</v>
      </c>
      <c r="U29" s="5">
        <f>VLOOKUP(A29,'Fund Database'!$B:$G,4,FALSE)</f>
        <v>12.646000000000001</v>
      </c>
      <c r="V29" s="5">
        <f>VLOOKUP(A29,'Fund Database'!$B:$G,5,FALSE)</f>
        <v>5.0309999999999997</v>
      </c>
      <c r="W29" s="5">
        <f>VLOOKUP(A29,'Fund Database'!$B:$G,6,FALSE)</f>
        <v>17.471</v>
      </c>
      <c r="X29" s="6">
        <f t="shared" si="4"/>
        <v>0.1498936170212766</v>
      </c>
      <c r="Y29" s="6">
        <f t="shared" si="5"/>
        <v>0.18258938807032773</v>
      </c>
      <c r="Z29" s="7">
        <f t="shared" si="6"/>
        <v>22.196840000000002</v>
      </c>
      <c r="AA29" s="8">
        <f t="shared" si="7"/>
        <v>-0.10715144786751779</v>
      </c>
      <c r="AC29" s="14" t="s">
        <v>2204</v>
      </c>
    </row>
    <row r="30" spans="1:30" x14ac:dyDescent="0.3">
      <c r="A30" t="s">
        <v>673</v>
      </c>
      <c r="B30">
        <v>52297</v>
      </c>
      <c r="C30" s="7">
        <v>18.37</v>
      </c>
      <c r="D30" s="21">
        <f t="shared" si="8"/>
        <v>960695.89</v>
      </c>
      <c r="E30" s="7">
        <v>29.48</v>
      </c>
      <c r="F30" s="21">
        <f t="shared" si="9"/>
        <v>1541715.56</v>
      </c>
      <c r="G30" s="7">
        <v>33.950000000000003</v>
      </c>
      <c r="H30" s="1">
        <v>2723380</v>
      </c>
      <c r="I30" s="7">
        <v>2.4900000000000002</v>
      </c>
      <c r="J30">
        <v>11.86</v>
      </c>
      <c r="K30">
        <v>1.8</v>
      </c>
      <c r="L30">
        <v>1.67</v>
      </c>
      <c r="M30">
        <v>7.74</v>
      </c>
      <c r="N30" s="7">
        <v>16.027000000000001</v>
      </c>
      <c r="O30">
        <v>29.89</v>
      </c>
      <c r="P30">
        <v>29.74</v>
      </c>
      <c r="Q30">
        <f t="shared" si="10"/>
        <v>1</v>
      </c>
      <c r="R30" t="s">
        <v>1728</v>
      </c>
      <c r="S30" s="55">
        <f t="shared" si="11"/>
        <v>8910000000</v>
      </c>
      <c r="T30" s="5" t="str">
        <f>VLOOKUP(A30,'Fund Database'!$B:$G,3,FALSE)</f>
        <v>Forest Laboratori</v>
      </c>
      <c r="U30" s="5">
        <f>VLOOKUP(A30,'Fund Database'!$B:$G,4,FALSE)</f>
        <v>16.934000000000001</v>
      </c>
      <c r="V30" s="5">
        <f>VLOOKUP(A30,'Fund Database'!$B:$G,5,FALSE)</f>
        <v>9.5269999999999992</v>
      </c>
      <c r="W30" s="5">
        <f>VLOOKUP(A30,'Fund Database'!$B:$G,6,FALSE)</f>
        <v>20.908000000000001</v>
      </c>
      <c r="X30" s="6">
        <f t="shared" si="4"/>
        <v>0.60479041916167653</v>
      </c>
      <c r="Y30" s="6">
        <f t="shared" si="5"/>
        <v>0.151628222523745</v>
      </c>
      <c r="Z30" s="7">
        <f t="shared" si="6"/>
        <v>19.272600000000001</v>
      </c>
      <c r="AA30" s="8">
        <f t="shared" si="7"/>
        <v>-0.3462483039348711</v>
      </c>
      <c r="AC30" s="68">
        <f>Q5</f>
        <v>111</v>
      </c>
    </row>
    <row r="31" spans="1:30" x14ac:dyDescent="0.3">
      <c r="A31" t="s">
        <v>760</v>
      </c>
      <c r="B31">
        <v>23914</v>
      </c>
      <c r="C31" s="7">
        <v>4.5</v>
      </c>
      <c r="D31" s="21">
        <f t="shared" si="8"/>
        <v>107613</v>
      </c>
      <c r="E31" s="7">
        <v>23.7</v>
      </c>
      <c r="F31" s="21">
        <f t="shared" si="9"/>
        <v>566761.79999999993</v>
      </c>
      <c r="G31" s="7">
        <v>23</v>
      </c>
      <c r="H31" s="1">
        <v>411798</v>
      </c>
      <c r="I31" s="7">
        <v>1.99</v>
      </c>
      <c r="J31">
        <v>11.93</v>
      </c>
      <c r="K31">
        <v>2.4</v>
      </c>
      <c r="L31">
        <v>0.89</v>
      </c>
      <c r="M31">
        <v>14.36</v>
      </c>
      <c r="N31" s="7">
        <v>9.4369999999999994</v>
      </c>
      <c r="O31">
        <v>22.75</v>
      </c>
      <c r="P31">
        <v>21.66</v>
      </c>
      <c r="Q31">
        <f t="shared" si="10"/>
        <v>1</v>
      </c>
      <c r="R31" t="s">
        <v>1729</v>
      </c>
      <c r="S31" s="55">
        <f t="shared" si="11"/>
        <v>286320000</v>
      </c>
      <c r="T31" s="5" t="str">
        <f>VLOOKUP(A31,'Fund Database'!$B:$G,3,FALSE)</f>
        <v>Hi-Tech Pharmacal</v>
      </c>
      <c r="U31" s="5">
        <f>VLOOKUP(A31,'Fund Database'!$B:$G,4,FALSE)</f>
        <v>24.187999999999999</v>
      </c>
      <c r="V31" s="5">
        <f>VLOOKUP(A31,'Fund Database'!$B:$G,5,FALSE)</f>
        <v>18.312000000000001</v>
      </c>
      <c r="W31" s="5">
        <f>VLOOKUP(A31,'Fund Database'!$B:$G,6,FALSE)</f>
        <v>21.806999999999999</v>
      </c>
      <c r="X31" s="6">
        <f t="shared" si="4"/>
        <v>4.2666666666666666</v>
      </c>
      <c r="Y31" s="6">
        <f t="shared" si="5"/>
        <v>-2.9535864978902926E-2</v>
      </c>
      <c r="Z31" s="7">
        <f t="shared" si="6"/>
        <v>28.5764</v>
      </c>
      <c r="AA31" s="8">
        <f t="shared" si="7"/>
        <v>0.20575527426160339</v>
      </c>
    </row>
    <row r="32" spans="1:30" x14ac:dyDescent="0.3">
      <c r="A32" t="s">
        <v>334</v>
      </c>
      <c r="B32">
        <v>30061</v>
      </c>
      <c r="C32" s="7">
        <v>20.49</v>
      </c>
      <c r="D32" s="21">
        <f t="shared" si="8"/>
        <v>615949.8899999999</v>
      </c>
      <c r="E32" s="7">
        <v>32.4</v>
      </c>
      <c r="F32" s="21">
        <f t="shared" si="9"/>
        <v>973976.39999999991</v>
      </c>
      <c r="G32" s="7">
        <v>32.07</v>
      </c>
      <c r="H32" s="1">
        <v>104082</v>
      </c>
      <c r="I32" s="7">
        <v>2.68</v>
      </c>
      <c r="J32">
        <v>12.1</v>
      </c>
      <c r="K32">
        <v>19.3</v>
      </c>
      <c r="L32">
        <v>1.54</v>
      </c>
      <c r="M32">
        <v>10.84</v>
      </c>
      <c r="N32" s="7">
        <v>19.402000000000001</v>
      </c>
      <c r="O32">
        <v>31.34</v>
      </c>
      <c r="P32">
        <v>31.22</v>
      </c>
      <c r="Q32">
        <f t="shared" si="10"/>
        <v>1</v>
      </c>
      <c r="R32" t="s">
        <v>1730</v>
      </c>
      <c r="S32" s="55">
        <f t="shared" si="11"/>
        <v>514610000</v>
      </c>
      <c r="T32" s="5" t="str">
        <f>VLOOKUP(A32,'Fund Database'!$B:$G,3,FALSE)</f>
        <v>City Holding Comp</v>
      </c>
      <c r="U32" s="5">
        <f>VLOOKUP(A32,'Fund Database'!$B:$G,4,FALSE)</f>
        <v>14.491</v>
      </c>
      <c r="V32" s="5">
        <f>VLOOKUP(A32,'Fund Database'!$B:$G,5,FALSE)</f>
        <v>1.6379999999999999</v>
      </c>
      <c r="W32" s="5">
        <f>VLOOKUP(A32,'Fund Database'!$B:$G,6,FALSE)</f>
        <v>45.488</v>
      </c>
      <c r="X32" s="6">
        <f t="shared" si="4"/>
        <v>0.58125915080527091</v>
      </c>
      <c r="Y32" s="6">
        <f t="shared" si="5"/>
        <v>-1.0185185185185132E-2</v>
      </c>
      <c r="Z32" s="7">
        <f t="shared" si="6"/>
        <v>29.051200000000001</v>
      </c>
      <c r="AA32" s="8">
        <f t="shared" si="7"/>
        <v>-0.10335802469135794</v>
      </c>
    </row>
    <row r="33" spans="1:27" x14ac:dyDescent="0.3">
      <c r="A33" t="s">
        <v>1168</v>
      </c>
      <c r="B33">
        <v>63538</v>
      </c>
      <c r="C33" s="7">
        <v>5.41</v>
      </c>
      <c r="D33" s="21">
        <f t="shared" si="8"/>
        <v>343740.58</v>
      </c>
      <c r="E33" s="7">
        <v>23.97</v>
      </c>
      <c r="F33" s="21">
        <f t="shared" si="9"/>
        <v>1523005.8599999999</v>
      </c>
      <c r="G33" s="7">
        <v>28.5</v>
      </c>
      <c r="H33" s="1">
        <v>3326180</v>
      </c>
      <c r="I33" s="7">
        <v>1.97</v>
      </c>
      <c r="J33">
        <v>12.15</v>
      </c>
      <c r="K33">
        <v>2.6</v>
      </c>
      <c r="L33">
        <v>0.89</v>
      </c>
      <c r="M33">
        <v>7.94</v>
      </c>
      <c r="N33" s="7">
        <v>24.743998999999999</v>
      </c>
      <c r="O33">
        <v>23.43</v>
      </c>
      <c r="P33">
        <v>25.56</v>
      </c>
      <c r="Q33">
        <f t="shared" si="10"/>
        <v>0</v>
      </c>
      <c r="R33" t="s">
        <v>1731</v>
      </c>
      <c r="S33" s="55">
        <f t="shared" si="11"/>
        <v>7660000000</v>
      </c>
      <c r="T33" s="5" t="str">
        <f>VLOOKUP(A33,'Fund Database'!$B:$G,3,FALSE)</f>
        <v>Principal Financi</v>
      </c>
      <c r="U33" s="5">
        <f>VLOOKUP(A33,'Fund Database'!$B:$G,4,FALSE)</f>
        <v>12.013999999999999</v>
      </c>
      <c r="V33" s="5">
        <f>VLOOKUP(A33,'Fund Database'!$B:$G,5,FALSE)</f>
        <v>0.35</v>
      </c>
      <c r="W33" s="5">
        <f>VLOOKUP(A33,'Fund Database'!$B:$G,6,FALSE)</f>
        <v>8.4280000000000008</v>
      </c>
      <c r="X33" s="6">
        <f t="shared" si="4"/>
        <v>3.4306839186691307</v>
      </c>
      <c r="Y33" s="6">
        <f t="shared" si="5"/>
        <v>0.18898623279098878</v>
      </c>
      <c r="Z33" s="7">
        <f t="shared" si="6"/>
        <v>15.6418</v>
      </c>
      <c r="AA33" s="8">
        <f t="shared" si="7"/>
        <v>-0.34744263662911973</v>
      </c>
    </row>
    <row r="34" spans="1:27" x14ac:dyDescent="0.3">
      <c r="A34" t="s">
        <v>52</v>
      </c>
      <c r="B34">
        <v>72745</v>
      </c>
      <c r="C34" s="7">
        <v>14.91</v>
      </c>
      <c r="D34" s="21">
        <f t="shared" si="8"/>
        <v>1084627.95</v>
      </c>
      <c r="E34" s="7">
        <v>34.770000000000003</v>
      </c>
      <c r="F34" s="21">
        <f t="shared" si="9"/>
        <v>2529343.6500000004</v>
      </c>
      <c r="G34" s="7">
        <v>44.43</v>
      </c>
      <c r="H34" s="1">
        <v>129884</v>
      </c>
      <c r="I34" s="7">
        <v>2.86</v>
      </c>
      <c r="J34">
        <v>12.16</v>
      </c>
      <c r="K34">
        <v>7.8</v>
      </c>
      <c r="L34">
        <v>0.57999999999999996</v>
      </c>
      <c r="M34">
        <v>10.93</v>
      </c>
      <c r="N34" s="7">
        <v>16.280000999999999</v>
      </c>
      <c r="O34">
        <v>36.909999999999997</v>
      </c>
      <c r="P34">
        <v>34.51</v>
      </c>
      <c r="Q34">
        <f t="shared" si="10"/>
        <v>1</v>
      </c>
      <c r="R34" t="s">
        <v>1732</v>
      </c>
      <c r="S34" s="55">
        <f t="shared" si="11"/>
        <v>318180000</v>
      </c>
      <c r="T34" s="5" t="str">
        <f>VLOOKUP(A34,'Fund Database'!$B:$G,3,FALSE)</f>
        <v>Almost Family Inc</v>
      </c>
      <c r="U34" s="5">
        <f>VLOOKUP(A34,'Fund Database'!$B:$G,4,FALSE)</f>
        <v>20.257000000000001</v>
      </c>
      <c r="V34" s="5">
        <f>VLOOKUP(A34,'Fund Database'!$B:$G,5,FALSE)</f>
        <v>15.281000000000001</v>
      </c>
      <c r="W34" s="5">
        <f>VLOOKUP(A34,'Fund Database'!$B:$G,6,FALSE)</f>
        <v>14.125999999999999</v>
      </c>
      <c r="X34" s="6">
        <f t="shared" si="4"/>
        <v>1.3319919517102619</v>
      </c>
      <c r="Y34" s="6">
        <f t="shared" si="5"/>
        <v>0.27782571182053484</v>
      </c>
      <c r="Z34" s="7">
        <f t="shared" si="6"/>
        <v>31.259799999999998</v>
      </c>
      <c r="AA34" s="8">
        <f t="shared" si="7"/>
        <v>-0.10095484613172287</v>
      </c>
    </row>
    <row r="35" spans="1:27" x14ac:dyDescent="0.3">
      <c r="A35" t="s">
        <v>79</v>
      </c>
      <c r="B35">
        <v>70301</v>
      </c>
      <c r="C35" s="7">
        <v>16.07</v>
      </c>
      <c r="D35" s="21">
        <f t="shared" si="8"/>
        <v>1129737.07</v>
      </c>
      <c r="E35" s="7">
        <v>27.92</v>
      </c>
      <c r="F35" s="21">
        <f t="shared" si="9"/>
        <v>1962803.9200000002</v>
      </c>
      <c r="G35" s="7">
        <v>28</v>
      </c>
      <c r="H35" s="2">
        <v>10732.8</v>
      </c>
      <c r="I35" s="7">
        <v>2.2799999999999998</v>
      </c>
      <c r="J35">
        <v>12.24</v>
      </c>
      <c r="K35">
        <v>19.399999999999999</v>
      </c>
      <c r="L35">
        <v>1.82</v>
      </c>
      <c r="M35">
        <v>11.4</v>
      </c>
      <c r="N35" s="7">
        <v>26.855</v>
      </c>
      <c r="O35">
        <v>26.49</v>
      </c>
      <c r="P35">
        <v>27.31</v>
      </c>
      <c r="Q35">
        <f t="shared" si="10"/>
        <v>0</v>
      </c>
      <c r="R35" t="s">
        <v>1733</v>
      </c>
      <c r="S35" s="55">
        <f t="shared" si="11"/>
        <v>128820000</v>
      </c>
      <c r="T35" s="5" t="str">
        <f>VLOOKUP(A35,'Fund Database'!$B:$G,3,FALSE)</f>
        <v>Alliance Financia</v>
      </c>
      <c r="U35" s="5">
        <f>VLOOKUP(A35,'Fund Database'!$B:$G,4,FALSE)</f>
        <v>8.5299999999999994</v>
      </c>
      <c r="V35" s="5">
        <f>VLOOKUP(A35,'Fund Database'!$B:$G,5,FALSE)</f>
        <v>0.82199999999999995</v>
      </c>
      <c r="W35" s="5">
        <f>VLOOKUP(A35,'Fund Database'!$B:$G,6,FALSE)</f>
        <v>33.406999999999996</v>
      </c>
      <c r="X35" s="6">
        <f t="shared" si="4"/>
        <v>0.73739887990043562</v>
      </c>
      <c r="Y35" s="6">
        <f t="shared" si="5"/>
        <v>2.8653295128939216E-3</v>
      </c>
      <c r="Z35" s="7">
        <f t="shared" si="6"/>
        <v>25.991999999999997</v>
      </c>
      <c r="AA35" s="8">
        <f t="shared" si="7"/>
        <v>-6.9054441260745142E-2</v>
      </c>
    </row>
    <row r="36" spans="1:27" x14ac:dyDescent="0.3">
      <c r="A36" t="s">
        <v>1635</v>
      </c>
      <c r="B36">
        <v>85785</v>
      </c>
      <c r="C36" s="7">
        <v>13.29</v>
      </c>
      <c r="D36" s="21">
        <f t="shared" si="8"/>
        <v>1140082.6499999999</v>
      </c>
      <c r="E36" s="7">
        <v>30.75</v>
      </c>
      <c r="F36" s="21">
        <f t="shared" si="9"/>
        <v>2637888.75</v>
      </c>
      <c r="G36" s="7">
        <v>32.11</v>
      </c>
      <c r="H36" s="1">
        <v>543397</v>
      </c>
      <c r="I36" s="7">
        <v>2.46</v>
      </c>
      <c r="J36">
        <v>12.49</v>
      </c>
      <c r="K36">
        <v>7</v>
      </c>
      <c r="L36">
        <v>1.1399999999999999</v>
      </c>
      <c r="M36">
        <v>11.35</v>
      </c>
      <c r="N36" s="7">
        <v>23.224001000000001</v>
      </c>
      <c r="O36">
        <v>29.03</v>
      </c>
      <c r="P36">
        <v>27.55</v>
      </c>
      <c r="Q36">
        <f t="shared" si="10"/>
        <v>1</v>
      </c>
      <c r="R36" t="s">
        <v>1734</v>
      </c>
      <c r="S36" s="55">
        <f t="shared" si="11"/>
        <v>1320000000</v>
      </c>
      <c r="T36" s="5" t="str">
        <f>VLOOKUP(A36,'Fund Database'!$B:$G,3,FALSE)</f>
        <v>WESCO Internation</v>
      </c>
      <c r="U36" s="5">
        <f>VLOOKUP(A36,'Fund Database'!$B:$G,4,FALSE)</f>
        <v>12.162000000000001</v>
      </c>
      <c r="V36" s="5">
        <f>VLOOKUP(A36,'Fund Database'!$B:$G,5,FALSE)</f>
        <v>4.3140000000000001</v>
      </c>
      <c r="W36" s="5">
        <f>VLOOKUP(A36,'Fund Database'!$B:$G,6,FALSE)</f>
        <v>3.8929999999999998</v>
      </c>
      <c r="X36" s="6">
        <f t="shared" si="4"/>
        <v>1.3137697516930025</v>
      </c>
      <c r="Y36" s="6">
        <f t="shared" si="5"/>
        <v>4.4227642276422743E-2</v>
      </c>
      <c r="Z36" s="7">
        <f t="shared" si="6"/>
        <v>27.920999999999999</v>
      </c>
      <c r="AA36" s="8">
        <f t="shared" si="7"/>
        <v>-9.2000000000000026E-2</v>
      </c>
    </row>
    <row r="37" spans="1:27" x14ac:dyDescent="0.3">
      <c r="A37" t="s">
        <v>163</v>
      </c>
      <c r="B37">
        <v>51637</v>
      </c>
      <c r="C37" s="7">
        <v>20.07</v>
      </c>
      <c r="D37" s="21">
        <f t="shared" si="8"/>
        <v>1036354.59</v>
      </c>
      <c r="E37" s="7">
        <v>28.2</v>
      </c>
      <c r="F37" s="21">
        <f t="shared" si="9"/>
        <v>1456163.4</v>
      </c>
      <c r="G37" s="7">
        <v>29.58</v>
      </c>
      <c r="H37" s="1">
        <v>415538</v>
      </c>
      <c r="I37" s="7">
        <v>2.25</v>
      </c>
      <c r="J37">
        <v>12.53</v>
      </c>
      <c r="K37">
        <v>3.2</v>
      </c>
      <c r="L37">
        <v>3.06</v>
      </c>
      <c r="M37">
        <v>12.16</v>
      </c>
      <c r="N37" s="7">
        <v>24.288</v>
      </c>
      <c r="O37">
        <v>27.81</v>
      </c>
      <c r="P37">
        <v>28.32</v>
      </c>
      <c r="Q37">
        <f t="shared" si="10"/>
        <v>0</v>
      </c>
      <c r="R37" t="s">
        <v>1735</v>
      </c>
      <c r="S37" s="55">
        <f t="shared" si="11"/>
        <v>2620000000</v>
      </c>
      <c r="T37" s="5" t="str">
        <f>VLOOKUP(A37,'Fund Database'!$B:$G,3,FALSE)</f>
        <v>Atmos Energy Corp</v>
      </c>
      <c r="U37" s="5">
        <f>VLOOKUP(A37,'Fund Database'!$B:$G,4,FALSE)</f>
        <v>9.61</v>
      </c>
      <c r="V37" s="5">
        <f>VLOOKUP(A37,'Fund Database'!$B:$G,5,FALSE)</f>
        <v>4.3639999999999999</v>
      </c>
      <c r="W37" s="5">
        <f>VLOOKUP(A37,'Fund Database'!$B:$G,6,FALSE)</f>
        <v>10.518000000000001</v>
      </c>
      <c r="X37" s="6">
        <f t="shared" si="4"/>
        <v>0.40508221225710012</v>
      </c>
      <c r="Y37" s="6">
        <f t="shared" si="5"/>
        <v>4.8936170212765924E-2</v>
      </c>
      <c r="Z37" s="7">
        <f t="shared" si="6"/>
        <v>27.36</v>
      </c>
      <c r="AA37" s="8">
        <f t="shared" si="7"/>
        <v>-2.9787234042553186E-2</v>
      </c>
    </row>
    <row r="38" spans="1:27" x14ac:dyDescent="0.3">
      <c r="A38" t="s">
        <v>805</v>
      </c>
      <c r="B38">
        <v>44747</v>
      </c>
      <c r="C38" s="7">
        <v>83.02</v>
      </c>
      <c r="D38" s="21">
        <f t="shared" si="8"/>
        <v>3714895.94</v>
      </c>
      <c r="E38" s="7">
        <v>126.48</v>
      </c>
      <c r="F38" s="21">
        <f t="shared" si="9"/>
        <v>5659600.5600000005</v>
      </c>
      <c r="G38" s="7">
        <v>141.69</v>
      </c>
      <c r="H38" s="1">
        <v>6550860</v>
      </c>
      <c r="I38" s="7">
        <v>10.01</v>
      </c>
      <c r="J38">
        <v>12.64</v>
      </c>
      <c r="K38">
        <v>1.2</v>
      </c>
      <c r="L38">
        <v>1.1499999999999999</v>
      </c>
      <c r="M38">
        <v>10.43</v>
      </c>
      <c r="N38" s="7">
        <v>17.341999000000001</v>
      </c>
      <c r="O38">
        <v>126.59</v>
      </c>
      <c r="P38">
        <v>124.66</v>
      </c>
      <c r="Q38">
        <f t="shared" si="10"/>
        <v>1</v>
      </c>
      <c r="R38" t="s">
        <v>1736</v>
      </c>
      <c r="S38" s="55">
        <f t="shared" si="11"/>
        <v>164300000000</v>
      </c>
      <c r="T38" s="5" t="str">
        <f>VLOOKUP(A38,'Fund Database'!$B:$G,3,FALSE)</f>
        <v>International Bus</v>
      </c>
      <c r="U38" s="5">
        <f>VLOOKUP(A38,'Fund Database'!$B:$G,4,FALSE)</f>
        <v>74.373000000000005</v>
      </c>
      <c r="V38" s="5">
        <f>VLOOKUP(A38,'Fund Database'!$B:$G,5,FALSE)</f>
        <v>10.676</v>
      </c>
      <c r="W38" s="5">
        <f>VLOOKUP(A38,'Fund Database'!$B:$G,6,FALSE)</f>
        <v>19.492999999999999</v>
      </c>
      <c r="X38" s="6">
        <f t="shared" ref="X38:X69" si="12">(E38-C38)/C38</f>
        <v>0.52348831606841739</v>
      </c>
      <c r="Y38" s="6">
        <f t="shared" ref="Y38:Y69" si="13">(G38-E38)/E38</f>
        <v>0.12025616698292214</v>
      </c>
      <c r="Z38" s="7">
        <f t="shared" ref="Z38:Z69" si="14">M38*I38</f>
        <v>104.40429999999999</v>
      </c>
      <c r="AA38" s="8">
        <f t="shared" ref="AA38:AA69" si="15">(Z38-E38)/E38</f>
        <v>-0.17453905755850735</v>
      </c>
    </row>
    <row r="39" spans="1:27" x14ac:dyDescent="0.3">
      <c r="A39" t="s">
        <v>580</v>
      </c>
      <c r="B39">
        <v>84684</v>
      </c>
      <c r="C39" s="7">
        <v>23.09</v>
      </c>
      <c r="D39" s="21">
        <f t="shared" si="8"/>
        <v>1955353.56</v>
      </c>
      <c r="E39" s="7">
        <v>33.130000000000003</v>
      </c>
      <c r="F39" s="21">
        <f t="shared" si="9"/>
        <v>2805580.9200000004</v>
      </c>
      <c r="G39" s="7">
        <v>38.44</v>
      </c>
      <c r="H39" s="1">
        <v>1975830</v>
      </c>
      <c r="I39" s="7">
        <v>2.59</v>
      </c>
      <c r="J39">
        <v>12.8</v>
      </c>
      <c r="K39">
        <v>1.4</v>
      </c>
      <c r="L39">
        <v>4.99</v>
      </c>
      <c r="M39">
        <v>10.42</v>
      </c>
      <c r="N39" s="7">
        <v>30.149000000000001</v>
      </c>
      <c r="O39">
        <v>33.68</v>
      </c>
      <c r="P39">
        <v>33.81</v>
      </c>
      <c r="Q39">
        <f t="shared" si="10"/>
        <v>0</v>
      </c>
      <c r="R39" t="s">
        <v>1737</v>
      </c>
      <c r="S39" s="55">
        <f t="shared" si="11"/>
        <v>10790000000</v>
      </c>
      <c r="T39" s="5" t="str">
        <f>VLOOKUP(A39,'Fund Database'!$B:$G,3,FALSE)</f>
        <v>Edison Internatio</v>
      </c>
      <c r="U39" s="5">
        <f>VLOOKUP(A39,'Fund Database'!$B:$G,4,FALSE)</f>
        <v>8.9819999999999993</v>
      </c>
      <c r="V39" s="5">
        <f>VLOOKUP(A39,'Fund Database'!$B:$G,5,FALSE)</f>
        <v>3.4660000000000002</v>
      </c>
      <c r="W39" s="5">
        <f>VLOOKUP(A39,'Fund Database'!$B:$G,6,FALSE)</f>
        <v>18.670999999999999</v>
      </c>
      <c r="X39" s="6">
        <f t="shared" si="12"/>
        <v>0.43482026851450856</v>
      </c>
      <c r="Y39" s="6">
        <f t="shared" si="13"/>
        <v>0.1602776939329911</v>
      </c>
      <c r="Z39" s="7">
        <f t="shared" si="14"/>
        <v>26.9878</v>
      </c>
      <c r="AA39" s="8">
        <f t="shared" si="15"/>
        <v>-0.18539692121943863</v>
      </c>
    </row>
    <row r="40" spans="1:27" x14ac:dyDescent="0.3">
      <c r="A40" t="s">
        <v>943</v>
      </c>
      <c r="B40">
        <v>36433</v>
      </c>
      <c r="C40" s="7">
        <v>17.739999999999998</v>
      </c>
      <c r="D40" s="21">
        <f t="shared" si="8"/>
        <v>646321.41999999993</v>
      </c>
      <c r="E40" s="7">
        <v>32.24</v>
      </c>
      <c r="F40" s="21">
        <f t="shared" si="9"/>
        <v>1174599.9200000002</v>
      </c>
      <c r="G40" s="7">
        <v>35.86</v>
      </c>
      <c r="H40" s="1">
        <v>475926</v>
      </c>
      <c r="I40" s="7">
        <v>2.4900000000000002</v>
      </c>
      <c r="J40">
        <v>12.93</v>
      </c>
      <c r="K40">
        <v>8.6</v>
      </c>
      <c r="L40">
        <v>1.37</v>
      </c>
      <c r="M40">
        <v>11.04</v>
      </c>
      <c r="N40" s="7">
        <v>33.352001000000001</v>
      </c>
      <c r="O40">
        <v>30.99</v>
      </c>
      <c r="P40">
        <v>29.55</v>
      </c>
      <c r="Q40">
        <f t="shared" si="10"/>
        <v>1</v>
      </c>
      <c r="R40" t="s">
        <v>1738</v>
      </c>
      <c r="S40" s="55">
        <f t="shared" si="11"/>
        <v>1770000000</v>
      </c>
      <c r="T40" s="5" t="str">
        <f>VLOOKUP(A40,'Fund Database'!$B:$G,3,FALSE)</f>
        <v>LifePoint Hospita</v>
      </c>
      <c r="U40" s="5">
        <f>VLOOKUP(A40,'Fund Database'!$B:$G,4,FALSE)</f>
        <v>8.0009999999999994</v>
      </c>
      <c r="V40" s="5">
        <f>VLOOKUP(A40,'Fund Database'!$B:$G,5,FALSE)</f>
        <v>5.4</v>
      </c>
      <c r="W40" s="5">
        <f>VLOOKUP(A40,'Fund Database'!$B:$G,6,FALSE)</f>
        <v>11.013999999999999</v>
      </c>
      <c r="X40" s="6">
        <f t="shared" si="12"/>
        <v>0.81736189402480297</v>
      </c>
      <c r="Y40" s="6">
        <f t="shared" si="13"/>
        <v>0.11228287841191058</v>
      </c>
      <c r="Z40" s="7">
        <f t="shared" si="14"/>
        <v>27.489599999999999</v>
      </c>
      <c r="AA40" s="8">
        <f t="shared" si="15"/>
        <v>-0.14734491315136483</v>
      </c>
    </row>
    <row r="41" spans="1:27" x14ac:dyDescent="0.3">
      <c r="A41" t="s">
        <v>133</v>
      </c>
      <c r="B41">
        <v>69504</v>
      </c>
      <c r="C41" s="7">
        <v>19.18</v>
      </c>
      <c r="D41" s="21">
        <f t="shared" si="8"/>
        <v>1333086.72</v>
      </c>
      <c r="E41" s="7">
        <v>25.77</v>
      </c>
      <c r="F41" s="21">
        <f t="shared" si="9"/>
        <v>1791118.08</v>
      </c>
      <c r="G41" s="7">
        <v>30</v>
      </c>
      <c r="H41" s="2">
        <v>22439.3</v>
      </c>
      <c r="I41" s="7">
        <v>1.99</v>
      </c>
      <c r="J41">
        <v>12.95</v>
      </c>
      <c r="K41">
        <v>13.4</v>
      </c>
      <c r="L41">
        <v>1.86</v>
      </c>
      <c r="M41">
        <v>11.71</v>
      </c>
      <c r="N41" s="7">
        <v>12.898999999999999</v>
      </c>
      <c r="O41">
        <v>25.04</v>
      </c>
      <c r="P41">
        <v>25.76</v>
      </c>
      <c r="Q41">
        <f t="shared" si="10"/>
        <v>0</v>
      </c>
      <c r="R41" t="s">
        <v>1739</v>
      </c>
      <c r="S41" s="55">
        <f t="shared" si="11"/>
        <v>281310000</v>
      </c>
      <c r="T41" s="5" t="str">
        <f>VLOOKUP(A41,'Fund Database'!$B:$G,3,FALSE)</f>
        <v>Arrow Financial C</v>
      </c>
      <c r="U41" s="5">
        <f>VLOOKUP(A41,'Fund Database'!$B:$G,4,FALSE)</f>
        <v>16.347000000000001</v>
      </c>
      <c r="V41" s="5">
        <f>VLOOKUP(A41,'Fund Database'!$B:$G,5,FALSE)</f>
        <v>1.2430000000000001</v>
      </c>
      <c r="W41" s="5">
        <f>VLOOKUP(A41,'Fund Database'!$B:$G,6,FALSE)</f>
        <v>44.101999999999997</v>
      </c>
      <c r="X41" s="6">
        <f t="shared" si="12"/>
        <v>0.34358706986444215</v>
      </c>
      <c r="Y41" s="6">
        <f t="shared" si="13"/>
        <v>0.1641443538998836</v>
      </c>
      <c r="Z41" s="7">
        <f t="shared" si="14"/>
        <v>23.302900000000001</v>
      </c>
      <c r="AA41" s="8">
        <f t="shared" si="15"/>
        <v>-9.5735351183546702E-2</v>
      </c>
    </row>
    <row r="42" spans="1:27" x14ac:dyDescent="0.3">
      <c r="A42" t="s">
        <v>691</v>
      </c>
      <c r="B42">
        <v>76633</v>
      </c>
      <c r="C42" s="7">
        <v>15.79</v>
      </c>
      <c r="D42" s="21">
        <f t="shared" si="8"/>
        <v>1210035.0699999998</v>
      </c>
      <c r="E42" s="7">
        <v>26.014999</v>
      </c>
      <c r="F42" s="21">
        <f t="shared" si="9"/>
        <v>1993607.4183670001</v>
      </c>
      <c r="G42" s="7">
        <v>31</v>
      </c>
      <c r="H42" s="1">
        <v>204331</v>
      </c>
      <c r="I42" s="7">
        <v>1.988</v>
      </c>
      <c r="J42">
        <v>13.09</v>
      </c>
      <c r="K42">
        <v>8</v>
      </c>
      <c r="L42">
        <v>0.64</v>
      </c>
      <c r="M42">
        <v>7.33</v>
      </c>
      <c r="N42" s="7">
        <v>38.686000999999997</v>
      </c>
      <c r="O42">
        <v>25.806000000000001</v>
      </c>
      <c r="P42">
        <v>28.814800000000002</v>
      </c>
      <c r="Q42">
        <f t="shared" si="10"/>
        <v>0</v>
      </c>
      <c r="R42" t="s">
        <v>1740</v>
      </c>
      <c r="S42" s="55">
        <f t="shared" si="11"/>
        <v>672180000</v>
      </c>
      <c r="T42" s="5" t="str">
        <f>VLOOKUP(A42,'Fund Database'!$B:$G,3,FALSE)</f>
        <v>GulfMark Offshore</v>
      </c>
      <c r="U42" s="5">
        <f>VLOOKUP(A42,'Fund Database'!$B:$G,4,FALSE)</f>
        <v>5.48</v>
      </c>
      <c r="V42" s="5">
        <f>VLOOKUP(A42,'Fund Database'!$B:$G,5,FALSE)</f>
        <v>0</v>
      </c>
      <c r="W42" s="5">
        <f>VLOOKUP(A42,'Fund Database'!$B:$G,6,FALSE)</f>
        <v>28.350999999999999</v>
      </c>
      <c r="X42" s="6">
        <f t="shared" si="12"/>
        <v>0.647561684610513</v>
      </c>
      <c r="Y42" s="6">
        <f t="shared" si="13"/>
        <v>0.1916202649094855</v>
      </c>
      <c r="Z42" s="7">
        <f t="shared" si="14"/>
        <v>14.572039999999999</v>
      </c>
      <c r="AA42" s="8">
        <f t="shared" si="15"/>
        <v>-0.43986005919123811</v>
      </c>
    </row>
    <row r="43" spans="1:27" x14ac:dyDescent="0.3">
      <c r="A43" t="s">
        <v>1543</v>
      </c>
      <c r="B43">
        <v>94177</v>
      </c>
      <c r="C43" s="7">
        <v>15.21</v>
      </c>
      <c r="D43" s="21">
        <f t="shared" si="8"/>
        <v>1432432.1700000002</v>
      </c>
      <c r="E43" s="7">
        <v>32.72</v>
      </c>
      <c r="F43" s="21">
        <f t="shared" si="9"/>
        <v>3081471.44</v>
      </c>
      <c r="G43" s="7">
        <v>36.200000000000003</v>
      </c>
      <c r="H43" s="1">
        <v>1348730</v>
      </c>
      <c r="I43" s="7">
        <v>2.4820000000000002</v>
      </c>
      <c r="J43">
        <v>13.18</v>
      </c>
      <c r="K43">
        <v>1.8</v>
      </c>
      <c r="L43">
        <v>1.3</v>
      </c>
      <c r="M43">
        <v>11.9</v>
      </c>
      <c r="N43" s="7">
        <v>17.997999</v>
      </c>
      <c r="O43">
        <v>30.809100000000001</v>
      </c>
      <c r="P43">
        <v>30.623200000000001</v>
      </c>
      <c r="Q43">
        <f t="shared" si="10"/>
        <v>1</v>
      </c>
      <c r="R43" t="s">
        <v>1741</v>
      </c>
      <c r="S43" s="55">
        <f t="shared" si="11"/>
        <v>3180000000</v>
      </c>
      <c r="T43" s="5" t="str">
        <f>VLOOKUP(A43,'Fund Database'!$B:$G,3,FALSE)</f>
        <v>Universal Health</v>
      </c>
      <c r="U43" s="5">
        <f>VLOOKUP(A43,'Fund Database'!$B:$G,4,FALSE)</f>
        <v>14.569000000000001</v>
      </c>
      <c r="V43" s="5">
        <f>VLOOKUP(A43,'Fund Database'!$B:$G,5,FALSE)</f>
        <v>8.0579999999999998</v>
      </c>
      <c r="W43" s="5">
        <f>VLOOKUP(A43,'Fund Database'!$B:$G,6,FALSE)</f>
        <v>9.5150000000000006</v>
      </c>
      <c r="X43" s="6">
        <f t="shared" si="12"/>
        <v>1.1512163050624586</v>
      </c>
      <c r="Y43" s="6">
        <f t="shared" si="13"/>
        <v>0.10635696821515905</v>
      </c>
      <c r="Z43" s="7">
        <f t="shared" si="14"/>
        <v>29.535800000000002</v>
      </c>
      <c r="AA43" s="8">
        <f t="shared" si="15"/>
        <v>-9.7316625916870333E-2</v>
      </c>
    </row>
    <row r="44" spans="1:27" x14ac:dyDescent="0.3">
      <c r="A44" t="s">
        <v>910</v>
      </c>
      <c r="B44">
        <v>88812</v>
      </c>
      <c r="C44" s="7">
        <v>29.26</v>
      </c>
      <c r="D44" s="21">
        <f t="shared" si="8"/>
        <v>2598639.12</v>
      </c>
      <c r="E44" s="7">
        <v>33.54</v>
      </c>
      <c r="F44" s="21">
        <f t="shared" si="9"/>
        <v>2978754.48</v>
      </c>
      <c r="G44" s="7">
        <v>35</v>
      </c>
      <c r="H44" s="1">
        <v>117285</v>
      </c>
      <c r="I44" s="7">
        <v>2.54</v>
      </c>
      <c r="J44">
        <v>13.22</v>
      </c>
      <c r="K44">
        <v>7.3</v>
      </c>
      <c r="L44">
        <v>3.88</v>
      </c>
      <c r="M44">
        <v>13</v>
      </c>
      <c r="N44" s="7">
        <v>23.888000000000002</v>
      </c>
      <c r="O44">
        <v>32.479999999999997</v>
      </c>
      <c r="P44">
        <v>32.630000000000003</v>
      </c>
      <c r="Q44">
        <f t="shared" si="10"/>
        <v>0</v>
      </c>
      <c r="R44" t="s">
        <v>1742</v>
      </c>
      <c r="S44" s="55">
        <f t="shared" si="11"/>
        <v>746670000</v>
      </c>
      <c r="T44" s="5" t="str">
        <f>VLOOKUP(A44,'Fund Database'!$B:$G,3,FALSE)</f>
        <v>Laclede Gas Compa</v>
      </c>
      <c r="U44" s="5">
        <f>VLOOKUP(A44,'Fund Database'!$B:$G,4,FALSE)</f>
        <v>10.734999999999999</v>
      </c>
      <c r="V44" s="5">
        <f>VLOOKUP(A44,'Fund Database'!$B:$G,5,FALSE)</f>
        <v>3.649</v>
      </c>
      <c r="W44" s="5">
        <f>VLOOKUP(A44,'Fund Database'!$B:$G,6,FALSE)</f>
        <v>6.3689999999999998</v>
      </c>
      <c r="X44" s="6">
        <f t="shared" si="12"/>
        <v>0.14627477785372514</v>
      </c>
      <c r="Y44" s="6">
        <f t="shared" si="13"/>
        <v>4.3530113297555184E-2</v>
      </c>
      <c r="Z44" s="7">
        <f t="shared" si="14"/>
        <v>33.020000000000003</v>
      </c>
      <c r="AA44" s="8">
        <f t="shared" si="15"/>
        <v>-1.550387596899213E-2</v>
      </c>
    </row>
    <row r="45" spans="1:27" x14ac:dyDescent="0.3">
      <c r="A45" t="s">
        <v>541</v>
      </c>
      <c r="B45">
        <v>66399</v>
      </c>
      <c r="C45" s="7">
        <v>19.829999999999998</v>
      </c>
      <c r="D45" s="21">
        <f t="shared" si="8"/>
        <v>1316692.17</v>
      </c>
      <c r="E45" s="7">
        <v>26.93</v>
      </c>
      <c r="F45" s="21">
        <f t="shared" si="9"/>
        <v>1788125.07</v>
      </c>
      <c r="G45" s="7">
        <v>29.57</v>
      </c>
      <c r="H45" s="1">
        <v>810198</v>
      </c>
      <c r="I45" s="7">
        <v>2.0099999999999998</v>
      </c>
      <c r="J45">
        <v>13.42</v>
      </c>
      <c r="K45">
        <v>4.3</v>
      </c>
      <c r="L45">
        <v>2.46</v>
      </c>
      <c r="M45">
        <v>10.48</v>
      </c>
      <c r="N45" s="7">
        <v>9.2449999999999992</v>
      </c>
      <c r="O45">
        <v>27.18</v>
      </c>
      <c r="P45">
        <v>26.7</v>
      </c>
      <c r="Q45">
        <f t="shared" si="10"/>
        <v>1</v>
      </c>
      <c r="R45" t="s">
        <v>1743</v>
      </c>
      <c r="S45" s="55">
        <f t="shared" si="11"/>
        <v>3210000000</v>
      </c>
      <c r="T45" s="5" t="str">
        <f>VLOOKUP(A45,'Fund Database'!$B:$G,3,FALSE)</f>
        <v>DPL Inc. Common S</v>
      </c>
      <c r="U45" s="5">
        <f>VLOOKUP(A45,'Fund Database'!$B:$G,4,FALSE)</f>
        <v>21.85</v>
      </c>
      <c r="V45" s="5">
        <f>VLOOKUP(A45,'Fund Database'!$B:$G,5,FALSE)</f>
        <v>7.3540000000000001</v>
      </c>
      <c r="W45" s="5">
        <f>VLOOKUP(A45,'Fund Database'!$B:$G,6,FALSE)</f>
        <v>27.815999999999999</v>
      </c>
      <c r="X45" s="6">
        <f t="shared" si="12"/>
        <v>0.35804336863338387</v>
      </c>
      <c r="Y45" s="6">
        <f t="shared" si="13"/>
        <v>9.803193464537692E-2</v>
      </c>
      <c r="Z45" s="7">
        <f t="shared" si="14"/>
        <v>21.064799999999998</v>
      </c>
      <c r="AA45" s="8">
        <f t="shared" si="15"/>
        <v>-0.21779428147047908</v>
      </c>
    </row>
    <row r="46" spans="1:27" x14ac:dyDescent="0.3">
      <c r="A46" t="s">
        <v>1495</v>
      </c>
      <c r="B46">
        <v>94308</v>
      </c>
      <c r="C46" s="7">
        <v>7.8</v>
      </c>
      <c r="D46" s="21">
        <f t="shared" si="8"/>
        <v>735602.4</v>
      </c>
      <c r="E46" s="7">
        <v>26.03</v>
      </c>
      <c r="F46" s="21">
        <f t="shared" si="9"/>
        <v>2454837.2400000002</v>
      </c>
      <c r="G46" s="7">
        <v>29.83</v>
      </c>
      <c r="H46" s="1">
        <v>531495</v>
      </c>
      <c r="I46" s="7">
        <v>1.92</v>
      </c>
      <c r="J46">
        <v>13.56</v>
      </c>
      <c r="K46">
        <v>15.8</v>
      </c>
      <c r="L46">
        <v>0.39</v>
      </c>
      <c r="M46">
        <v>10.8</v>
      </c>
      <c r="N46" s="7">
        <v>7.8360000000000003</v>
      </c>
      <c r="O46">
        <v>20.75</v>
      </c>
      <c r="P46">
        <v>22.07</v>
      </c>
      <c r="Q46">
        <f t="shared" si="10"/>
        <v>0</v>
      </c>
      <c r="R46" t="s">
        <v>1744</v>
      </c>
      <c r="S46" s="55">
        <f t="shared" si="11"/>
        <v>657260000</v>
      </c>
      <c r="T46" s="5" t="str">
        <f>VLOOKUP(A46,'Fund Database'!$B:$G,3,FALSE)</f>
        <v>True Religion App</v>
      </c>
      <c r="U46" s="5">
        <f>VLOOKUP(A46,'Fund Database'!$B:$G,4,FALSE)</f>
        <v>27.834</v>
      </c>
      <c r="V46" s="5">
        <f>VLOOKUP(A46,'Fund Database'!$B:$G,5,FALSE)</f>
        <v>24.478000000000002</v>
      </c>
      <c r="W46" s="5">
        <f>VLOOKUP(A46,'Fund Database'!$B:$G,6,FALSE)</f>
        <v>24.951000000000001</v>
      </c>
      <c r="X46" s="6">
        <f t="shared" si="12"/>
        <v>2.3371794871794873</v>
      </c>
      <c r="Y46" s="6">
        <f t="shared" si="13"/>
        <v>0.14598540145985389</v>
      </c>
      <c r="Z46" s="7">
        <f t="shared" si="14"/>
        <v>20.736000000000001</v>
      </c>
      <c r="AA46" s="8">
        <f t="shared" si="15"/>
        <v>-0.20338071456012294</v>
      </c>
    </row>
    <row r="47" spans="1:27" x14ac:dyDescent="0.3">
      <c r="A47" t="s">
        <v>916</v>
      </c>
      <c r="B47">
        <v>45190</v>
      </c>
      <c r="C47" s="7">
        <v>16.559999999999999</v>
      </c>
      <c r="D47" s="21">
        <f t="shared" si="8"/>
        <v>748346.39999999991</v>
      </c>
      <c r="E47" s="7">
        <v>31.61</v>
      </c>
      <c r="F47" s="21">
        <f t="shared" si="9"/>
        <v>1428455.9</v>
      </c>
      <c r="G47" s="7">
        <v>35.92</v>
      </c>
      <c r="H47" s="1">
        <v>183602</v>
      </c>
      <c r="I47" s="7">
        <v>2.3199999999999998</v>
      </c>
      <c r="J47">
        <v>13.61</v>
      </c>
      <c r="K47">
        <v>9.1</v>
      </c>
      <c r="L47">
        <v>0.68</v>
      </c>
      <c r="M47">
        <v>12.69</v>
      </c>
      <c r="N47" s="7">
        <v>11.69</v>
      </c>
      <c r="O47">
        <v>31.34</v>
      </c>
      <c r="P47">
        <v>30.48</v>
      </c>
      <c r="Q47">
        <f t="shared" si="10"/>
        <v>1</v>
      </c>
      <c r="R47" t="s">
        <v>1745</v>
      </c>
      <c r="S47" s="55">
        <f t="shared" si="11"/>
        <v>583080000</v>
      </c>
      <c r="T47" s="5" t="str">
        <f>VLOOKUP(A47,'Fund Database'!$B:$G,3,FALSE)</f>
        <v>LHC Group</v>
      </c>
      <c r="U47" s="5">
        <f>VLOOKUP(A47,'Fund Database'!$B:$G,4,FALSE)</f>
        <v>22.294</v>
      </c>
      <c r="V47" s="5">
        <f>VLOOKUP(A47,'Fund Database'!$B:$G,5,FALSE)</f>
        <v>20.68</v>
      </c>
      <c r="W47" s="5">
        <f>VLOOKUP(A47,'Fund Database'!$B:$G,6,FALSE)</f>
        <v>16.495000000000001</v>
      </c>
      <c r="X47" s="6">
        <f t="shared" si="12"/>
        <v>0.9088164251207731</v>
      </c>
      <c r="Y47" s="6">
        <f t="shared" si="13"/>
        <v>0.13634925656437843</v>
      </c>
      <c r="Z47" s="7">
        <f t="shared" si="14"/>
        <v>29.440799999999996</v>
      </c>
      <c r="AA47" s="8">
        <f t="shared" si="15"/>
        <v>-6.8623853211009292E-2</v>
      </c>
    </row>
    <row r="48" spans="1:27" x14ac:dyDescent="0.3">
      <c r="A48" t="s">
        <v>1575</v>
      </c>
      <c r="B48">
        <v>83895</v>
      </c>
      <c r="C48" s="7">
        <v>18.43</v>
      </c>
      <c r="D48" s="21">
        <f t="shared" si="8"/>
        <v>1546184.8499999999</v>
      </c>
      <c r="E48" s="7">
        <v>29.62</v>
      </c>
      <c r="F48" s="21">
        <f t="shared" si="9"/>
        <v>2484969.9</v>
      </c>
      <c r="G48" s="7">
        <v>38.200000000000003</v>
      </c>
      <c r="H48" s="2">
        <v>35054.1</v>
      </c>
      <c r="I48" s="7">
        <v>2.17</v>
      </c>
      <c r="J48">
        <v>13.62</v>
      </c>
      <c r="K48">
        <v>21.7</v>
      </c>
      <c r="L48">
        <v>0.63</v>
      </c>
      <c r="M48">
        <v>10.43</v>
      </c>
      <c r="N48" s="7">
        <v>4.78</v>
      </c>
      <c r="O48">
        <v>28.63</v>
      </c>
      <c r="P48">
        <v>31.42</v>
      </c>
      <c r="Q48">
        <f t="shared" si="10"/>
        <v>0</v>
      </c>
      <c r="R48" t="s">
        <v>1746</v>
      </c>
      <c r="S48" s="55">
        <f t="shared" si="11"/>
        <v>460800000</v>
      </c>
      <c r="T48" s="5" t="str">
        <f>VLOOKUP(A48,'Fund Database'!$B:$G,3,FALSE)</f>
        <v>USANA Health Scie</v>
      </c>
      <c r="U48" s="5">
        <f>VLOOKUP(A48,'Fund Database'!$B:$G,4,FALSE)</f>
        <v>63.189</v>
      </c>
      <c r="V48" s="5">
        <f>VLOOKUP(A48,'Fund Database'!$B:$G,5,FALSE)</f>
        <v>25.806999999999999</v>
      </c>
      <c r="W48" s="5">
        <f>VLOOKUP(A48,'Fund Database'!$B:$G,6,FALSE)</f>
        <v>11.624000000000001</v>
      </c>
      <c r="X48" s="6">
        <f t="shared" si="12"/>
        <v>0.60716223548562132</v>
      </c>
      <c r="Y48" s="6">
        <f t="shared" si="13"/>
        <v>0.28966914247130321</v>
      </c>
      <c r="Z48" s="7">
        <f t="shared" si="14"/>
        <v>22.633099999999999</v>
      </c>
      <c r="AA48" s="8">
        <f t="shared" si="15"/>
        <v>-0.23588453747467933</v>
      </c>
    </row>
    <row r="49" spans="1:27" x14ac:dyDescent="0.3">
      <c r="A49" t="s">
        <v>472</v>
      </c>
      <c r="B49">
        <v>46453</v>
      </c>
      <c r="C49" s="7">
        <v>23.74</v>
      </c>
      <c r="D49" s="21">
        <f t="shared" si="8"/>
        <v>1102794.22</v>
      </c>
      <c r="E49" s="7">
        <v>34.840000000000003</v>
      </c>
      <c r="F49" s="21">
        <f t="shared" si="9"/>
        <v>1618422.5200000003</v>
      </c>
      <c r="G49" s="7">
        <v>38.880000000000003</v>
      </c>
      <c r="H49" s="1">
        <v>12261500</v>
      </c>
      <c r="I49" s="7">
        <v>2.5499999999999998</v>
      </c>
      <c r="J49">
        <v>13.67</v>
      </c>
      <c r="K49">
        <v>1.1000000000000001</v>
      </c>
      <c r="L49">
        <v>0.94</v>
      </c>
      <c r="M49">
        <v>11.2</v>
      </c>
      <c r="N49" s="7">
        <v>25.714001</v>
      </c>
      <c r="O49">
        <v>33.380000000000003</v>
      </c>
      <c r="P49">
        <v>33.96</v>
      </c>
      <c r="Q49">
        <f t="shared" si="10"/>
        <v>0</v>
      </c>
      <c r="R49" t="s">
        <v>1747</v>
      </c>
      <c r="S49" s="55">
        <f t="shared" si="11"/>
        <v>48460000000</v>
      </c>
      <c r="T49" s="5" t="str">
        <f>VLOOKUP(A49,'Fund Database'!$B:$G,3,FALSE)</f>
        <v>CVS Caremark Corp</v>
      </c>
      <c r="U49" s="5">
        <f>VLOOKUP(A49,'Fund Database'!$B:$G,4,FALSE)</f>
        <v>10.542999999999999</v>
      </c>
      <c r="V49" s="5">
        <f>VLOOKUP(A49,'Fund Database'!$B:$G,5,FALSE)</f>
        <v>6.5640000000000001</v>
      </c>
      <c r="W49" s="5">
        <f>VLOOKUP(A49,'Fund Database'!$B:$G,6,FALSE)</f>
        <v>6.5209999999999999</v>
      </c>
      <c r="X49" s="6">
        <f t="shared" si="12"/>
        <v>0.46756529064869445</v>
      </c>
      <c r="Y49" s="6">
        <f t="shared" si="13"/>
        <v>0.11595866819747414</v>
      </c>
      <c r="Z49" s="7">
        <f t="shared" si="14"/>
        <v>28.559999999999995</v>
      </c>
      <c r="AA49" s="8">
        <f t="shared" si="15"/>
        <v>-0.18025258323765808</v>
      </c>
    </row>
    <row r="50" spans="1:27" x14ac:dyDescent="0.3">
      <c r="A50" t="s">
        <v>826</v>
      </c>
      <c r="B50">
        <v>56050</v>
      </c>
      <c r="C50" s="7">
        <v>12.88</v>
      </c>
      <c r="D50" s="21">
        <f t="shared" si="8"/>
        <v>721924</v>
      </c>
      <c r="E50" s="7">
        <v>26.47</v>
      </c>
      <c r="F50" s="21">
        <f t="shared" si="9"/>
        <v>1483643.5</v>
      </c>
      <c r="G50" s="7">
        <v>32.25</v>
      </c>
      <c r="H50" s="1">
        <v>703116</v>
      </c>
      <c r="I50" s="7">
        <v>1.88</v>
      </c>
      <c r="J50">
        <v>14.05</v>
      </c>
      <c r="K50">
        <v>17.8</v>
      </c>
      <c r="L50">
        <v>1.22</v>
      </c>
      <c r="M50">
        <v>12.43</v>
      </c>
      <c r="N50" s="7">
        <v>11.750999999999999</v>
      </c>
      <c r="O50">
        <v>24.75</v>
      </c>
      <c r="P50">
        <v>25.24</v>
      </c>
      <c r="Q50">
        <f t="shared" si="10"/>
        <v>0</v>
      </c>
      <c r="R50" t="s">
        <v>1748</v>
      </c>
      <c r="S50" s="55">
        <f t="shared" si="11"/>
        <v>1570000000</v>
      </c>
      <c r="T50" s="5" t="str">
        <f>VLOOKUP(A50,'Fund Database'!$B:$G,3,FALSE)</f>
        <v>World Fuel Servic</v>
      </c>
      <c r="U50" s="5">
        <f>VLOOKUP(A50,'Fund Database'!$B:$G,4,FALSE)</f>
        <v>17.361999999999998</v>
      </c>
      <c r="V50" s="5">
        <f>VLOOKUP(A50,'Fund Database'!$B:$G,5,FALSE)</f>
        <v>5.258</v>
      </c>
      <c r="W50" s="5">
        <f>VLOOKUP(A50,'Fund Database'!$B:$G,6,FALSE)</f>
        <v>1.42</v>
      </c>
      <c r="X50" s="6">
        <f t="shared" si="12"/>
        <v>1.0551242236024843</v>
      </c>
      <c r="Y50" s="6">
        <f t="shared" si="13"/>
        <v>0.21836040800906692</v>
      </c>
      <c r="Z50" s="7">
        <f t="shared" si="14"/>
        <v>23.368399999999998</v>
      </c>
      <c r="AA50" s="8">
        <f t="shared" si="15"/>
        <v>-0.11717415942576508</v>
      </c>
    </row>
    <row r="51" spans="1:27" x14ac:dyDescent="0.3">
      <c r="A51" t="s">
        <v>1659</v>
      </c>
      <c r="B51">
        <v>54675</v>
      </c>
      <c r="C51" s="7">
        <v>18.59</v>
      </c>
      <c r="D51" s="21">
        <f t="shared" si="8"/>
        <v>1016408.25</v>
      </c>
      <c r="E51" s="7">
        <v>26.09</v>
      </c>
      <c r="F51" s="21">
        <f t="shared" si="9"/>
        <v>1426470.75</v>
      </c>
      <c r="G51" s="7">
        <v>29.56</v>
      </c>
      <c r="H51" s="1">
        <v>976548</v>
      </c>
      <c r="I51" s="7">
        <v>1.86</v>
      </c>
      <c r="J51">
        <v>14.06</v>
      </c>
      <c r="K51">
        <v>5.9</v>
      </c>
      <c r="L51">
        <v>1.1100000000000001</v>
      </c>
      <c r="M51">
        <v>9.0299999999999994</v>
      </c>
      <c r="N51" s="7">
        <v>22.416</v>
      </c>
      <c r="O51">
        <v>25.02</v>
      </c>
      <c r="P51">
        <v>24.91</v>
      </c>
      <c r="Q51">
        <f t="shared" si="10"/>
        <v>1</v>
      </c>
      <c r="R51" t="s">
        <v>1749</v>
      </c>
      <c r="S51" s="55">
        <f t="shared" si="11"/>
        <v>4080000000</v>
      </c>
      <c r="T51" s="5" t="str">
        <f>VLOOKUP(A51,'Fund Database'!$B:$G,3,FALSE)</f>
        <v>W.R. Berkley Corp</v>
      </c>
      <c r="U51" s="5">
        <f>VLOOKUP(A51,'Fund Database'!$B:$G,4,FALSE)</f>
        <v>9.2959999999999994</v>
      </c>
      <c r="V51" s="5">
        <f>VLOOKUP(A51,'Fund Database'!$B:$G,5,FALSE)</f>
        <v>0</v>
      </c>
      <c r="W51" s="5">
        <f>VLOOKUP(A51,'Fund Database'!$B:$G,6,FALSE)</f>
        <v>10.707000000000001</v>
      </c>
      <c r="X51" s="6">
        <f t="shared" si="12"/>
        <v>0.40344271113501884</v>
      </c>
      <c r="Y51" s="6">
        <f t="shared" si="13"/>
        <v>0.13300114986584893</v>
      </c>
      <c r="Z51" s="7">
        <f t="shared" si="14"/>
        <v>16.7958</v>
      </c>
      <c r="AA51" s="8">
        <f t="shared" si="15"/>
        <v>-0.35623610578765813</v>
      </c>
    </row>
    <row r="52" spans="1:27" x14ac:dyDescent="0.3">
      <c r="A52" t="s">
        <v>727</v>
      </c>
      <c r="B52">
        <v>73494</v>
      </c>
      <c r="C52" s="7">
        <v>12.94</v>
      </c>
      <c r="D52" s="21">
        <f t="shared" si="8"/>
        <v>951012.36</v>
      </c>
      <c r="E52" s="7">
        <v>27.95</v>
      </c>
      <c r="F52" s="21">
        <f t="shared" si="9"/>
        <v>2054157.3</v>
      </c>
      <c r="G52" s="7">
        <v>33.75</v>
      </c>
      <c r="H52" s="1">
        <v>227084</v>
      </c>
      <c r="I52" s="7">
        <v>1.99</v>
      </c>
      <c r="J52">
        <v>14.08</v>
      </c>
      <c r="K52">
        <v>9</v>
      </c>
      <c r="L52">
        <v>0.7</v>
      </c>
      <c r="M52">
        <v>10.47</v>
      </c>
      <c r="N52" s="7">
        <v>19.375</v>
      </c>
      <c r="O52">
        <v>26.66</v>
      </c>
      <c r="P52">
        <v>25.14</v>
      </c>
      <c r="Q52">
        <f t="shared" si="10"/>
        <v>1</v>
      </c>
      <c r="R52" t="s">
        <v>1750</v>
      </c>
      <c r="S52" s="55">
        <f t="shared" si="11"/>
        <v>823940000</v>
      </c>
      <c r="T52" s="5" t="str">
        <f>VLOOKUP(A52,'Fund Database'!$B:$G,3,FALSE)</f>
        <v>Gentiva Health Se</v>
      </c>
      <c r="U52" s="5">
        <f>VLOOKUP(A52,'Fund Database'!$B:$G,4,FALSE)</f>
        <v>13.093</v>
      </c>
      <c r="V52" s="5">
        <f>VLOOKUP(A52,'Fund Database'!$B:$G,5,FALSE)</f>
        <v>6.617</v>
      </c>
      <c r="W52" s="5">
        <f>VLOOKUP(A52,'Fund Database'!$B:$G,6,FALSE)</f>
        <v>9.3770000000000007</v>
      </c>
      <c r="X52" s="6">
        <f t="shared" si="12"/>
        <v>1.1599690880989182</v>
      </c>
      <c r="Y52" s="6">
        <f t="shared" si="13"/>
        <v>0.20751341681574242</v>
      </c>
      <c r="Z52" s="7">
        <f t="shared" si="14"/>
        <v>20.8353</v>
      </c>
      <c r="AA52" s="8">
        <f t="shared" si="15"/>
        <v>-0.25455098389982106</v>
      </c>
    </row>
    <row r="53" spans="1:27" x14ac:dyDescent="0.3">
      <c r="A53" t="s">
        <v>445</v>
      </c>
      <c r="B53">
        <v>94505</v>
      </c>
      <c r="C53" s="7">
        <v>10.28</v>
      </c>
      <c r="D53" s="21">
        <f t="shared" si="8"/>
        <v>971511.39999999991</v>
      </c>
      <c r="E53" s="7">
        <v>26.59</v>
      </c>
      <c r="F53" s="21">
        <f t="shared" si="9"/>
        <v>2512887.9500000002</v>
      </c>
      <c r="G53" s="7">
        <v>30.8</v>
      </c>
      <c r="H53" s="2">
        <v>51639.3</v>
      </c>
      <c r="I53" s="7">
        <v>1.87</v>
      </c>
      <c r="J53">
        <v>14.23</v>
      </c>
      <c r="K53">
        <v>14</v>
      </c>
      <c r="L53">
        <v>0.78</v>
      </c>
      <c r="M53">
        <v>10.43</v>
      </c>
      <c r="N53" s="7">
        <v>14.597</v>
      </c>
      <c r="O53">
        <v>24.82</v>
      </c>
      <c r="P53">
        <v>23.76</v>
      </c>
      <c r="Q53">
        <f t="shared" si="10"/>
        <v>1</v>
      </c>
      <c r="R53" t="s">
        <v>1751</v>
      </c>
      <c r="S53" s="55">
        <f t="shared" si="11"/>
        <v>311950000</v>
      </c>
      <c r="T53" s="5" t="str">
        <f>VLOOKUP(A53,'Fund Database'!$B:$G,3,FALSE)</f>
        <v>America's Car-Mar</v>
      </c>
      <c r="U53" s="5">
        <f>VLOOKUP(A53,'Fund Database'!$B:$G,4,FALSE)</f>
        <v>13.811999999999999</v>
      </c>
      <c r="V53" s="5">
        <f>VLOOKUP(A53,'Fund Database'!$B:$G,5,FALSE)</f>
        <v>10.368</v>
      </c>
      <c r="W53" s="5">
        <f>VLOOKUP(A53,'Fund Database'!$B:$G,6,FALSE)</f>
        <v>11.863</v>
      </c>
      <c r="X53" s="6">
        <f t="shared" si="12"/>
        <v>1.5865758754863817</v>
      </c>
      <c r="Y53" s="6">
        <f t="shared" si="13"/>
        <v>0.15833019932305381</v>
      </c>
      <c r="Z53" s="7">
        <f t="shared" si="14"/>
        <v>19.504100000000001</v>
      </c>
      <c r="AA53" s="8">
        <f t="shared" si="15"/>
        <v>-0.26648740127867615</v>
      </c>
    </row>
    <row r="54" spans="1:27" x14ac:dyDescent="0.3">
      <c r="A54" t="s">
        <v>1264</v>
      </c>
      <c r="B54">
        <v>14432</v>
      </c>
      <c r="C54" s="7">
        <v>19.59</v>
      </c>
      <c r="D54" s="21">
        <f t="shared" si="8"/>
        <v>282722.88</v>
      </c>
      <c r="E54" s="7">
        <v>32.72</v>
      </c>
      <c r="F54" s="21">
        <f t="shared" si="9"/>
        <v>472215.03999999998</v>
      </c>
      <c r="G54" s="7">
        <v>34.53</v>
      </c>
      <c r="H54" s="1">
        <v>602846</v>
      </c>
      <c r="I54" s="7">
        <v>2.2999999999999998</v>
      </c>
      <c r="J54">
        <v>14.23</v>
      </c>
      <c r="K54">
        <v>41.5</v>
      </c>
      <c r="L54">
        <v>1.24</v>
      </c>
      <c r="M54">
        <v>11.99</v>
      </c>
      <c r="N54" s="7">
        <v>6.968</v>
      </c>
      <c r="O54">
        <v>31.72</v>
      </c>
      <c r="P54">
        <v>29.66</v>
      </c>
      <c r="Q54">
        <f t="shared" si="10"/>
        <v>1</v>
      </c>
      <c r="R54" t="s">
        <v>1752</v>
      </c>
      <c r="S54" s="55">
        <f t="shared" si="11"/>
        <v>19380000000</v>
      </c>
      <c r="T54" s="5" t="str">
        <f>VLOOKUP(A54,'Fund Database'!$B:$G,3,FALSE)</f>
        <v>Rogers Communicat</v>
      </c>
      <c r="U54" s="5">
        <f>VLOOKUP(A54,'Fund Database'!$B:$G,4,FALSE)</f>
        <v>32.844000000000001</v>
      </c>
      <c r="V54" s="5">
        <f>VLOOKUP(A54,'Fund Database'!$B:$G,5,FALSE)</f>
        <v>10.015000000000001</v>
      </c>
      <c r="W54" s="5">
        <f>VLOOKUP(A54,'Fund Database'!$B:$G,6,FALSE)</f>
        <v>23.297000000000001</v>
      </c>
      <c r="X54" s="6">
        <f t="shared" si="12"/>
        <v>0.67023991832567631</v>
      </c>
      <c r="Y54" s="6">
        <f t="shared" si="13"/>
        <v>5.5317848410758021E-2</v>
      </c>
      <c r="Z54" s="7">
        <f t="shared" si="14"/>
        <v>27.576999999999998</v>
      </c>
      <c r="AA54" s="8">
        <f t="shared" si="15"/>
        <v>-0.15718215158924209</v>
      </c>
    </row>
    <row r="55" spans="1:27" x14ac:dyDescent="0.3">
      <c r="A55" t="s">
        <v>877</v>
      </c>
      <c r="B55">
        <v>27200</v>
      </c>
      <c r="C55" s="7">
        <v>20.81</v>
      </c>
      <c r="D55" s="21">
        <f t="shared" si="8"/>
        <v>566032</v>
      </c>
      <c r="E55" s="7">
        <v>29.067299999999999</v>
      </c>
      <c r="F55" s="21">
        <f t="shared" si="9"/>
        <v>790630.55999999994</v>
      </c>
      <c r="G55" s="7">
        <v>32.869999999999997</v>
      </c>
      <c r="H55" s="1">
        <v>20067000</v>
      </c>
      <c r="I55" s="7">
        <v>2.0329999999999999</v>
      </c>
      <c r="J55">
        <v>14.3</v>
      </c>
      <c r="K55">
        <v>1.9</v>
      </c>
      <c r="L55">
        <v>2.21</v>
      </c>
      <c r="M55">
        <v>12.53</v>
      </c>
      <c r="N55" s="7">
        <v>17.573999000000001</v>
      </c>
      <c r="O55">
        <v>28.670300000000001</v>
      </c>
      <c r="P55">
        <v>27.500399999999999</v>
      </c>
      <c r="Q55">
        <f t="shared" si="10"/>
        <v>1</v>
      </c>
      <c r="R55" t="s">
        <v>1753</v>
      </c>
      <c r="S55" s="55">
        <f t="shared" si="11"/>
        <v>42960000000</v>
      </c>
      <c r="T55" s="5" t="str">
        <f>VLOOKUP(A55,'Fund Database'!$B:$G,3,FALSE)</f>
        <v>Kraft Foods Inc.</v>
      </c>
      <c r="U55" s="5">
        <f>VLOOKUP(A55,'Fund Database'!$B:$G,4,FALSE)</f>
        <v>12.568</v>
      </c>
      <c r="V55" s="5">
        <f>VLOOKUP(A55,'Fund Database'!$B:$G,5,FALSE)</f>
        <v>5.3659999999999997</v>
      </c>
      <c r="W55" s="5">
        <f>VLOOKUP(A55,'Fund Database'!$B:$G,6,FALSE)</f>
        <v>13.797000000000001</v>
      </c>
      <c r="X55" s="6">
        <f t="shared" si="12"/>
        <v>0.39679481018740997</v>
      </c>
      <c r="Y55" s="6">
        <f t="shared" si="13"/>
        <v>0.1308239843397907</v>
      </c>
      <c r="Z55" s="7">
        <f t="shared" si="14"/>
        <v>25.473489999999998</v>
      </c>
      <c r="AA55" s="8">
        <f t="shared" si="15"/>
        <v>-0.1236375583559533</v>
      </c>
    </row>
    <row r="56" spans="1:27" x14ac:dyDescent="0.3">
      <c r="A56" t="s">
        <v>1036</v>
      </c>
      <c r="B56">
        <v>90899</v>
      </c>
      <c r="C56" s="7">
        <v>20.18</v>
      </c>
      <c r="D56" s="21">
        <f t="shared" si="8"/>
        <v>1834341.82</v>
      </c>
      <c r="E56" s="7">
        <v>29.449000000000002</v>
      </c>
      <c r="F56" s="21">
        <f t="shared" si="9"/>
        <v>2676884.6510000001</v>
      </c>
      <c r="G56" s="7">
        <v>36.64</v>
      </c>
      <c r="H56" s="1">
        <v>6064990</v>
      </c>
      <c r="I56" s="7">
        <v>2.0579999999999998</v>
      </c>
      <c r="J56">
        <v>14.31</v>
      </c>
      <c r="K56">
        <v>1.2</v>
      </c>
      <c r="L56">
        <v>0.92</v>
      </c>
      <c r="M56">
        <v>5.8</v>
      </c>
      <c r="N56" s="7">
        <v>31.158000999999999</v>
      </c>
      <c r="O56">
        <v>30.007000000000001</v>
      </c>
      <c r="P56">
        <v>31.82</v>
      </c>
      <c r="Q56">
        <f t="shared" si="10"/>
        <v>0</v>
      </c>
      <c r="R56" t="s">
        <v>1754</v>
      </c>
      <c r="S56" s="55">
        <f t="shared" si="11"/>
        <v>20880000000</v>
      </c>
      <c r="T56" s="5" t="str">
        <f>VLOOKUP(A56,'Fund Database'!$B:$G,3,FALSE)</f>
        <v>Marathon Oil Corp</v>
      </c>
      <c r="U56" s="5">
        <f>VLOOKUP(A56,'Fund Database'!$B:$G,4,FALSE)</f>
        <v>5.444</v>
      </c>
      <c r="V56" s="5">
        <f>VLOOKUP(A56,'Fund Database'!$B:$G,5,FALSE)</f>
        <v>0</v>
      </c>
      <c r="W56" s="5">
        <f>VLOOKUP(A56,'Fund Database'!$B:$G,6,FALSE)</f>
        <v>6.359</v>
      </c>
      <c r="X56" s="6">
        <f t="shared" si="12"/>
        <v>0.45931615460852337</v>
      </c>
      <c r="Y56" s="6">
        <f t="shared" si="13"/>
        <v>0.24418486196475259</v>
      </c>
      <c r="Z56" s="7">
        <f t="shared" si="14"/>
        <v>11.936399999999999</v>
      </c>
      <c r="AA56" s="8">
        <f t="shared" si="15"/>
        <v>-0.59467554076539109</v>
      </c>
    </row>
    <row r="57" spans="1:27" x14ac:dyDescent="0.3">
      <c r="A57" t="s">
        <v>1525</v>
      </c>
      <c r="B57">
        <v>75177</v>
      </c>
      <c r="C57" s="7">
        <v>17.809999999999999</v>
      </c>
      <c r="D57" s="21">
        <f t="shared" si="8"/>
        <v>1338902.3699999999</v>
      </c>
      <c r="E57" s="7">
        <v>29.83</v>
      </c>
      <c r="F57" s="21">
        <f t="shared" si="9"/>
        <v>2242529.9099999997</v>
      </c>
      <c r="G57" s="7">
        <v>34.090000000000003</v>
      </c>
      <c r="H57" s="1">
        <v>8479840</v>
      </c>
      <c r="I57" s="7">
        <v>2.06</v>
      </c>
      <c r="J57">
        <v>14.49</v>
      </c>
      <c r="K57">
        <v>1.7</v>
      </c>
      <c r="L57">
        <v>1.06</v>
      </c>
      <c r="M57">
        <v>12.33</v>
      </c>
      <c r="N57" s="7">
        <v>28.853000999999999</v>
      </c>
      <c r="O57">
        <v>28.24</v>
      </c>
      <c r="P57">
        <v>29.5</v>
      </c>
      <c r="Q57">
        <f t="shared" si="10"/>
        <v>0</v>
      </c>
      <c r="R57" t="s">
        <v>1755</v>
      </c>
      <c r="S57" s="55">
        <f t="shared" si="11"/>
        <v>34310000000.000004</v>
      </c>
      <c r="T57" s="5" t="str">
        <f>VLOOKUP(A57,'Fund Database'!$B:$G,3,FALSE)</f>
        <v>Time Warner Inc.</v>
      </c>
      <c r="U57" s="5">
        <f>VLOOKUP(A57,'Fund Database'!$B:$G,4,FALSE)</f>
        <v>5.3920000000000003</v>
      </c>
      <c r="V57" s="5">
        <f>VLOOKUP(A57,'Fund Database'!$B:$G,5,FALSE)</f>
        <v>3.5419999999999998</v>
      </c>
      <c r="W57" s="5">
        <f>VLOOKUP(A57,'Fund Database'!$B:$G,6,FALSE)</f>
        <v>19.756</v>
      </c>
      <c r="X57" s="6">
        <f t="shared" si="12"/>
        <v>0.67490174059517127</v>
      </c>
      <c r="Y57" s="6">
        <f t="shared" si="13"/>
        <v>0.14280925243043935</v>
      </c>
      <c r="Z57" s="7">
        <f t="shared" si="14"/>
        <v>25.399799999999999</v>
      </c>
      <c r="AA57" s="8">
        <f t="shared" si="15"/>
        <v>-0.14851491786791818</v>
      </c>
    </row>
    <row r="58" spans="1:27" x14ac:dyDescent="0.3">
      <c r="A58" t="s">
        <v>469</v>
      </c>
      <c r="B58">
        <v>44827</v>
      </c>
      <c r="C58" s="7">
        <v>7.97</v>
      </c>
      <c r="D58" s="21">
        <f t="shared" si="8"/>
        <v>357271.19</v>
      </c>
      <c r="E58" s="7">
        <v>23.87</v>
      </c>
      <c r="F58" s="21">
        <f t="shared" si="9"/>
        <v>1070020.49</v>
      </c>
      <c r="G58" s="7">
        <v>24.8</v>
      </c>
      <c r="H58" s="1">
        <v>1522800</v>
      </c>
      <c r="I58" s="7">
        <v>1.6439999999999999</v>
      </c>
      <c r="J58">
        <v>14.52</v>
      </c>
      <c r="K58">
        <v>1.8</v>
      </c>
      <c r="L58">
        <v>1.27</v>
      </c>
      <c r="M58">
        <v>9.7799999999999994</v>
      </c>
      <c r="N58" s="7">
        <v>25.472000000000001</v>
      </c>
      <c r="O58">
        <v>23.532599999999999</v>
      </c>
      <c r="P58">
        <v>22.4848</v>
      </c>
      <c r="Q58">
        <f t="shared" si="10"/>
        <v>1</v>
      </c>
      <c r="R58" t="s">
        <v>1756</v>
      </c>
      <c r="S58" s="55">
        <f t="shared" si="11"/>
        <v>3480000000</v>
      </c>
      <c r="T58" s="5" t="str">
        <f>VLOOKUP(A58,'Fund Database'!$B:$G,3,FALSE)</f>
        <v>Coventry Health C</v>
      </c>
      <c r="U58" s="5">
        <f>VLOOKUP(A58,'Fund Database'!$B:$G,4,FALSE)</f>
        <v>8.8290000000000006</v>
      </c>
      <c r="V58" s="5">
        <f>VLOOKUP(A58,'Fund Database'!$B:$G,5,FALSE)</f>
        <v>3.948</v>
      </c>
      <c r="W58" s="5">
        <f>VLOOKUP(A58,'Fund Database'!$B:$G,6,FALSE)</f>
        <v>3.61</v>
      </c>
      <c r="X58" s="6">
        <f t="shared" si="12"/>
        <v>1.994981179422836</v>
      </c>
      <c r="Y58" s="6">
        <f t="shared" si="13"/>
        <v>3.8961038961038946E-2</v>
      </c>
      <c r="Z58" s="7">
        <f t="shared" si="14"/>
        <v>16.078319999999998</v>
      </c>
      <c r="AA58" s="8">
        <f t="shared" si="15"/>
        <v>-0.32642144951822383</v>
      </c>
    </row>
    <row r="59" spans="1:27" x14ac:dyDescent="0.3">
      <c r="A59" t="s">
        <v>1102</v>
      </c>
      <c r="B59">
        <v>41666</v>
      </c>
      <c r="C59" s="7">
        <v>27.49</v>
      </c>
      <c r="D59" s="21">
        <f t="shared" si="8"/>
        <v>1145398.3399999999</v>
      </c>
      <c r="E59" s="7">
        <v>34.360999999999997</v>
      </c>
      <c r="F59" s="21">
        <f t="shared" si="9"/>
        <v>1431685.426</v>
      </c>
      <c r="G59" s="7">
        <v>35.58</v>
      </c>
      <c r="H59" s="1">
        <v>553800</v>
      </c>
      <c r="I59" s="7">
        <v>2.367</v>
      </c>
      <c r="J59">
        <v>14.52</v>
      </c>
      <c r="K59">
        <v>7.6</v>
      </c>
      <c r="L59">
        <v>2.4</v>
      </c>
      <c r="M59">
        <v>12.87</v>
      </c>
      <c r="N59" s="7">
        <v>17.532</v>
      </c>
      <c r="O59">
        <v>34.576999999999998</v>
      </c>
      <c r="P59">
        <v>33.353000000000002</v>
      </c>
      <c r="Q59">
        <f t="shared" si="10"/>
        <v>1</v>
      </c>
      <c r="R59" t="s">
        <v>1757</v>
      </c>
      <c r="S59" s="55">
        <f t="shared" si="11"/>
        <v>3670000000</v>
      </c>
      <c r="T59" s="5" t="str">
        <f>VLOOKUP(A59,'Fund Database'!$B:$G,3,FALSE)</f>
        <v>NSTAR Common Stoc</v>
      </c>
      <c r="U59" s="5">
        <f>VLOOKUP(A59,'Fund Database'!$B:$G,4,FALSE)</f>
        <v>13.331</v>
      </c>
      <c r="V59" s="5">
        <f>VLOOKUP(A59,'Fund Database'!$B:$G,5,FALSE)</f>
        <v>3.93</v>
      </c>
      <c r="W59" s="5">
        <f>VLOOKUP(A59,'Fund Database'!$B:$G,6,FALSE)</f>
        <v>16.920999999999999</v>
      </c>
      <c r="X59" s="6">
        <f t="shared" si="12"/>
        <v>0.24994543470352854</v>
      </c>
      <c r="Y59" s="6">
        <f t="shared" si="13"/>
        <v>3.5476266697709653E-2</v>
      </c>
      <c r="Z59" s="7">
        <f t="shared" si="14"/>
        <v>30.463289999999997</v>
      </c>
      <c r="AA59" s="8">
        <f t="shared" si="15"/>
        <v>-0.11343412589854779</v>
      </c>
    </row>
    <row r="60" spans="1:27" x14ac:dyDescent="0.3">
      <c r="A60" t="s">
        <v>676</v>
      </c>
      <c r="B60">
        <v>18742</v>
      </c>
      <c r="C60" s="7">
        <v>9.83</v>
      </c>
      <c r="D60" s="21">
        <f t="shared" si="8"/>
        <v>184233.86000000002</v>
      </c>
      <c r="E60" s="7">
        <v>27.03</v>
      </c>
      <c r="F60" s="21">
        <f t="shared" si="9"/>
        <v>506596.26</v>
      </c>
      <c r="G60" s="7">
        <v>44.78</v>
      </c>
      <c r="H60" s="1">
        <v>920512</v>
      </c>
      <c r="I60" s="7">
        <v>1.86</v>
      </c>
      <c r="J60">
        <v>14.53</v>
      </c>
      <c r="K60">
        <v>5.9</v>
      </c>
      <c r="L60">
        <v>0.48</v>
      </c>
      <c r="M60">
        <v>12.12</v>
      </c>
      <c r="N60" s="7">
        <v>12.872999999999999</v>
      </c>
      <c r="O60">
        <v>34.64</v>
      </c>
      <c r="P60">
        <v>38.659999999999997</v>
      </c>
      <c r="Q60">
        <f t="shared" si="10"/>
        <v>0</v>
      </c>
      <c r="R60" t="s">
        <v>1758</v>
      </c>
      <c r="S60" s="55">
        <f t="shared" si="11"/>
        <v>475350000</v>
      </c>
      <c r="T60" s="5" t="str">
        <f>VLOOKUP(A60,'Fund Database'!$B:$G,3,FALSE)</f>
        <v>Fuel Systems Solu</v>
      </c>
      <c r="U60" s="5">
        <f>VLOOKUP(A60,'Fund Database'!$B:$G,4,FALSE)</f>
        <v>15.971</v>
      </c>
      <c r="V60" s="5">
        <f>VLOOKUP(A60,'Fund Database'!$B:$G,5,FALSE)</f>
        <v>9.4640000000000004</v>
      </c>
      <c r="W60" s="5">
        <f>VLOOKUP(A60,'Fund Database'!$B:$G,6,FALSE)</f>
        <v>13.833</v>
      </c>
      <c r="X60" s="6">
        <f t="shared" si="12"/>
        <v>1.7497456765005088</v>
      </c>
      <c r="Y60" s="6">
        <f t="shared" si="13"/>
        <v>0.65667776544580092</v>
      </c>
      <c r="Z60" s="7">
        <f t="shared" si="14"/>
        <v>22.543199999999999</v>
      </c>
      <c r="AA60" s="8">
        <f t="shared" si="15"/>
        <v>-0.16599334073251951</v>
      </c>
    </row>
    <row r="61" spans="1:27" x14ac:dyDescent="0.3">
      <c r="A61" t="s">
        <v>394</v>
      </c>
      <c r="B61">
        <v>12534</v>
      </c>
      <c r="C61" s="7">
        <v>19.71</v>
      </c>
      <c r="D61" s="21">
        <f t="shared" si="8"/>
        <v>247045.14</v>
      </c>
      <c r="E61" s="7">
        <v>25.76</v>
      </c>
      <c r="F61" s="21">
        <f t="shared" si="9"/>
        <v>322875.84000000003</v>
      </c>
      <c r="G61" s="7">
        <v>29.15</v>
      </c>
      <c r="H61" s="1">
        <v>345185</v>
      </c>
      <c r="I61" s="7">
        <v>1.77</v>
      </c>
      <c r="J61">
        <v>14.54</v>
      </c>
      <c r="K61">
        <v>8.5</v>
      </c>
      <c r="L61">
        <v>3.09</v>
      </c>
      <c r="M61">
        <v>11.87</v>
      </c>
      <c r="N61" s="7">
        <v>18.523001000000001</v>
      </c>
      <c r="O61">
        <v>25.87</v>
      </c>
      <c r="P61">
        <v>25.59</v>
      </c>
      <c r="Q61">
        <f t="shared" si="10"/>
        <v>1</v>
      </c>
      <c r="R61" t="s">
        <v>1759</v>
      </c>
      <c r="S61" s="55">
        <f t="shared" si="11"/>
        <v>1560000000</v>
      </c>
      <c r="T61" s="5" t="str">
        <f>VLOOKUP(A61,'Fund Database'!$B:$G,3,FALSE)</f>
        <v>Cleco Power LLC C</v>
      </c>
      <c r="U61" s="5">
        <f>VLOOKUP(A61,'Fund Database'!$B:$G,4,FALSE)</f>
        <v>9.83</v>
      </c>
      <c r="V61" s="5">
        <f>VLOOKUP(A61,'Fund Database'!$B:$G,5,FALSE)</f>
        <v>2.0510000000000002</v>
      </c>
      <c r="W61" s="5">
        <f>VLOOKUP(A61,'Fund Database'!$B:$G,6,FALSE)</f>
        <v>12.067</v>
      </c>
      <c r="X61" s="6">
        <f t="shared" si="12"/>
        <v>0.30695078640284124</v>
      </c>
      <c r="Y61" s="6">
        <f t="shared" si="13"/>
        <v>0.13159937888198744</v>
      </c>
      <c r="Z61" s="7">
        <f t="shared" si="14"/>
        <v>21.009899999999998</v>
      </c>
      <c r="AA61" s="8">
        <f t="shared" si="15"/>
        <v>-0.18439829192546595</v>
      </c>
    </row>
    <row r="62" spans="1:27" x14ac:dyDescent="0.3">
      <c r="A62" t="s">
        <v>874</v>
      </c>
      <c r="B62">
        <v>25967</v>
      </c>
      <c r="C62" s="7">
        <v>19.46</v>
      </c>
      <c r="D62" s="21">
        <f t="shared" si="8"/>
        <v>505317.82</v>
      </c>
      <c r="E62" s="7">
        <v>34.389999000000003</v>
      </c>
      <c r="F62" s="21">
        <f t="shared" si="9"/>
        <v>893005.10403300007</v>
      </c>
      <c r="G62" s="7">
        <v>38.1</v>
      </c>
      <c r="H62" s="1">
        <v>515597</v>
      </c>
      <c r="I62" s="7">
        <v>2.3620000000000001</v>
      </c>
      <c r="J62">
        <v>14.56</v>
      </c>
      <c r="K62">
        <v>9.3000000000000007</v>
      </c>
      <c r="L62">
        <v>1.71</v>
      </c>
      <c r="M62">
        <v>14.39</v>
      </c>
      <c r="N62" s="7">
        <v>18.591000000000001</v>
      </c>
      <c r="O62">
        <v>33.340600000000002</v>
      </c>
      <c r="P62">
        <v>34.985799999999998</v>
      </c>
      <c r="Q62">
        <f t="shared" si="10"/>
        <v>0</v>
      </c>
      <c r="R62" t="s">
        <v>1760</v>
      </c>
      <c r="S62" s="55">
        <f t="shared" si="11"/>
        <v>1850000000</v>
      </c>
      <c r="T62" s="5" t="str">
        <f>VLOOKUP(A62,'Fund Database'!$B:$G,3,FALSE)</f>
        <v>Kirby Corporation</v>
      </c>
      <c r="U62" s="5">
        <f>VLOOKUP(A62,'Fund Database'!$B:$G,4,FALSE)</f>
        <v>13.321</v>
      </c>
      <c r="V62" s="5">
        <f>VLOOKUP(A62,'Fund Database'!$B:$G,5,FALSE)</f>
        <v>0</v>
      </c>
      <c r="W62" s="5">
        <f>VLOOKUP(A62,'Fund Database'!$B:$G,6,FALSE)</f>
        <v>20.039000000000001</v>
      </c>
      <c r="X62" s="6">
        <f t="shared" si="12"/>
        <v>0.76721474820143898</v>
      </c>
      <c r="Y62" s="6">
        <f t="shared" si="13"/>
        <v>0.10788022994708427</v>
      </c>
      <c r="Z62" s="7">
        <f t="shared" si="14"/>
        <v>33.989180000000005</v>
      </c>
      <c r="AA62" s="8">
        <f t="shared" si="15"/>
        <v>-1.1655103566592091E-2</v>
      </c>
    </row>
    <row r="63" spans="1:27" x14ac:dyDescent="0.3">
      <c r="A63" t="s">
        <v>784</v>
      </c>
      <c r="B63">
        <v>97024</v>
      </c>
      <c r="C63" s="7">
        <v>8.5299999999999994</v>
      </c>
      <c r="D63" s="21">
        <f t="shared" si="8"/>
        <v>827614.71999999997</v>
      </c>
      <c r="E63" s="7">
        <v>22.09</v>
      </c>
      <c r="F63" s="21">
        <f t="shared" si="9"/>
        <v>2143260.16</v>
      </c>
      <c r="G63" s="7">
        <v>25.6</v>
      </c>
      <c r="H63" s="1">
        <v>1355360</v>
      </c>
      <c r="I63" s="7">
        <v>1.51</v>
      </c>
      <c r="J63">
        <v>14.59</v>
      </c>
      <c r="K63">
        <v>3.1</v>
      </c>
      <c r="L63">
        <v>1.45</v>
      </c>
      <c r="M63">
        <v>7.17</v>
      </c>
      <c r="N63" s="7">
        <v>23.141999999999999</v>
      </c>
      <c r="O63">
        <v>22.63</v>
      </c>
      <c r="P63">
        <v>20.85</v>
      </c>
      <c r="Q63">
        <f t="shared" si="10"/>
        <v>1</v>
      </c>
      <c r="R63" t="s">
        <v>1761</v>
      </c>
      <c r="S63" s="55">
        <f t="shared" si="11"/>
        <v>2730000000</v>
      </c>
      <c r="T63" s="5" t="str">
        <f>VLOOKUP(A63,'Fund Database'!$B:$G,3,FALSE)</f>
        <v>Hospitality Prope</v>
      </c>
      <c r="U63" s="5">
        <f>VLOOKUP(A63,'Fund Database'!$B:$G,4,FALSE)</f>
        <v>6.76</v>
      </c>
      <c r="V63" s="5">
        <f>VLOOKUP(A63,'Fund Database'!$B:$G,5,FALSE)</f>
        <v>3.2669999999999999</v>
      </c>
      <c r="W63" s="5">
        <f>VLOOKUP(A63,'Fund Database'!$B:$G,6,FALSE)</f>
        <v>28.026</v>
      </c>
      <c r="X63" s="6">
        <f t="shared" si="12"/>
        <v>1.58968347010551</v>
      </c>
      <c r="Y63" s="6">
        <f t="shared" si="13"/>
        <v>0.1588954277953826</v>
      </c>
      <c r="Z63" s="7">
        <f t="shared" si="14"/>
        <v>10.826700000000001</v>
      </c>
      <c r="AA63" s="8">
        <f t="shared" si="15"/>
        <v>-0.50988229968311449</v>
      </c>
    </row>
    <row r="64" spans="1:27" x14ac:dyDescent="0.3">
      <c r="A64" t="s">
        <v>439</v>
      </c>
      <c r="B64">
        <v>47692</v>
      </c>
      <c r="C64" s="7">
        <v>12.46</v>
      </c>
      <c r="D64" s="21">
        <f t="shared" si="8"/>
        <v>594242.32000000007</v>
      </c>
      <c r="E64" s="7">
        <v>33.26</v>
      </c>
      <c r="F64" s="21">
        <f t="shared" si="9"/>
        <v>1586235.92</v>
      </c>
      <c r="G64" s="7">
        <v>36.75</v>
      </c>
      <c r="H64" s="1">
        <v>302066</v>
      </c>
      <c r="I64" s="7">
        <v>2.2799999999999998</v>
      </c>
      <c r="J64">
        <v>14.61</v>
      </c>
      <c r="K64">
        <v>5.3</v>
      </c>
      <c r="L64">
        <v>1.61</v>
      </c>
      <c r="M64">
        <v>12.65</v>
      </c>
      <c r="N64" s="7">
        <v>15.284000000000001</v>
      </c>
      <c r="O64">
        <v>31.9</v>
      </c>
      <c r="P64">
        <v>28.74</v>
      </c>
      <c r="Q64">
        <f t="shared" si="10"/>
        <v>1</v>
      </c>
      <c r="R64" t="s">
        <v>1762</v>
      </c>
      <c r="S64" s="55">
        <f t="shared" si="11"/>
        <v>1940000000</v>
      </c>
      <c r="T64" s="5" t="str">
        <f>VLOOKUP(A64,'Fund Database'!$B:$G,3,FALSE)</f>
        <v>Crane Company Com</v>
      </c>
      <c r="U64" s="5">
        <f>VLOOKUP(A64,'Fund Database'!$B:$G,4,FALSE)</f>
        <v>16.405999999999999</v>
      </c>
      <c r="V64" s="5">
        <f>VLOOKUP(A64,'Fund Database'!$B:$G,5,FALSE)</f>
        <v>4.7439999999999998</v>
      </c>
      <c r="W64" s="5">
        <f>VLOOKUP(A64,'Fund Database'!$B:$G,6,FALSE)</f>
        <v>9.4830000000000005</v>
      </c>
      <c r="X64" s="6">
        <f t="shared" si="12"/>
        <v>1.6693418940609948</v>
      </c>
      <c r="Y64" s="6">
        <f t="shared" si="13"/>
        <v>0.10493084786530374</v>
      </c>
      <c r="Z64" s="7">
        <f t="shared" si="14"/>
        <v>28.841999999999999</v>
      </c>
      <c r="AA64" s="8">
        <f t="shared" si="15"/>
        <v>-0.13283223090799759</v>
      </c>
    </row>
    <row r="65" spans="1:27" x14ac:dyDescent="0.3">
      <c r="A65" t="s">
        <v>1480</v>
      </c>
      <c r="B65">
        <v>52030</v>
      </c>
      <c r="C65" s="7">
        <v>14.37</v>
      </c>
      <c r="D65" s="21">
        <f t="shared" si="8"/>
        <v>747671.1</v>
      </c>
      <c r="E65" s="7">
        <v>28</v>
      </c>
      <c r="F65" s="21">
        <f t="shared" si="9"/>
        <v>1456840</v>
      </c>
      <c r="G65" s="7">
        <v>29.25</v>
      </c>
      <c r="H65" s="2">
        <v>78291.8</v>
      </c>
      <c r="I65" s="7">
        <v>1.91</v>
      </c>
      <c r="J65">
        <v>14.64</v>
      </c>
      <c r="K65">
        <v>0.1</v>
      </c>
      <c r="L65">
        <v>11.01</v>
      </c>
      <c r="M65">
        <v>13.02</v>
      </c>
      <c r="N65" s="7">
        <v>20.040001</v>
      </c>
      <c r="O65">
        <v>27.15</v>
      </c>
      <c r="P65">
        <v>26.72</v>
      </c>
      <c r="Q65">
        <f t="shared" si="10"/>
        <v>1</v>
      </c>
      <c r="R65" t="s">
        <v>1763</v>
      </c>
      <c r="S65" s="55">
        <f t="shared" si="11"/>
        <v>348430000</v>
      </c>
      <c r="T65" s="5" t="str">
        <f>VLOOKUP(A65,'Fund Database'!$B:$G,3,FALSE)</f>
        <v>Transmontaigne Pa</v>
      </c>
      <c r="U65" s="5">
        <f>VLOOKUP(A65,'Fund Database'!$B:$G,4,FALSE)</f>
        <v>8.0760000000000005</v>
      </c>
      <c r="V65" s="5">
        <f>VLOOKUP(A65,'Fund Database'!$B:$G,5,FALSE)</f>
        <v>4.218</v>
      </c>
      <c r="W65" s="5">
        <f>VLOOKUP(A65,'Fund Database'!$B:$G,6,FALSE)</f>
        <v>24.334</v>
      </c>
      <c r="X65" s="6">
        <f t="shared" si="12"/>
        <v>0.94850382741823258</v>
      </c>
      <c r="Y65" s="6">
        <f t="shared" si="13"/>
        <v>4.4642857142857144E-2</v>
      </c>
      <c r="Z65" s="7">
        <f t="shared" si="14"/>
        <v>24.868199999999998</v>
      </c>
      <c r="AA65" s="8">
        <f t="shared" si="15"/>
        <v>-0.11185000000000007</v>
      </c>
    </row>
    <row r="66" spans="1:27" x14ac:dyDescent="0.3">
      <c r="A66" t="s">
        <v>223</v>
      </c>
      <c r="B66">
        <v>39691</v>
      </c>
      <c r="C66" s="7">
        <v>27.76</v>
      </c>
      <c r="D66" s="21">
        <f t="shared" si="8"/>
        <v>1101822.1600000001</v>
      </c>
      <c r="E66" s="7">
        <v>34.405000000000001</v>
      </c>
      <c r="F66" s="21">
        <f t="shared" si="9"/>
        <v>1365568.855</v>
      </c>
      <c r="G66" s="7">
        <v>36.57</v>
      </c>
      <c r="H66" s="1">
        <v>1095400</v>
      </c>
      <c r="I66" s="7">
        <v>2.343</v>
      </c>
      <c r="J66">
        <v>14.68</v>
      </c>
      <c r="K66">
        <v>7.6</v>
      </c>
      <c r="L66">
        <v>1.31</v>
      </c>
      <c r="M66">
        <v>11.55</v>
      </c>
      <c r="N66" s="7">
        <v>18.585999999999999</v>
      </c>
      <c r="O66">
        <v>34.6509</v>
      </c>
      <c r="P66">
        <v>34.671799999999998</v>
      </c>
      <c r="Q66">
        <f t="shared" si="10"/>
        <v>0</v>
      </c>
      <c r="R66" t="s">
        <v>1764</v>
      </c>
      <c r="S66" s="55">
        <f t="shared" si="11"/>
        <v>1920000000</v>
      </c>
      <c r="T66" s="5" t="str">
        <f>VLOOKUP(A66,'Fund Database'!$B:$G,3,FALSE)</f>
        <v>BJ's Wholesale Cl</v>
      </c>
      <c r="U66" s="5">
        <f>VLOOKUP(A66,'Fund Database'!$B:$G,4,FALSE)</f>
        <v>12.821</v>
      </c>
      <c r="V66" s="5">
        <f>VLOOKUP(A66,'Fund Database'!$B:$G,5,FALSE)</f>
        <v>6.3209999999999997</v>
      </c>
      <c r="W66" s="5">
        <f>VLOOKUP(A66,'Fund Database'!$B:$G,6,FALSE)</f>
        <v>2.181</v>
      </c>
      <c r="X66" s="6">
        <f t="shared" si="12"/>
        <v>0.23937319884726221</v>
      </c>
      <c r="Y66" s="6">
        <f t="shared" si="13"/>
        <v>6.2926900159860452E-2</v>
      </c>
      <c r="Z66" s="7">
        <f t="shared" si="14"/>
        <v>27.06165</v>
      </c>
      <c r="AA66" s="8">
        <f t="shared" si="15"/>
        <v>-0.21343845371312312</v>
      </c>
    </row>
    <row r="67" spans="1:27" x14ac:dyDescent="0.3">
      <c r="A67" t="s">
        <v>1548</v>
      </c>
      <c r="B67">
        <v>79102</v>
      </c>
      <c r="C67" s="7">
        <v>17</v>
      </c>
      <c r="D67" s="21">
        <f t="shared" si="8"/>
        <v>1344734</v>
      </c>
      <c r="E67" s="7">
        <v>28.22</v>
      </c>
      <c r="F67" s="21">
        <f t="shared" si="9"/>
        <v>2232258.44</v>
      </c>
      <c r="G67" s="7">
        <v>27.7</v>
      </c>
      <c r="H67" s="1">
        <v>117326</v>
      </c>
      <c r="I67" s="7">
        <v>1.921</v>
      </c>
      <c r="J67">
        <v>14.69</v>
      </c>
      <c r="K67">
        <v>9</v>
      </c>
      <c r="L67">
        <v>2.89</v>
      </c>
      <c r="M67">
        <v>12.94</v>
      </c>
      <c r="N67" s="7">
        <v>19.235001</v>
      </c>
      <c r="O67">
        <v>27.319400000000002</v>
      </c>
      <c r="P67">
        <v>27.018899999999999</v>
      </c>
      <c r="Q67">
        <f t="shared" si="10"/>
        <v>1</v>
      </c>
      <c r="R67" t="s">
        <v>1765</v>
      </c>
      <c r="S67" s="55">
        <f t="shared" si="11"/>
        <v>842370000</v>
      </c>
      <c r="T67" s="5" t="str">
        <f>VLOOKUP(A67,'Fund Database'!$B:$G,3,FALSE)</f>
        <v>UIL Holdings Corp</v>
      </c>
      <c r="U67" s="5">
        <f>VLOOKUP(A67,'Fund Database'!$B:$G,4,FALSE)</f>
        <v>10.385</v>
      </c>
      <c r="V67" s="5">
        <f>VLOOKUP(A67,'Fund Database'!$B:$G,5,FALSE)</f>
        <v>3.5550000000000002</v>
      </c>
      <c r="W67" s="5">
        <f>VLOOKUP(A67,'Fund Database'!$B:$G,6,FALSE)</f>
        <v>13.654</v>
      </c>
      <c r="X67" s="6">
        <f t="shared" si="12"/>
        <v>0.65999999999999992</v>
      </c>
      <c r="Y67" s="6">
        <f t="shared" si="13"/>
        <v>-1.8426647767540737E-2</v>
      </c>
      <c r="Z67" s="7">
        <f t="shared" si="14"/>
        <v>24.85774</v>
      </c>
      <c r="AA67" s="8">
        <f t="shared" si="15"/>
        <v>-0.11914457831325298</v>
      </c>
    </row>
    <row r="68" spans="1:27" x14ac:dyDescent="0.3">
      <c r="A68" t="s">
        <v>544</v>
      </c>
      <c r="B68">
        <v>71518</v>
      </c>
      <c r="C68" s="7">
        <v>11.83</v>
      </c>
      <c r="D68" s="21">
        <f t="shared" si="8"/>
        <v>846057.94000000006</v>
      </c>
      <c r="E68" s="7">
        <v>31.99</v>
      </c>
      <c r="F68" s="21">
        <f t="shared" si="9"/>
        <v>2287860.8199999998</v>
      </c>
      <c r="G68" s="7">
        <v>34</v>
      </c>
      <c r="H68" s="1">
        <v>1792400</v>
      </c>
      <c r="I68" s="7">
        <v>2.17</v>
      </c>
      <c r="J68">
        <v>14.71</v>
      </c>
      <c r="K68">
        <v>6.8</v>
      </c>
      <c r="L68">
        <v>1.51</v>
      </c>
      <c r="M68">
        <v>12.75</v>
      </c>
      <c r="N68" s="7">
        <v>12.542</v>
      </c>
      <c r="O68">
        <v>28.38</v>
      </c>
      <c r="P68">
        <v>27.88</v>
      </c>
      <c r="Q68">
        <f t="shared" si="10"/>
        <v>1</v>
      </c>
      <c r="R68" t="s">
        <v>1766</v>
      </c>
      <c r="S68" s="55">
        <f t="shared" si="11"/>
        <v>8130000000.000001</v>
      </c>
      <c r="T68" s="5" t="str">
        <f>VLOOKUP(A68,'Fund Database'!$B:$G,3,FALSE)</f>
        <v>Dr Pepper Snapple</v>
      </c>
      <c r="U68" s="5">
        <f>VLOOKUP(A68,'Fund Database'!$B:$G,4,FALSE)</f>
        <v>19.158000000000001</v>
      </c>
      <c r="V68" s="5">
        <f>VLOOKUP(A68,'Fund Database'!$B:$G,5,FALSE)</f>
        <v>7.7880000000000003</v>
      </c>
      <c r="W68" s="5">
        <f>VLOOKUP(A68,'Fund Database'!$B:$G,6,FALSE)</f>
        <v>19.617000000000001</v>
      </c>
      <c r="X68" s="6">
        <f t="shared" si="12"/>
        <v>1.7041420118343191</v>
      </c>
      <c r="Y68" s="6">
        <f t="shared" si="13"/>
        <v>6.283213504220074E-2</v>
      </c>
      <c r="Z68" s="7">
        <f t="shared" si="14"/>
        <v>27.6675</v>
      </c>
      <c r="AA68" s="8">
        <f t="shared" si="15"/>
        <v>-0.13512035010940915</v>
      </c>
    </row>
    <row r="69" spans="1:27" x14ac:dyDescent="0.3">
      <c r="A69" t="s">
        <v>424</v>
      </c>
      <c r="B69">
        <v>66736</v>
      </c>
      <c r="C69" s="7">
        <v>24.63</v>
      </c>
      <c r="D69" s="21">
        <f t="shared" si="8"/>
        <v>1643707.68</v>
      </c>
      <c r="E69" s="7">
        <v>33.85</v>
      </c>
      <c r="F69" s="21">
        <f t="shared" si="9"/>
        <v>2259013.6</v>
      </c>
      <c r="G69" s="7">
        <v>36.380000000000003</v>
      </c>
      <c r="H69" s="1">
        <v>2343310</v>
      </c>
      <c r="I69" s="7">
        <v>2.2999999999999998</v>
      </c>
      <c r="J69">
        <v>14.72</v>
      </c>
      <c r="K69">
        <v>3.6</v>
      </c>
      <c r="L69">
        <v>1.49</v>
      </c>
      <c r="M69">
        <v>12.82</v>
      </c>
      <c r="N69" s="7">
        <v>3.0089999999999999</v>
      </c>
      <c r="O69">
        <v>33.26</v>
      </c>
      <c r="P69">
        <v>32.99</v>
      </c>
      <c r="Q69">
        <f t="shared" si="10"/>
        <v>1</v>
      </c>
      <c r="R69" t="s">
        <v>1767</v>
      </c>
      <c r="S69" s="55">
        <f t="shared" si="11"/>
        <v>11540000000</v>
      </c>
      <c r="T69" s="5" t="str">
        <f>VLOOKUP(A69,'Fund Database'!$B:$G,3,FALSE)</f>
        <v>Campbell Soup Com</v>
      </c>
      <c r="U69" s="5">
        <f>VLOOKUP(A69,'Fund Database'!$B:$G,4,FALSE)</f>
        <v>78.138999999999996</v>
      </c>
      <c r="V69" s="5">
        <f>VLOOKUP(A69,'Fund Database'!$B:$G,5,FALSE)</f>
        <v>14.207000000000001</v>
      </c>
      <c r="W69" s="5">
        <f>VLOOKUP(A69,'Fund Database'!$B:$G,6,FALSE)</f>
        <v>18.111000000000001</v>
      </c>
      <c r="X69" s="6">
        <f t="shared" si="12"/>
        <v>0.37434023548518081</v>
      </c>
      <c r="Y69" s="6">
        <f t="shared" si="13"/>
        <v>7.4741506646971961E-2</v>
      </c>
      <c r="Z69" s="7">
        <f t="shared" si="14"/>
        <v>29.485999999999997</v>
      </c>
      <c r="AA69" s="8">
        <f t="shared" si="15"/>
        <v>-0.12892171344165448</v>
      </c>
    </row>
    <row r="70" spans="1:27" x14ac:dyDescent="0.3">
      <c r="A70" t="s">
        <v>1477</v>
      </c>
      <c r="B70">
        <v>23683</v>
      </c>
      <c r="C70" s="7">
        <v>20.329999999999998</v>
      </c>
      <c r="D70" s="21">
        <f t="shared" si="8"/>
        <v>481475.38999999996</v>
      </c>
      <c r="E70" s="7">
        <v>35.370699999999999</v>
      </c>
      <c r="F70" s="21">
        <f t="shared" si="9"/>
        <v>837684.28810000001</v>
      </c>
      <c r="G70" s="7">
        <v>27</v>
      </c>
      <c r="H70" s="1">
        <v>171197</v>
      </c>
      <c r="I70" s="7">
        <v>2.4</v>
      </c>
      <c r="J70">
        <v>14.74</v>
      </c>
      <c r="K70">
        <v>2.9</v>
      </c>
      <c r="L70">
        <v>1.4</v>
      </c>
      <c r="M70">
        <v>13.25</v>
      </c>
      <c r="N70" s="7">
        <v>8.24</v>
      </c>
      <c r="O70">
        <v>38.305700000000002</v>
      </c>
      <c r="P70">
        <v>37.146500000000003</v>
      </c>
      <c r="Q70">
        <f t="shared" si="10"/>
        <v>1</v>
      </c>
      <c r="R70" t="s">
        <v>1768</v>
      </c>
      <c r="S70" s="55">
        <f t="shared" si="11"/>
        <v>17390000000</v>
      </c>
      <c r="T70" s="5" t="str">
        <f>VLOOKUP(A70,'Fund Database'!$B:$G,3,FALSE)</f>
        <v>P.T. Telekomunika</v>
      </c>
      <c r="U70" s="5">
        <f>VLOOKUP(A70,'Fund Database'!$B:$G,4,FALSE)</f>
        <v>31.384</v>
      </c>
      <c r="V70" s="5">
        <f>VLOOKUP(A70,'Fund Database'!$B:$G,5,FALSE)</f>
        <v>16.437000000000001</v>
      </c>
      <c r="W70" s="5">
        <f>VLOOKUP(A70,'Fund Database'!$B:$G,6,FALSE)</f>
        <v>35.994</v>
      </c>
      <c r="X70" s="6">
        <f t="shared" ref="X70:X101" si="16">(E70-C70)/C70</f>
        <v>0.73982784062961149</v>
      </c>
      <c r="Y70" s="6">
        <f t="shared" ref="Y70:Y101" si="17">(G70-E70)/E70</f>
        <v>-0.23665632854311619</v>
      </c>
      <c r="Z70" s="7">
        <f t="shared" ref="Z70:Z101" si="18">M70*I70</f>
        <v>31.799999999999997</v>
      </c>
      <c r="AA70" s="8">
        <f t="shared" ref="AA70:AA101" si="19">(Z70-E70)/E70</f>
        <v>-0.10095078695078136</v>
      </c>
    </row>
    <row r="71" spans="1:27" x14ac:dyDescent="0.3">
      <c r="A71" t="s">
        <v>1000</v>
      </c>
      <c r="B71">
        <v>21589</v>
      </c>
      <c r="C71" s="7">
        <v>17.22</v>
      </c>
      <c r="D71" s="21">
        <f t="shared" ref="D71:D134" si="20">B71*C71</f>
        <v>371762.57999999996</v>
      </c>
      <c r="E71" s="7">
        <v>34.44</v>
      </c>
      <c r="F71" s="21">
        <f t="shared" ref="F71:F134" si="21">B71*E71</f>
        <v>743525.15999999992</v>
      </c>
      <c r="G71" s="7">
        <v>41.57</v>
      </c>
      <c r="H71" s="1">
        <v>2038490</v>
      </c>
      <c r="I71" s="7">
        <v>2.33</v>
      </c>
      <c r="J71">
        <v>14.77</v>
      </c>
      <c r="K71">
        <v>3.4</v>
      </c>
      <c r="L71">
        <v>1.37</v>
      </c>
      <c r="M71">
        <v>11.71</v>
      </c>
      <c r="N71" s="7">
        <v>5.3259999999999996</v>
      </c>
      <c r="O71">
        <v>34.299999999999997</v>
      </c>
      <c r="P71">
        <v>31.23</v>
      </c>
      <c r="Q71">
        <f t="shared" ref="Q71:Q134" si="22">IF(O71&gt;P71, 1, 0)</f>
        <v>1</v>
      </c>
      <c r="R71" t="s">
        <v>1769</v>
      </c>
      <c r="S71" s="55">
        <f t="shared" ref="S71:S134" si="23">IF(ISNUMBER(R71), , IF(RIGHT(R71,1)="B", (LEFT(R71,LEN(R71)-1))*10^9, IF(RIGHT(R71,1)="M", (LEFT(R71,LEN(R71)-1))*10^6)))</f>
        <v>10850000000</v>
      </c>
      <c r="T71" s="5" t="str">
        <f>VLOOKUP(A71,'Fund Database'!$B:$G,3,FALSE)</f>
        <v>McGraw-Hill Compa</v>
      </c>
      <c r="U71" s="5">
        <f>VLOOKUP(A71,'Fund Database'!$B:$G,4,FALSE)</f>
        <v>49.369</v>
      </c>
      <c r="V71" s="5">
        <f>VLOOKUP(A71,'Fund Database'!$B:$G,5,FALSE)</f>
        <v>0</v>
      </c>
      <c r="W71" s="5">
        <f>VLOOKUP(A71,'Fund Database'!$B:$G,6,FALSE)</f>
        <v>21.097999999999999</v>
      </c>
      <c r="X71" s="6">
        <f t="shared" si="16"/>
        <v>1</v>
      </c>
      <c r="Y71" s="6">
        <f t="shared" si="17"/>
        <v>0.20702671312427418</v>
      </c>
      <c r="Z71" s="7">
        <f t="shared" si="18"/>
        <v>27.284300000000002</v>
      </c>
      <c r="AA71" s="8">
        <f t="shared" si="19"/>
        <v>-0.20777293844367004</v>
      </c>
    </row>
    <row r="72" spans="1:27" x14ac:dyDescent="0.3">
      <c r="A72" t="s">
        <v>1120</v>
      </c>
      <c r="B72">
        <v>82180</v>
      </c>
      <c r="C72" s="7">
        <v>0.87</v>
      </c>
      <c r="D72" s="21">
        <f t="shared" si="20"/>
        <v>71496.600000000006</v>
      </c>
      <c r="E72" s="7">
        <v>11.03</v>
      </c>
      <c r="F72" s="21">
        <f t="shared" si="21"/>
        <v>906445.39999999991</v>
      </c>
      <c r="G72" s="7">
        <v>14.33</v>
      </c>
      <c r="H72" s="1">
        <v>231931</v>
      </c>
      <c r="I72" s="7">
        <v>0.75</v>
      </c>
      <c r="J72">
        <v>14.79</v>
      </c>
      <c r="K72">
        <v>7.5</v>
      </c>
      <c r="L72">
        <v>0.57999999999999996</v>
      </c>
      <c r="M72">
        <v>4.43</v>
      </c>
      <c r="N72" s="7">
        <v>10.818</v>
      </c>
      <c r="O72">
        <v>11.06</v>
      </c>
      <c r="P72">
        <v>11.63</v>
      </c>
      <c r="Q72">
        <f t="shared" si="22"/>
        <v>0</v>
      </c>
      <c r="R72" t="s">
        <v>1770</v>
      </c>
      <c r="S72" s="55">
        <f t="shared" si="23"/>
        <v>267310000</v>
      </c>
      <c r="T72" s="5" t="str">
        <f>VLOOKUP(A72,'Fund Database'!$B:$G,3,FALSE)</f>
        <v>Oriental Financia</v>
      </c>
      <c r="U72" s="5">
        <f>VLOOKUP(A72,'Fund Database'!$B:$G,4,FALSE)</f>
        <v>7.758</v>
      </c>
      <c r="V72" s="5">
        <f>VLOOKUP(A72,'Fund Database'!$B:$G,5,FALSE)</f>
        <v>0.36</v>
      </c>
      <c r="W72" s="5">
        <f>VLOOKUP(A72,'Fund Database'!$B:$G,6,FALSE)</f>
        <v>36.277999999999999</v>
      </c>
      <c r="X72" s="6">
        <f t="shared" si="16"/>
        <v>11.678160919540231</v>
      </c>
      <c r="Y72" s="6">
        <f t="shared" si="17"/>
        <v>0.29918404351767913</v>
      </c>
      <c r="Z72" s="7">
        <f t="shared" si="18"/>
        <v>3.3224999999999998</v>
      </c>
      <c r="AA72" s="8">
        <f t="shared" si="19"/>
        <v>-0.69877606527651859</v>
      </c>
    </row>
    <row r="73" spans="1:27" x14ac:dyDescent="0.3">
      <c r="A73" t="s">
        <v>1647</v>
      </c>
      <c r="B73">
        <v>97401</v>
      </c>
      <c r="C73" s="7">
        <v>28.59</v>
      </c>
      <c r="D73" s="21">
        <f t="shared" si="20"/>
        <v>2784694.59</v>
      </c>
      <c r="E73" s="7">
        <v>33.28</v>
      </c>
      <c r="F73" s="21">
        <f t="shared" si="21"/>
        <v>3241505.2800000003</v>
      </c>
      <c r="G73" s="7">
        <v>33.5</v>
      </c>
      <c r="H73" s="1">
        <v>265115</v>
      </c>
      <c r="I73" s="7">
        <v>2.2480000000000002</v>
      </c>
      <c r="J73">
        <v>14.8</v>
      </c>
      <c r="K73">
        <v>13.8</v>
      </c>
      <c r="L73">
        <v>24.2</v>
      </c>
      <c r="M73">
        <v>13.64</v>
      </c>
      <c r="N73" s="7">
        <v>22.413</v>
      </c>
      <c r="O73">
        <v>32.398299999999999</v>
      </c>
      <c r="P73">
        <v>32.998699999999999</v>
      </c>
      <c r="Q73">
        <f t="shared" si="22"/>
        <v>0</v>
      </c>
      <c r="R73" t="s">
        <v>1771</v>
      </c>
      <c r="S73" s="55">
        <f t="shared" si="23"/>
        <v>1670000000</v>
      </c>
      <c r="T73" s="5" t="str">
        <f>VLOOKUP(A73,'Fund Database'!$B:$G,3,FALSE)</f>
        <v>WGL Holdings IncC</v>
      </c>
      <c r="U73" s="5">
        <f>VLOOKUP(A73,'Fund Database'!$B:$G,4,FALSE)</f>
        <v>10.233000000000001</v>
      </c>
      <c r="V73" s="5">
        <f>VLOOKUP(A73,'Fund Database'!$B:$G,5,FALSE)</f>
        <v>3.923</v>
      </c>
      <c r="W73" s="5">
        <f>VLOOKUP(A73,'Fund Database'!$B:$G,6,FALSE)</f>
        <v>8.7149999999999999</v>
      </c>
      <c r="X73" s="6">
        <f t="shared" si="16"/>
        <v>0.16404337180832462</v>
      </c>
      <c r="Y73" s="6">
        <f t="shared" si="17"/>
        <v>6.6105769230768883E-3</v>
      </c>
      <c r="Z73" s="7">
        <f t="shared" si="18"/>
        <v>30.662720000000004</v>
      </c>
      <c r="AA73" s="8">
        <f t="shared" si="19"/>
        <v>-7.8644230769230689E-2</v>
      </c>
    </row>
    <row r="74" spans="1:27" x14ac:dyDescent="0.3">
      <c r="A74" t="s">
        <v>1399</v>
      </c>
      <c r="B74">
        <v>69425</v>
      </c>
      <c r="C74" s="7">
        <v>19.2</v>
      </c>
      <c r="D74" s="21">
        <f t="shared" si="20"/>
        <v>1332960</v>
      </c>
      <c r="E74" s="7">
        <v>31.61</v>
      </c>
      <c r="F74" s="21">
        <f t="shared" si="21"/>
        <v>2194524.25</v>
      </c>
      <c r="G74" s="7">
        <v>35.17</v>
      </c>
      <c r="H74" s="1">
        <v>876133</v>
      </c>
      <c r="I74" s="7">
        <v>2.13</v>
      </c>
      <c r="J74">
        <v>14.81</v>
      </c>
      <c r="K74">
        <v>7</v>
      </c>
      <c r="L74">
        <v>1.21</v>
      </c>
      <c r="M74">
        <v>14.24</v>
      </c>
      <c r="N74" s="7">
        <v>12.387</v>
      </c>
      <c r="O74">
        <v>29.33</v>
      </c>
      <c r="P74">
        <v>30.1</v>
      </c>
      <c r="Q74">
        <f t="shared" si="22"/>
        <v>0</v>
      </c>
      <c r="R74" t="s">
        <v>1772</v>
      </c>
      <c r="S74" s="55">
        <f t="shared" si="23"/>
        <v>1870000000</v>
      </c>
      <c r="T74" s="5" t="str">
        <f>VLOOKUP(A74,'Fund Database'!$B:$G,3,FALSE)</f>
        <v>STERIS Corporatio</v>
      </c>
      <c r="U74" s="5">
        <f>VLOOKUP(A74,'Fund Database'!$B:$G,4,FALSE)</f>
        <v>17.474</v>
      </c>
      <c r="V74" s="5">
        <f>VLOOKUP(A74,'Fund Database'!$B:$G,5,FALSE)</f>
        <v>9.65</v>
      </c>
      <c r="W74" s="5">
        <f>VLOOKUP(A74,'Fund Database'!$B:$G,6,FALSE)</f>
        <v>15.14</v>
      </c>
      <c r="X74" s="6">
        <f t="shared" si="16"/>
        <v>0.64635416666666667</v>
      </c>
      <c r="Y74" s="6">
        <f t="shared" si="17"/>
        <v>0.11262258778867454</v>
      </c>
      <c r="Z74" s="7">
        <f t="shared" si="18"/>
        <v>30.331199999999999</v>
      </c>
      <c r="AA74" s="8">
        <f t="shared" si="19"/>
        <v>-4.0455552040493531E-2</v>
      </c>
    </row>
    <row r="75" spans="1:27" x14ac:dyDescent="0.3">
      <c r="A75" t="s">
        <v>289</v>
      </c>
      <c r="B75">
        <v>59240</v>
      </c>
      <c r="C75" s="7">
        <v>18.32</v>
      </c>
      <c r="D75" s="21">
        <f t="shared" si="20"/>
        <v>1085276.8</v>
      </c>
      <c r="E75" s="7">
        <v>31.62</v>
      </c>
      <c r="F75" s="21">
        <f t="shared" si="21"/>
        <v>1873168.8</v>
      </c>
      <c r="G75" s="7">
        <v>34.33</v>
      </c>
      <c r="H75" s="1">
        <v>319634</v>
      </c>
      <c r="I75" s="7">
        <v>2.11</v>
      </c>
      <c r="J75">
        <v>15.01</v>
      </c>
      <c r="K75">
        <v>14.4</v>
      </c>
      <c r="L75">
        <v>1.31</v>
      </c>
      <c r="M75">
        <v>13.81</v>
      </c>
      <c r="N75" s="7">
        <v>15.567</v>
      </c>
      <c r="O75">
        <v>30.46</v>
      </c>
      <c r="P75">
        <v>30.62</v>
      </c>
      <c r="Q75">
        <f t="shared" si="22"/>
        <v>0</v>
      </c>
      <c r="R75" t="s">
        <v>1773</v>
      </c>
      <c r="S75" s="55">
        <f t="shared" si="23"/>
        <v>1610000000</v>
      </c>
      <c r="T75" s="5" t="str">
        <f>VLOOKUP(A75,'Fund Database'!$B:$G,3,FALSE)</f>
        <v>Caseys General St</v>
      </c>
      <c r="U75" s="5">
        <f>VLOOKUP(A75,'Fund Database'!$B:$G,4,FALSE)</f>
        <v>14.412000000000001</v>
      </c>
      <c r="V75" s="5">
        <f>VLOOKUP(A75,'Fund Database'!$B:$G,5,FALSE)</f>
        <v>9.3190000000000008</v>
      </c>
      <c r="W75" s="5">
        <f>VLOOKUP(A75,'Fund Database'!$B:$G,6,FALSE)</f>
        <v>5.2450000000000001</v>
      </c>
      <c r="X75" s="6">
        <f t="shared" si="16"/>
        <v>0.7259825327510917</v>
      </c>
      <c r="Y75" s="6">
        <f t="shared" si="17"/>
        <v>8.5705249841872139E-2</v>
      </c>
      <c r="Z75" s="7">
        <f t="shared" si="18"/>
        <v>29.139099999999999</v>
      </c>
      <c r="AA75" s="8">
        <f t="shared" si="19"/>
        <v>-7.8459835547122131E-2</v>
      </c>
    </row>
    <row r="76" spans="1:27" x14ac:dyDescent="0.3">
      <c r="A76" t="s">
        <v>1510</v>
      </c>
      <c r="B76">
        <v>37058</v>
      </c>
      <c r="C76" s="7">
        <v>3.14</v>
      </c>
      <c r="D76" s="21">
        <f t="shared" si="20"/>
        <v>116362.12000000001</v>
      </c>
      <c r="E76" s="7">
        <v>23.42</v>
      </c>
      <c r="F76" s="21">
        <f t="shared" si="21"/>
        <v>867898.3600000001</v>
      </c>
      <c r="G76" s="7">
        <v>30.21</v>
      </c>
      <c r="H76" s="1">
        <v>3427680</v>
      </c>
      <c r="I76" s="7">
        <v>1.56</v>
      </c>
      <c r="J76">
        <v>15.03</v>
      </c>
      <c r="K76">
        <v>1.4</v>
      </c>
      <c r="L76">
        <v>0.68</v>
      </c>
      <c r="M76">
        <v>10.74</v>
      </c>
      <c r="N76" s="7">
        <v>11.151999999999999</v>
      </c>
      <c r="O76">
        <v>23.74</v>
      </c>
      <c r="P76">
        <v>20.53</v>
      </c>
      <c r="Q76">
        <f t="shared" si="22"/>
        <v>1</v>
      </c>
      <c r="R76" t="s">
        <v>1774</v>
      </c>
      <c r="S76" s="55">
        <f t="shared" si="23"/>
        <v>1420000000</v>
      </c>
      <c r="T76" s="5" t="str">
        <f>VLOOKUP(A76,'Fund Database'!$B:$G,3,FALSE)</f>
        <v>Trina Solar Limit</v>
      </c>
      <c r="U76" s="5">
        <f>VLOOKUP(A76,'Fund Database'!$B:$G,4,FALSE)</f>
        <v>17.577999999999999</v>
      </c>
      <c r="V76" s="5">
        <f>VLOOKUP(A76,'Fund Database'!$B:$G,5,FALSE)</f>
        <v>6.7990000000000004</v>
      </c>
      <c r="W76" s="5">
        <f>VLOOKUP(A76,'Fund Database'!$B:$G,6,FALSE)</f>
        <v>16.016999999999999</v>
      </c>
      <c r="X76" s="6">
        <f t="shared" si="16"/>
        <v>6.4585987261146496</v>
      </c>
      <c r="Y76" s="6">
        <f t="shared" si="17"/>
        <v>0.28992314261315111</v>
      </c>
      <c r="Z76" s="7">
        <f t="shared" si="18"/>
        <v>16.7544</v>
      </c>
      <c r="AA76" s="8">
        <f t="shared" si="19"/>
        <v>-0.28461144321093085</v>
      </c>
    </row>
    <row r="77" spans="1:27" x14ac:dyDescent="0.3">
      <c r="A77" t="s">
        <v>1147</v>
      </c>
      <c r="B77">
        <v>66305</v>
      </c>
      <c r="C77" s="7">
        <v>16.7</v>
      </c>
      <c r="D77" s="21">
        <f t="shared" si="20"/>
        <v>1107293.5</v>
      </c>
      <c r="E77" s="7">
        <v>32.74</v>
      </c>
      <c r="F77" s="21">
        <f t="shared" si="21"/>
        <v>2170825.7000000002</v>
      </c>
      <c r="G77" s="7">
        <v>32</v>
      </c>
      <c r="H77" s="1">
        <v>129905</v>
      </c>
      <c r="I77" s="7">
        <v>2.1800000000000002</v>
      </c>
      <c r="J77">
        <v>15.03</v>
      </c>
      <c r="K77">
        <v>25.7</v>
      </c>
      <c r="L77">
        <v>1.35</v>
      </c>
      <c r="M77">
        <v>14.05</v>
      </c>
      <c r="N77" s="7">
        <v>16.271000000000001</v>
      </c>
      <c r="O77">
        <v>29.97</v>
      </c>
      <c r="P77">
        <v>26.94</v>
      </c>
      <c r="Q77">
        <f t="shared" si="22"/>
        <v>1</v>
      </c>
      <c r="R77" t="s">
        <v>1775</v>
      </c>
      <c r="S77" s="55">
        <f t="shared" si="23"/>
        <v>553470000</v>
      </c>
      <c r="T77" s="5" t="str">
        <f>VLOOKUP(A77,'Fund Database'!$B:$G,3,FALSE)</f>
        <v>Bank of the Ozark</v>
      </c>
      <c r="U77" s="5">
        <f>VLOOKUP(A77,'Fund Database'!$B:$G,4,FALSE)</f>
        <v>14.385</v>
      </c>
      <c r="V77" s="5">
        <f>VLOOKUP(A77,'Fund Database'!$B:$G,5,FALSE)</f>
        <v>1.4359999999999999</v>
      </c>
      <c r="W77" s="5">
        <f>VLOOKUP(A77,'Fund Database'!$B:$G,6,FALSE)</f>
        <v>44.994999999999997</v>
      </c>
      <c r="X77" s="6">
        <f t="shared" si="16"/>
        <v>0.96047904191616784</v>
      </c>
      <c r="Y77" s="6">
        <f t="shared" si="17"/>
        <v>-2.2602321319486925E-2</v>
      </c>
      <c r="Z77" s="7">
        <f t="shared" si="18"/>
        <v>30.629000000000005</v>
      </c>
      <c r="AA77" s="8">
        <f t="shared" si="19"/>
        <v>-6.4477703115455004E-2</v>
      </c>
    </row>
    <row r="78" spans="1:27" x14ac:dyDescent="0.3">
      <c r="A78" t="s">
        <v>427</v>
      </c>
      <c r="B78">
        <v>78050</v>
      </c>
      <c r="C78" s="7">
        <v>22.02</v>
      </c>
      <c r="D78" s="21">
        <f t="shared" si="20"/>
        <v>1718661</v>
      </c>
      <c r="E78" s="7">
        <v>30.78</v>
      </c>
      <c r="F78" s="21">
        <f t="shared" si="21"/>
        <v>2402379</v>
      </c>
      <c r="G78" s="7">
        <v>36</v>
      </c>
      <c r="H78" s="2">
        <v>29357.4</v>
      </c>
      <c r="I78" s="7">
        <v>2.04</v>
      </c>
      <c r="J78">
        <v>15.11</v>
      </c>
      <c r="K78">
        <v>11.1</v>
      </c>
      <c r="L78">
        <v>2.5099999999999998</v>
      </c>
      <c r="M78">
        <v>13.44</v>
      </c>
      <c r="N78" s="7">
        <v>18.728999999999999</v>
      </c>
      <c r="O78">
        <v>30.21</v>
      </c>
      <c r="P78">
        <v>30.92</v>
      </c>
      <c r="Q78">
        <f t="shared" si="22"/>
        <v>0</v>
      </c>
      <c r="R78" t="s">
        <v>1776</v>
      </c>
      <c r="S78" s="55">
        <f t="shared" si="23"/>
        <v>288930000</v>
      </c>
      <c r="T78" s="5" t="str">
        <f>VLOOKUP(A78,'Fund Database'!$B:$G,3,FALSE)</f>
        <v>Chesapeake Utilit</v>
      </c>
      <c r="U78" s="5">
        <f>VLOOKUP(A78,'Fund Database'!$B:$G,4,FALSE)</f>
        <v>11.189</v>
      </c>
      <c r="V78" s="5">
        <f>VLOOKUP(A78,'Fund Database'!$B:$G,5,FALSE)</f>
        <v>5.0060000000000002</v>
      </c>
      <c r="W78" s="5">
        <f>VLOOKUP(A78,'Fund Database'!$B:$G,6,FALSE)</f>
        <v>12.209</v>
      </c>
      <c r="X78" s="6">
        <f t="shared" si="16"/>
        <v>0.39782016348773852</v>
      </c>
      <c r="Y78" s="6">
        <f t="shared" si="17"/>
        <v>0.16959064327485376</v>
      </c>
      <c r="Z78" s="7">
        <f t="shared" si="18"/>
        <v>27.4176</v>
      </c>
      <c r="AA78" s="8">
        <f t="shared" si="19"/>
        <v>-0.10923976608187137</v>
      </c>
    </row>
    <row r="79" spans="1:27" x14ac:dyDescent="0.3">
      <c r="A79" t="s">
        <v>1078</v>
      </c>
      <c r="B79">
        <v>99581</v>
      </c>
      <c r="C79" s="7">
        <v>21</v>
      </c>
      <c r="D79" s="21">
        <f t="shared" si="20"/>
        <v>2091201</v>
      </c>
      <c r="E79" s="7">
        <v>33.61</v>
      </c>
      <c r="F79" s="21">
        <f t="shared" si="21"/>
        <v>3346917.41</v>
      </c>
      <c r="G79" s="7">
        <v>35</v>
      </c>
      <c r="H79" s="1">
        <v>132698</v>
      </c>
      <c r="I79" s="7">
        <v>2.2200000000000002</v>
      </c>
      <c r="J79">
        <v>15.13</v>
      </c>
      <c r="K79">
        <v>5.0999999999999996</v>
      </c>
      <c r="L79">
        <v>2.67</v>
      </c>
      <c r="M79">
        <v>11.92</v>
      </c>
      <c r="N79" s="7">
        <v>15.73</v>
      </c>
      <c r="O79">
        <v>34.47</v>
      </c>
      <c r="P79">
        <v>33.380000000000003</v>
      </c>
      <c r="Q79">
        <f t="shared" si="22"/>
        <v>1</v>
      </c>
      <c r="R79" t="s">
        <v>1777</v>
      </c>
      <c r="S79" s="55">
        <f t="shared" si="23"/>
        <v>928610000</v>
      </c>
      <c r="T79" s="5" t="str">
        <f>VLOOKUP(A79,'Fund Database'!$B:$G,3,FALSE)</f>
        <v>National Health I</v>
      </c>
      <c r="U79" s="5">
        <f>VLOOKUP(A79,'Fund Database'!$B:$G,4,FALSE)</f>
        <v>13.515000000000001</v>
      </c>
      <c r="V79" s="5">
        <f>VLOOKUP(A79,'Fund Database'!$B:$G,5,FALSE)</f>
        <v>7.0060000000000002</v>
      </c>
      <c r="W79" s="5">
        <f>VLOOKUP(A79,'Fund Database'!$B:$G,6,FALSE)</f>
        <v>77.147999999999996</v>
      </c>
      <c r="X79" s="6">
        <f t="shared" si="16"/>
        <v>0.6004761904761905</v>
      </c>
      <c r="Y79" s="6">
        <f t="shared" si="17"/>
        <v>4.135673906575426E-2</v>
      </c>
      <c r="Z79" s="7">
        <f t="shared" si="18"/>
        <v>26.462400000000002</v>
      </c>
      <c r="AA79" s="8">
        <f t="shared" si="19"/>
        <v>-0.21266289794703949</v>
      </c>
    </row>
    <row r="80" spans="1:27" x14ac:dyDescent="0.3">
      <c r="A80" t="s">
        <v>454</v>
      </c>
      <c r="B80">
        <v>34045</v>
      </c>
      <c r="C80" s="7">
        <v>17.760000000000002</v>
      </c>
      <c r="D80" s="21">
        <f t="shared" si="20"/>
        <v>604639.20000000007</v>
      </c>
      <c r="E80" s="7">
        <v>35.74</v>
      </c>
      <c r="F80" s="21">
        <f t="shared" si="21"/>
        <v>1216768.3</v>
      </c>
      <c r="G80" s="7">
        <v>38.5</v>
      </c>
      <c r="H80" s="1">
        <v>349652</v>
      </c>
      <c r="I80" s="7">
        <v>2.34</v>
      </c>
      <c r="J80">
        <v>15.31</v>
      </c>
      <c r="K80">
        <v>4.5</v>
      </c>
      <c r="L80">
        <v>1.57</v>
      </c>
      <c r="M80">
        <v>13.24</v>
      </c>
      <c r="N80" s="7">
        <v>20.094000000000001</v>
      </c>
      <c r="O80">
        <v>34.97</v>
      </c>
      <c r="P80">
        <v>33.9</v>
      </c>
      <c r="Q80">
        <f t="shared" si="22"/>
        <v>1</v>
      </c>
      <c r="R80" t="s">
        <v>1778</v>
      </c>
      <c r="S80" s="55">
        <f t="shared" si="23"/>
        <v>2150000000</v>
      </c>
      <c r="T80" s="5" t="str">
        <f>VLOOKUP(A80,'Fund Database'!$B:$G,3,FALSE)</f>
        <v>Carlisle Companie</v>
      </c>
      <c r="U80" s="5">
        <f>VLOOKUP(A80,'Fund Database'!$B:$G,4,FALSE)</f>
        <v>13.127000000000001</v>
      </c>
      <c r="V80" s="5">
        <f>VLOOKUP(A80,'Fund Database'!$B:$G,5,FALSE)</f>
        <v>6.7039999999999997</v>
      </c>
      <c r="W80" s="5">
        <f>VLOOKUP(A80,'Fund Database'!$B:$G,6,FALSE)</f>
        <v>8.9930000000000003</v>
      </c>
      <c r="X80" s="6">
        <f t="shared" si="16"/>
        <v>1.0123873873873874</v>
      </c>
      <c r="Y80" s="6">
        <f t="shared" si="17"/>
        <v>7.7224398433128089E-2</v>
      </c>
      <c r="Z80" s="7">
        <f t="shared" si="18"/>
        <v>30.9816</v>
      </c>
      <c r="AA80" s="8">
        <f t="shared" si="19"/>
        <v>-0.13313933967543373</v>
      </c>
    </row>
    <row r="81" spans="1:27" x14ac:dyDescent="0.3">
      <c r="A81" t="s">
        <v>14</v>
      </c>
      <c r="B81">
        <v>18414</v>
      </c>
      <c r="C81" s="7">
        <v>10.119999999999999</v>
      </c>
      <c r="D81" s="21">
        <f t="shared" si="20"/>
        <v>186349.68</v>
      </c>
      <c r="E81" s="7">
        <v>27.573699999999999</v>
      </c>
      <c r="F81" s="21">
        <f t="shared" si="21"/>
        <v>507742.11179999996</v>
      </c>
      <c r="G81" s="7">
        <v>30.14</v>
      </c>
      <c r="H81" s="1">
        <v>472489</v>
      </c>
      <c r="I81" s="7">
        <v>1.798</v>
      </c>
      <c r="J81">
        <v>15.34</v>
      </c>
      <c r="K81">
        <v>4</v>
      </c>
      <c r="L81">
        <v>1.48</v>
      </c>
      <c r="M81">
        <v>11.68</v>
      </c>
      <c r="N81" s="7">
        <v>18.846001000000001</v>
      </c>
      <c r="O81">
        <v>27.173999999999999</v>
      </c>
      <c r="P81">
        <v>26.216799999999999</v>
      </c>
      <c r="Q81">
        <f t="shared" si="22"/>
        <v>1</v>
      </c>
      <c r="R81" t="s">
        <v>1779</v>
      </c>
      <c r="S81" s="55">
        <f t="shared" si="23"/>
        <v>2790000000</v>
      </c>
      <c r="T81" s="5" t="str">
        <f>VLOOKUP(A81,'Fund Database'!$B:$G,3,FALSE)</f>
        <v>Allianceberstein</v>
      </c>
      <c r="U81" s="5">
        <f>VLOOKUP(A81,'Fund Database'!$B:$G,4,FALSE)</f>
        <v>9.5359999999999996</v>
      </c>
      <c r="V81" s="5">
        <f>VLOOKUP(A81,'Fund Database'!$B:$G,5,FALSE)</f>
        <v>6.8479999999999999</v>
      </c>
      <c r="W81" s="5">
        <f>VLOOKUP(A81,'Fund Database'!$B:$G,6,FALSE)</f>
        <v>100</v>
      </c>
      <c r="X81" s="6">
        <f t="shared" si="16"/>
        <v>1.7246739130434783</v>
      </c>
      <c r="Y81" s="6">
        <f t="shared" si="17"/>
        <v>9.3070570870068287E-2</v>
      </c>
      <c r="Z81" s="7">
        <f t="shared" si="18"/>
        <v>21.000640000000001</v>
      </c>
      <c r="AA81" s="8">
        <f t="shared" si="19"/>
        <v>-0.23838150121311244</v>
      </c>
    </row>
    <row r="82" spans="1:27" x14ac:dyDescent="0.3">
      <c r="A82" t="s">
        <v>17</v>
      </c>
      <c r="B82">
        <v>18551</v>
      </c>
      <c r="C82" s="7">
        <v>13.75</v>
      </c>
      <c r="D82" s="21">
        <f t="shared" si="20"/>
        <v>255076.25</v>
      </c>
      <c r="E82" s="7">
        <v>27.99</v>
      </c>
      <c r="F82" s="21">
        <f t="shared" si="21"/>
        <v>519242.49</v>
      </c>
      <c r="G82" s="7">
        <v>32.26</v>
      </c>
      <c r="H82" s="1">
        <v>3530420</v>
      </c>
      <c r="I82" s="7">
        <v>1.82</v>
      </c>
      <c r="J82">
        <v>15.35</v>
      </c>
      <c r="K82">
        <v>2.1</v>
      </c>
      <c r="L82">
        <v>1.07</v>
      </c>
      <c r="M82">
        <v>12.72</v>
      </c>
      <c r="N82" s="7">
        <v>9.657</v>
      </c>
      <c r="O82">
        <v>27.5</v>
      </c>
      <c r="P82">
        <v>24.44</v>
      </c>
      <c r="Q82">
        <f t="shared" si="22"/>
        <v>1</v>
      </c>
      <c r="R82" t="s">
        <v>1780</v>
      </c>
      <c r="S82" s="55">
        <f t="shared" si="23"/>
        <v>7900000000</v>
      </c>
      <c r="T82" s="5" t="str">
        <f>VLOOKUP(A82,'Fund Database'!$B:$G,3,FALSE)</f>
        <v>AmerisourceBergen</v>
      </c>
      <c r="U82" s="5">
        <f>VLOOKUP(A82,'Fund Database'!$B:$G,4,FALSE)</f>
        <v>20.181999999999999</v>
      </c>
      <c r="V82" s="5">
        <f>VLOOKUP(A82,'Fund Database'!$B:$G,5,FALSE)</f>
        <v>4.5999999999999996</v>
      </c>
      <c r="W82" s="5">
        <f>VLOOKUP(A82,'Fund Database'!$B:$G,6,FALSE)</f>
        <v>1.3029999999999999</v>
      </c>
      <c r="X82" s="6">
        <f t="shared" si="16"/>
        <v>1.0356363636363635</v>
      </c>
      <c r="Y82" s="6">
        <f t="shared" si="17"/>
        <v>0.15255448374419434</v>
      </c>
      <c r="Z82" s="7">
        <f t="shared" si="18"/>
        <v>23.150400000000001</v>
      </c>
      <c r="AA82" s="8">
        <f t="shared" si="19"/>
        <v>-0.17290460878885308</v>
      </c>
    </row>
    <row r="83" spans="1:27" x14ac:dyDescent="0.3">
      <c r="A83" t="s">
        <v>1375</v>
      </c>
      <c r="B83">
        <v>43611</v>
      </c>
      <c r="C83" s="7">
        <v>26.48</v>
      </c>
      <c r="D83" s="21">
        <f t="shared" si="20"/>
        <v>1154819.28</v>
      </c>
      <c r="E83" s="7">
        <v>32.24</v>
      </c>
      <c r="F83" s="21">
        <f t="shared" si="21"/>
        <v>1406018.6400000001</v>
      </c>
      <c r="G83" s="7">
        <v>33.979999999999997</v>
      </c>
      <c r="H83" s="1">
        <v>4426740</v>
      </c>
      <c r="I83" s="7">
        <v>2.0699999999999998</v>
      </c>
      <c r="J83">
        <v>15.58</v>
      </c>
      <c r="K83">
        <v>2.6</v>
      </c>
      <c r="L83">
        <v>2.87</v>
      </c>
      <c r="M83">
        <v>12.84</v>
      </c>
      <c r="N83" s="7">
        <v>17.948</v>
      </c>
      <c r="O83">
        <v>32.25</v>
      </c>
      <c r="P83">
        <v>32.229999999999997</v>
      </c>
      <c r="Q83">
        <f t="shared" si="22"/>
        <v>1</v>
      </c>
      <c r="R83" t="s">
        <v>1781</v>
      </c>
      <c r="S83" s="55">
        <f t="shared" si="23"/>
        <v>26440000000</v>
      </c>
      <c r="T83" s="5" t="str">
        <f>VLOOKUP(A83,'Fund Database'!$B:$G,3,FALSE)</f>
        <v>Southern Company</v>
      </c>
      <c r="U83" s="5">
        <f>VLOOKUP(A83,'Fund Database'!$B:$G,4,FALSE)</f>
        <v>11.904</v>
      </c>
      <c r="V83" s="5">
        <f>VLOOKUP(A83,'Fund Database'!$B:$G,5,FALSE)</f>
        <v>0</v>
      </c>
      <c r="W83" s="5">
        <f>VLOOKUP(A83,'Fund Database'!$B:$G,6,FALSE)</f>
        <v>22.067</v>
      </c>
      <c r="X83" s="6">
        <f t="shared" si="16"/>
        <v>0.21752265861027195</v>
      </c>
      <c r="Y83" s="6">
        <f t="shared" si="17"/>
        <v>5.3970223325061871E-2</v>
      </c>
      <c r="Z83" s="7">
        <f t="shared" si="18"/>
        <v>26.578799999999998</v>
      </c>
      <c r="AA83" s="8">
        <f t="shared" si="19"/>
        <v>-0.17559553349875942</v>
      </c>
    </row>
    <row r="84" spans="1:27" x14ac:dyDescent="0.3">
      <c r="A84" t="s">
        <v>1039</v>
      </c>
      <c r="B84">
        <v>10331</v>
      </c>
      <c r="C84" s="7">
        <v>14.87</v>
      </c>
      <c r="D84" s="21">
        <f t="shared" si="20"/>
        <v>153621.97</v>
      </c>
      <c r="E84" s="7">
        <v>28.58</v>
      </c>
      <c r="F84" s="21">
        <f t="shared" si="21"/>
        <v>295259.98</v>
      </c>
      <c r="G84" s="7">
        <v>33.82</v>
      </c>
      <c r="H84" s="1">
        <v>56623600</v>
      </c>
      <c r="I84" s="7">
        <v>1.82</v>
      </c>
      <c r="J84">
        <v>15.75</v>
      </c>
      <c r="K84">
        <v>0.8</v>
      </c>
      <c r="L84">
        <v>1.24</v>
      </c>
      <c r="M84">
        <v>12.93</v>
      </c>
      <c r="N84" s="7">
        <v>5.0259999999999998</v>
      </c>
      <c r="O84">
        <v>28.96</v>
      </c>
      <c r="P84">
        <v>27.91</v>
      </c>
      <c r="Q84">
        <f t="shared" si="22"/>
        <v>1</v>
      </c>
      <c r="R84" t="s">
        <v>1782</v>
      </c>
      <c r="S84" s="55">
        <f t="shared" si="23"/>
        <v>250660000000</v>
      </c>
      <c r="T84" s="5" t="str">
        <f>VLOOKUP(A84,'Fund Database'!$B:$G,3,FALSE)</f>
        <v>Microsoft Corpora</v>
      </c>
      <c r="U84" s="5">
        <f>VLOOKUP(A84,'Fund Database'!$B:$G,4,FALSE)</f>
        <v>41.283999999999999</v>
      </c>
      <c r="V84" s="5">
        <f>VLOOKUP(A84,'Fund Database'!$B:$G,5,FALSE)</f>
        <v>18.673999999999999</v>
      </c>
      <c r="W84" s="5">
        <f>VLOOKUP(A84,'Fund Database'!$B:$G,6,FALSE)</f>
        <v>37.642000000000003</v>
      </c>
      <c r="X84" s="6">
        <f t="shared" si="16"/>
        <v>0.92199058507061193</v>
      </c>
      <c r="Y84" s="6">
        <f t="shared" si="17"/>
        <v>0.18334499650104977</v>
      </c>
      <c r="Z84" s="7">
        <f t="shared" si="18"/>
        <v>23.532599999999999</v>
      </c>
      <c r="AA84" s="8">
        <f t="shared" si="19"/>
        <v>-0.17660601819454164</v>
      </c>
    </row>
    <row r="85" spans="1:27" x14ac:dyDescent="0.3">
      <c r="A85" t="s">
        <v>1426</v>
      </c>
      <c r="B85">
        <v>71750</v>
      </c>
      <c r="C85" s="7">
        <v>18.739999999999998</v>
      </c>
      <c r="D85" s="21">
        <f t="shared" si="20"/>
        <v>1344595</v>
      </c>
      <c r="E85" s="7">
        <v>28.15</v>
      </c>
      <c r="F85" s="21">
        <f t="shared" si="21"/>
        <v>2019762.5</v>
      </c>
      <c r="G85" s="7">
        <v>30.75</v>
      </c>
      <c r="H85" s="1">
        <v>231749</v>
      </c>
      <c r="I85" s="7">
        <v>1.78</v>
      </c>
      <c r="J85">
        <v>15.81</v>
      </c>
      <c r="K85">
        <v>12.1</v>
      </c>
      <c r="L85">
        <v>2.17</v>
      </c>
      <c r="M85">
        <v>12.24</v>
      </c>
      <c r="N85" s="7">
        <v>18.691998999999999</v>
      </c>
      <c r="O85">
        <v>26.589400000000001</v>
      </c>
      <c r="P85">
        <v>26.565899999999999</v>
      </c>
      <c r="Q85">
        <f t="shared" si="22"/>
        <v>1</v>
      </c>
      <c r="R85" t="s">
        <v>1783</v>
      </c>
      <c r="S85" s="55">
        <f t="shared" si="23"/>
        <v>1370000000</v>
      </c>
      <c r="T85" s="5" t="str">
        <f>VLOOKUP(A85,'Fund Database'!$B:$G,3,FALSE)</f>
        <v>Sensient Technolo</v>
      </c>
      <c r="U85" s="5">
        <f>VLOOKUP(A85,'Fund Database'!$B:$G,4,FALSE)</f>
        <v>10.023</v>
      </c>
      <c r="V85" s="5">
        <f>VLOOKUP(A85,'Fund Database'!$B:$G,5,FALSE)</f>
        <v>5.8929999999999998</v>
      </c>
      <c r="W85" s="5">
        <f>VLOOKUP(A85,'Fund Database'!$B:$G,6,FALSE)</f>
        <v>12.233000000000001</v>
      </c>
      <c r="X85" s="6">
        <f t="shared" si="16"/>
        <v>0.50213447171824976</v>
      </c>
      <c r="Y85" s="6">
        <f t="shared" si="17"/>
        <v>9.2362344582593306E-2</v>
      </c>
      <c r="Z85" s="7">
        <f t="shared" si="18"/>
        <v>21.787200000000002</v>
      </c>
      <c r="AA85" s="8">
        <f t="shared" si="19"/>
        <v>-0.22603197158081695</v>
      </c>
    </row>
    <row r="86" spans="1:27" x14ac:dyDescent="0.3">
      <c r="A86" t="s">
        <v>1063</v>
      </c>
      <c r="B86">
        <v>43697</v>
      </c>
      <c r="C86" s="7">
        <v>17.510000000000002</v>
      </c>
      <c r="D86" s="21">
        <f t="shared" si="20"/>
        <v>765134.47000000009</v>
      </c>
      <c r="E86" s="7">
        <v>19.809999999999999</v>
      </c>
      <c r="F86" s="21">
        <f t="shared" si="21"/>
        <v>865637.57</v>
      </c>
      <c r="G86" s="7">
        <v>23.65</v>
      </c>
      <c r="H86" s="1">
        <v>2472580</v>
      </c>
      <c r="I86" s="7">
        <v>1.25</v>
      </c>
      <c r="J86">
        <v>15.86</v>
      </c>
      <c r="K86">
        <v>1.7</v>
      </c>
      <c r="L86">
        <v>0.69</v>
      </c>
      <c r="M86">
        <v>8.84</v>
      </c>
      <c r="N86" s="7">
        <v>23.308001000000001</v>
      </c>
      <c r="O86">
        <v>18.79</v>
      </c>
      <c r="P86">
        <v>19.79</v>
      </c>
      <c r="Q86">
        <f t="shared" si="22"/>
        <v>0</v>
      </c>
      <c r="R86" t="s">
        <v>1784</v>
      </c>
      <c r="S86" s="55">
        <f t="shared" si="23"/>
        <v>4190000000.0000005</v>
      </c>
      <c r="T86" s="5" t="str">
        <f>VLOOKUP(A86,'Fund Database'!$B:$G,3,FALSE)</f>
        <v>The NASDAQ OMX Gr</v>
      </c>
      <c r="U86" s="5">
        <f>VLOOKUP(A86,'Fund Database'!$B:$G,4,FALSE)</f>
        <v>5.7649999999999997</v>
      </c>
      <c r="V86" s="5">
        <f>VLOOKUP(A86,'Fund Database'!$B:$G,5,FALSE)</f>
        <v>3.5249999999999999</v>
      </c>
      <c r="W86" s="5">
        <f>VLOOKUP(A86,'Fund Database'!$B:$G,6,FALSE)</f>
        <v>19.419</v>
      </c>
      <c r="X86" s="6">
        <f t="shared" si="16"/>
        <v>0.13135351227869771</v>
      </c>
      <c r="Y86" s="6">
        <f t="shared" si="17"/>
        <v>0.19384149419485108</v>
      </c>
      <c r="Z86" s="7">
        <f t="shared" si="18"/>
        <v>11.05</v>
      </c>
      <c r="AA86" s="8">
        <f t="shared" si="19"/>
        <v>-0.44220090863200395</v>
      </c>
    </row>
    <row r="87" spans="1:27" x14ac:dyDescent="0.3">
      <c r="A87" t="s">
        <v>478</v>
      </c>
      <c r="B87">
        <v>29752</v>
      </c>
      <c r="C87" s="7">
        <v>22.62</v>
      </c>
      <c r="D87" s="21">
        <f t="shared" si="20"/>
        <v>672990.24</v>
      </c>
      <c r="E87" s="7">
        <v>33.090000000000003</v>
      </c>
      <c r="F87" s="21">
        <f t="shared" si="21"/>
        <v>984493.68</v>
      </c>
      <c r="G87" s="7">
        <v>35.33</v>
      </c>
      <c r="H87" s="1">
        <v>182298</v>
      </c>
      <c r="I87" s="7">
        <v>2.08</v>
      </c>
      <c r="J87">
        <v>15.88</v>
      </c>
      <c r="K87">
        <v>8.6999999999999993</v>
      </c>
      <c r="L87">
        <v>2.79</v>
      </c>
      <c r="M87">
        <v>13.03</v>
      </c>
      <c r="N87" s="7">
        <v>22.584999</v>
      </c>
      <c r="O87">
        <v>31.28</v>
      </c>
      <c r="P87">
        <v>31.96</v>
      </c>
      <c r="Q87">
        <f t="shared" si="22"/>
        <v>0</v>
      </c>
      <c r="R87" t="s">
        <v>1785</v>
      </c>
      <c r="S87" s="55">
        <f t="shared" si="23"/>
        <v>1500000000</v>
      </c>
      <c r="T87" s="5" t="str">
        <f>VLOOKUP(A87,'Fund Database'!$B:$G,3,FALSE)</f>
        <v>Curtiss-Wright Co</v>
      </c>
      <c r="U87" s="5">
        <f>VLOOKUP(A87,'Fund Database'!$B:$G,4,FALSE)</f>
        <v>10.057</v>
      </c>
      <c r="V87" s="5">
        <f>VLOOKUP(A87,'Fund Database'!$B:$G,5,FALSE)</f>
        <v>5.0579999999999998</v>
      </c>
      <c r="W87" s="5">
        <f>VLOOKUP(A87,'Fund Database'!$B:$G,6,FALSE)</f>
        <v>9.3559999999999999</v>
      </c>
      <c r="X87" s="6">
        <f t="shared" si="16"/>
        <v>0.46286472148541125</v>
      </c>
      <c r="Y87" s="6">
        <f t="shared" si="17"/>
        <v>6.7694167422181761E-2</v>
      </c>
      <c r="Z87" s="7">
        <f t="shared" si="18"/>
        <v>27.102399999999999</v>
      </c>
      <c r="AA87" s="8">
        <f t="shared" si="19"/>
        <v>-0.18094892716832892</v>
      </c>
    </row>
    <row r="88" spans="1:27" x14ac:dyDescent="0.3">
      <c r="A88" t="s">
        <v>61</v>
      </c>
      <c r="B88">
        <v>11448</v>
      </c>
      <c r="C88" s="7">
        <v>13.57</v>
      </c>
      <c r="D88" s="21">
        <f t="shared" si="20"/>
        <v>155349.36000000002</v>
      </c>
      <c r="E88" s="7">
        <v>30.58</v>
      </c>
      <c r="F88" s="21">
        <f t="shared" si="21"/>
        <v>350079.83999999997</v>
      </c>
      <c r="G88" s="7">
        <v>30.17</v>
      </c>
      <c r="H88" s="2">
        <v>51749.2</v>
      </c>
      <c r="I88" s="7">
        <v>1.91</v>
      </c>
      <c r="J88">
        <v>16.03</v>
      </c>
      <c r="K88">
        <v>1.7</v>
      </c>
      <c r="L88">
        <v>1.51</v>
      </c>
      <c r="M88">
        <v>11.9</v>
      </c>
      <c r="N88" s="7">
        <v>4.3810000000000002</v>
      </c>
      <c r="O88">
        <v>28.25</v>
      </c>
      <c r="P88">
        <v>24.07</v>
      </c>
      <c r="Q88">
        <f t="shared" si="22"/>
        <v>1</v>
      </c>
      <c r="R88" t="s">
        <v>1786</v>
      </c>
      <c r="S88" s="55">
        <f t="shared" si="23"/>
        <v>1830000000</v>
      </c>
      <c r="T88" s="5" t="str">
        <f>VLOOKUP(A88,'Fund Database'!$B:$G,3,FALSE)</f>
        <v>Alliance Holdings</v>
      </c>
      <c r="U88" s="5">
        <f>VLOOKUP(A88,'Fund Database'!$B:$G,4,FALSE)</f>
        <v>45.798999999999999</v>
      </c>
      <c r="V88" s="5">
        <f>VLOOKUP(A88,'Fund Database'!$B:$G,5,FALSE)</f>
        <v>13.143000000000001</v>
      </c>
      <c r="W88" s="5">
        <f>VLOOKUP(A88,'Fund Database'!$B:$G,6,FALSE)</f>
        <v>17.829999999999998</v>
      </c>
      <c r="X88" s="6">
        <f t="shared" si="16"/>
        <v>1.2535003684598378</v>
      </c>
      <c r="Y88" s="6">
        <f t="shared" si="17"/>
        <v>-1.3407455853498907E-2</v>
      </c>
      <c r="Z88" s="7">
        <f t="shared" si="18"/>
        <v>22.728999999999999</v>
      </c>
      <c r="AA88" s="8">
        <f t="shared" si="19"/>
        <v>-0.25673642903858729</v>
      </c>
    </row>
    <row r="89" spans="1:27" x14ac:dyDescent="0.3">
      <c r="A89" t="s">
        <v>994</v>
      </c>
      <c r="B89">
        <v>75869</v>
      </c>
      <c r="C89" s="7">
        <v>27.27</v>
      </c>
      <c r="D89" s="21">
        <f t="shared" si="20"/>
        <v>2068947.63</v>
      </c>
      <c r="E89" s="7">
        <v>34.049999999999997</v>
      </c>
      <c r="F89" s="21">
        <f t="shared" si="21"/>
        <v>2583339.4499999997</v>
      </c>
      <c r="G89" s="7">
        <v>35</v>
      </c>
      <c r="H89" s="2">
        <v>56632.800000000003</v>
      </c>
      <c r="I89" s="7">
        <v>2.12</v>
      </c>
      <c r="J89">
        <v>16.04</v>
      </c>
      <c r="K89">
        <v>11.3</v>
      </c>
      <c r="L89">
        <v>2.87</v>
      </c>
      <c r="M89">
        <v>13.57</v>
      </c>
      <c r="N89" s="7">
        <v>21.495000999999998</v>
      </c>
      <c r="O89">
        <v>33.770000000000003</v>
      </c>
      <c r="P89">
        <v>35.39</v>
      </c>
      <c r="Q89">
        <f t="shared" si="22"/>
        <v>0</v>
      </c>
      <c r="R89" t="s">
        <v>1787</v>
      </c>
      <c r="S89" s="55">
        <f t="shared" si="23"/>
        <v>787000000</v>
      </c>
      <c r="T89" s="5" t="str">
        <f>VLOOKUP(A89,'Fund Database'!$B:$G,3,FALSE)</f>
        <v>MGE Energy Inc.</v>
      </c>
      <c r="U89" s="5">
        <f>VLOOKUP(A89,'Fund Database'!$B:$G,4,FALSE)</f>
        <v>10.202999999999999</v>
      </c>
      <c r="V89" s="5">
        <f>VLOOKUP(A89,'Fund Database'!$B:$G,5,FALSE)</f>
        <v>4.4359999999999999</v>
      </c>
      <c r="W89" s="5">
        <f>VLOOKUP(A89,'Fund Database'!$B:$G,6,FALSE)</f>
        <v>15.449</v>
      </c>
      <c r="X89" s="6">
        <f t="shared" si="16"/>
        <v>0.24862486248624854</v>
      </c>
      <c r="Y89" s="6">
        <f t="shared" si="17"/>
        <v>2.7900146842878205E-2</v>
      </c>
      <c r="Z89" s="7">
        <f t="shared" si="18"/>
        <v>28.768400000000003</v>
      </c>
      <c r="AA89" s="8">
        <f t="shared" si="19"/>
        <v>-0.15511306901615254</v>
      </c>
    </row>
    <row r="90" spans="1:27" x14ac:dyDescent="0.3">
      <c r="A90" t="s">
        <v>622</v>
      </c>
      <c r="B90">
        <v>48405</v>
      </c>
      <c r="C90" s="7">
        <v>17.86</v>
      </c>
      <c r="D90" s="21">
        <f t="shared" si="20"/>
        <v>864513.29999999993</v>
      </c>
      <c r="E90" s="7">
        <v>32.08</v>
      </c>
      <c r="F90" s="21">
        <f t="shared" si="21"/>
        <v>1552832.4</v>
      </c>
      <c r="G90" s="7">
        <v>33.43</v>
      </c>
      <c r="H90" s="1">
        <v>390808</v>
      </c>
      <c r="I90" s="7">
        <v>1.98</v>
      </c>
      <c r="J90">
        <v>16.21</v>
      </c>
      <c r="K90">
        <v>1</v>
      </c>
      <c r="L90">
        <v>2</v>
      </c>
      <c r="M90">
        <v>14.78</v>
      </c>
      <c r="N90" s="7">
        <v>-1E-3</v>
      </c>
      <c r="O90">
        <v>32.43</v>
      </c>
      <c r="P90">
        <v>30.01</v>
      </c>
      <c r="Q90">
        <f t="shared" si="22"/>
        <v>1</v>
      </c>
      <c r="R90" t="s">
        <v>1788</v>
      </c>
      <c r="S90" s="55">
        <f t="shared" si="23"/>
        <v>7150000000</v>
      </c>
      <c r="T90" s="5" t="str">
        <f>VLOOKUP(A90,'Fund Database'!$B:$G,3,FALSE)</f>
        <v>Energy Transfer E</v>
      </c>
      <c r="U90" s="5">
        <f>VLOOKUP(A90,'Fund Database'!$B:$G,4,FALSE)</f>
        <v>0</v>
      </c>
      <c r="V90" s="5">
        <f>VLOOKUP(A90,'Fund Database'!$B:$G,5,FALSE)</f>
        <v>5.9749999999999996</v>
      </c>
      <c r="W90" s="5">
        <f>VLOOKUP(A90,'Fund Database'!$B:$G,6,FALSE)</f>
        <v>20.497</v>
      </c>
      <c r="X90" s="6">
        <f t="shared" si="16"/>
        <v>0.79619260918253076</v>
      </c>
      <c r="Y90" s="6">
        <f t="shared" si="17"/>
        <v>4.2082294264339196E-2</v>
      </c>
      <c r="Z90" s="7">
        <f t="shared" si="18"/>
        <v>29.264399999999998</v>
      </c>
      <c r="AA90" s="8">
        <f t="shared" si="19"/>
        <v>-8.7768079800498749E-2</v>
      </c>
    </row>
    <row r="91" spans="1:27" x14ac:dyDescent="0.3">
      <c r="A91" t="s">
        <v>448</v>
      </c>
      <c r="B91">
        <v>46184</v>
      </c>
      <c r="C91" s="7">
        <v>12.27</v>
      </c>
      <c r="D91" s="21">
        <f t="shared" si="20"/>
        <v>566677.67999999993</v>
      </c>
      <c r="E91" s="7">
        <v>20.399999999999999</v>
      </c>
      <c r="F91" s="21">
        <f t="shared" si="21"/>
        <v>942153.6</v>
      </c>
      <c r="G91" s="7">
        <v>21.9</v>
      </c>
      <c r="H91" s="1">
        <v>329370</v>
      </c>
      <c r="I91" s="7">
        <v>1.26</v>
      </c>
      <c r="J91">
        <v>16.22</v>
      </c>
      <c r="K91">
        <v>6.2</v>
      </c>
      <c r="L91">
        <v>1.27</v>
      </c>
      <c r="M91">
        <v>9.0299999999999994</v>
      </c>
      <c r="N91" s="7">
        <v>6.3559999999999999</v>
      </c>
      <c r="O91">
        <v>19.62</v>
      </c>
      <c r="P91">
        <v>17.510000000000002</v>
      </c>
      <c r="Q91">
        <f t="shared" si="22"/>
        <v>1</v>
      </c>
      <c r="R91" t="s">
        <v>1789</v>
      </c>
      <c r="S91" s="55">
        <f t="shared" si="23"/>
        <v>727240000</v>
      </c>
      <c r="T91" s="5" t="str">
        <f>VLOOKUP(A91,'Fund Database'!$B:$G,3,FALSE)</f>
        <v>CSG Systems Inter</v>
      </c>
      <c r="U91" s="5">
        <f>VLOOKUP(A91,'Fund Database'!$B:$G,4,FALSE)</f>
        <v>22.22</v>
      </c>
      <c r="V91" s="5">
        <f>VLOOKUP(A91,'Fund Database'!$B:$G,5,FALSE)</f>
        <v>9</v>
      </c>
      <c r="W91" s="5">
        <f>VLOOKUP(A91,'Fund Database'!$B:$G,6,FALSE)</f>
        <v>15.048</v>
      </c>
      <c r="X91" s="6">
        <f t="shared" si="16"/>
        <v>0.66259168704156468</v>
      </c>
      <c r="Y91" s="6">
        <f t="shared" si="17"/>
        <v>7.3529411764705885E-2</v>
      </c>
      <c r="Z91" s="7">
        <f t="shared" si="18"/>
        <v>11.377799999999999</v>
      </c>
      <c r="AA91" s="8">
        <f t="shared" si="19"/>
        <v>-0.44226470588235295</v>
      </c>
    </row>
    <row r="92" spans="1:27" x14ac:dyDescent="0.3">
      <c r="A92" t="s">
        <v>640</v>
      </c>
      <c r="B92">
        <v>43236</v>
      </c>
      <c r="C92" s="7">
        <v>73.48</v>
      </c>
      <c r="D92" s="21">
        <f t="shared" si="20"/>
        <v>3176981.2800000003</v>
      </c>
      <c r="E92" s="7">
        <v>180.02</v>
      </c>
      <c r="F92" s="21">
        <f t="shared" si="21"/>
        <v>7783344.7200000007</v>
      </c>
      <c r="G92" s="7">
        <v>205</v>
      </c>
      <c r="H92" s="2">
        <v>14257.4</v>
      </c>
      <c r="I92" s="7">
        <v>11.08</v>
      </c>
      <c r="J92">
        <v>16.25</v>
      </c>
      <c r="K92">
        <v>1.6</v>
      </c>
      <c r="L92">
        <v>4.09</v>
      </c>
      <c r="M92">
        <v>16.78</v>
      </c>
      <c r="N92" s="7">
        <v>149.348007</v>
      </c>
      <c r="O92">
        <v>175.44</v>
      </c>
      <c r="P92">
        <v>159.44</v>
      </c>
      <c r="Q92">
        <f t="shared" si="22"/>
        <v>1</v>
      </c>
      <c r="R92" t="s">
        <v>1714</v>
      </c>
      <c r="S92" s="55">
        <f t="shared" si="23"/>
        <v>1880000000</v>
      </c>
      <c r="T92" s="5" t="str">
        <f>VLOOKUP(A92,'Fund Database'!$B:$G,3,FALSE)</f>
        <v>First Citizens Ba</v>
      </c>
      <c r="U92" s="5">
        <f>VLOOKUP(A92,'Fund Database'!$B:$G,4,FALSE)</f>
        <v>7.7009999999999996</v>
      </c>
      <c r="V92" s="5">
        <f>VLOOKUP(A92,'Fund Database'!$B:$G,5,FALSE)</f>
        <v>0.65600000000000003</v>
      </c>
      <c r="W92" s="5">
        <f>VLOOKUP(A92,'Fund Database'!$B:$G,6,FALSE)</f>
        <v>10.647</v>
      </c>
      <c r="X92" s="6">
        <f t="shared" si="16"/>
        <v>1.4499183451279261</v>
      </c>
      <c r="Y92" s="6">
        <f t="shared" si="17"/>
        <v>0.13876235973780685</v>
      </c>
      <c r="Z92" s="7">
        <f t="shared" si="18"/>
        <v>185.92240000000001</v>
      </c>
      <c r="AA92" s="8">
        <f t="shared" si="19"/>
        <v>3.2787468059104541E-2</v>
      </c>
    </row>
    <row r="93" spans="1:27" x14ac:dyDescent="0.3">
      <c r="A93" t="s">
        <v>925</v>
      </c>
      <c r="B93">
        <v>84252</v>
      </c>
      <c r="C93" s="7">
        <v>13.99</v>
      </c>
      <c r="D93" s="21">
        <f t="shared" si="20"/>
        <v>1178685.48</v>
      </c>
      <c r="E93" s="7">
        <v>24.41</v>
      </c>
      <c r="F93" s="21">
        <f t="shared" si="21"/>
        <v>2056591.32</v>
      </c>
      <c r="G93" s="7">
        <v>28.33</v>
      </c>
      <c r="H93" s="1">
        <v>185159</v>
      </c>
      <c r="I93" s="7">
        <v>1.49</v>
      </c>
      <c r="J93">
        <v>16.440000000000001</v>
      </c>
      <c r="K93">
        <v>14.7</v>
      </c>
      <c r="L93">
        <v>0.71</v>
      </c>
      <c r="M93">
        <v>9.8000000000000007</v>
      </c>
      <c r="N93" s="7">
        <v>8.19</v>
      </c>
      <c r="O93">
        <v>20.9</v>
      </c>
      <c r="P93">
        <v>21.72</v>
      </c>
      <c r="Q93">
        <f t="shared" si="22"/>
        <v>0</v>
      </c>
      <c r="R93" t="s">
        <v>1790</v>
      </c>
      <c r="S93" s="55">
        <f t="shared" si="23"/>
        <v>660020000</v>
      </c>
      <c r="T93" s="5" t="str">
        <f>VLOOKUP(A93,'Fund Database'!$B:$G,3,FALSE)</f>
        <v>Lincoln Education</v>
      </c>
      <c r="U93" s="5">
        <f>VLOOKUP(A93,'Fund Database'!$B:$G,4,FALSE)</f>
        <v>20.571999999999999</v>
      </c>
      <c r="V93" s="5">
        <f>VLOOKUP(A93,'Fund Database'!$B:$G,5,FALSE)</f>
        <v>14.337</v>
      </c>
      <c r="W93" s="5">
        <f>VLOOKUP(A93,'Fund Database'!$B:$G,6,FALSE)</f>
        <v>14.068</v>
      </c>
      <c r="X93" s="6">
        <f t="shared" si="16"/>
        <v>0.74481772694781989</v>
      </c>
      <c r="Y93" s="6">
        <f t="shared" si="17"/>
        <v>0.16058992216304785</v>
      </c>
      <c r="Z93" s="7">
        <f t="shared" si="18"/>
        <v>14.602</v>
      </c>
      <c r="AA93" s="8">
        <f t="shared" si="19"/>
        <v>-0.40180253994264642</v>
      </c>
    </row>
    <row r="94" spans="1:27" x14ac:dyDescent="0.3">
      <c r="A94" t="s">
        <v>646</v>
      </c>
      <c r="B94">
        <v>12677</v>
      </c>
      <c r="C94" s="7">
        <v>25.52</v>
      </c>
      <c r="D94" s="21">
        <f t="shared" si="20"/>
        <v>323517.03999999998</v>
      </c>
      <c r="E94" s="7">
        <v>35.46</v>
      </c>
      <c r="F94" s="21">
        <f t="shared" si="21"/>
        <v>449526.42</v>
      </c>
      <c r="G94" s="7">
        <v>33.47</v>
      </c>
      <c r="H94" s="1">
        <v>3090330</v>
      </c>
      <c r="I94" s="7">
        <v>2.14</v>
      </c>
      <c r="J94">
        <v>16.600000000000001</v>
      </c>
      <c r="K94">
        <v>4.9000000000000004</v>
      </c>
      <c r="L94">
        <v>1.08</v>
      </c>
      <c r="M94">
        <v>13.8</v>
      </c>
      <c r="N94" s="7">
        <v>10.65</v>
      </c>
      <c r="O94">
        <v>31.49</v>
      </c>
      <c r="P94">
        <v>29.4</v>
      </c>
      <c r="Q94">
        <f t="shared" si="22"/>
        <v>1</v>
      </c>
      <c r="R94" t="s">
        <v>1791</v>
      </c>
      <c r="S94" s="55">
        <f t="shared" si="23"/>
        <v>4910000000</v>
      </c>
      <c r="T94" s="5" t="str">
        <f>VLOOKUP(A94,'Fund Database'!$B:$G,3,FALSE)</f>
        <v>Family Dollar Sto</v>
      </c>
      <c r="U94" s="5">
        <f>VLOOKUP(A94,'Fund Database'!$B:$G,4,FALSE)</f>
        <v>21.626999999999999</v>
      </c>
      <c r="V94" s="5">
        <f>VLOOKUP(A94,'Fund Database'!$B:$G,5,FALSE)</f>
        <v>10.866</v>
      </c>
      <c r="W94" s="5">
        <f>VLOOKUP(A94,'Fund Database'!$B:$G,6,FALSE)</f>
        <v>6.3529999999999998</v>
      </c>
      <c r="X94" s="6">
        <f t="shared" si="16"/>
        <v>0.38949843260188094</v>
      </c>
      <c r="Y94" s="6">
        <f t="shared" si="17"/>
        <v>-5.6119571347997797E-2</v>
      </c>
      <c r="Z94" s="7">
        <f t="shared" si="18"/>
        <v>29.532000000000004</v>
      </c>
      <c r="AA94" s="8">
        <f t="shared" si="19"/>
        <v>-0.16717428087986455</v>
      </c>
    </row>
    <row r="95" spans="1:27" x14ac:dyDescent="0.3">
      <c r="A95" t="s">
        <v>1626</v>
      </c>
      <c r="B95">
        <v>39114</v>
      </c>
      <c r="C95" s="7">
        <v>21.39</v>
      </c>
      <c r="D95" s="21">
        <f t="shared" si="20"/>
        <v>836648.46000000008</v>
      </c>
      <c r="E95" s="7">
        <v>35.090000000000003</v>
      </c>
      <c r="F95" s="21">
        <f t="shared" si="21"/>
        <v>1372510.2600000002</v>
      </c>
      <c r="G95" s="7">
        <v>42.17</v>
      </c>
      <c r="H95" s="1">
        <v>7499660</v>
      </c>
      <c r="I95" s="7">
        <v>2.1</v>
      </c>
      <c r="J95">
        <v>16.68</v>
      </c>
      <c r="K95">
        <v>1.7</v>
      </c>
      <c r="L95">
        <v>1.0900000000000001</v>
      </c>
      <c r="M95">
        <v>13</v>
      </c>
      <c r="N95" s="7">
        <v>14.840999999999999</v>
      </c>
      <c r="O95">
        <v>35.36</v>
      </c>
      <c r="P95">
        <v>36.54</v>
      </c>
      <c r="Q95">
        <f t="shared" si="22"/>
        <v>0</v>
      </c>
      <c r="R95" t="s">
        <v>1792</v>
      </c>
      <c r="S95" s="55">
        <f t="shared" si="23"/>
        <v>34570000000</v>
      </c>
      <c r="T95" s="5" t="str">
        <f>VLOOKUP(A95,'Fund Database'!$B:$G,3,FALSE)</f>
        <v>Walgreen Company</v>
      </c>
      <c r="U95" s="5">
        <f>VLOOKUP(A95,'Fund Database'!$B:$G,4,FALSE)</f>
        <v>15.04</v>
      </c>
      <c r="V95" s="5">
        <f>VLOOKUP(A95,'Fund Database'!$B:$G,5,FALSE)</f>
        <v>8.9619999999999997</v>
      </c>
      <c r="W95" s="5">
        <f>VLOOKUP(A95,'Fund Database'!$B:$G,6,FALSE)</f>
        <v>5.6539999999999999</v>
      </c>
      <c r="X95" s="6">
        <f t="shared" si="16"/>
        <v>0.64048620850864901</v>
      </c>
      <c r="Y95" s="6">
        <f t="shared" si="17"/>
        <v>0.20176688515246502</v>
      </c>
      <c r="Z95" s="7">
        <f t="shared" si="18"/>
        <v>27.3</v>
      </c>
      <c r="AA95" s="8">
        <f t="shared" si="19"/>
        <v>-0.22200056996295248</v>
      </c>
    </row>
    <row r="96" spans="1:27" x14ac:dyDescent="0.3">
      <c r="A96" t="s">
        <v>1267</v>
      </c>
      <c r="B96">
        <v>60343</v>
      </c>
      <c r="C96" s="7">
        <v>18.86</v>
      </c>
      <c r="D96" s="21">
        <f t="shared" si="20"/>
        <v>1138068.98</v>
      </c>
      <c r="E96" s="7">
        <v>29.95</v>
      </c>
      <c r="F96" s="21">
        <f t="shared" si="21"/>
        <v>1807272.8499999999</v>
      </c>
      <c r="G96" s="7">
        <v>28.75</v>
      </c>
      <c r="H96" s="1">
        <v>383000</v>
      </c>
      <c r="I96" s="7">
        <v>1.79</v>
      </c>
      <c r="J96">
        <v>16.690000000000001</v>
      </c>
      <c r="K96">
        <v>14</v>
      </c>
      <c r="L96">
        <v>1.23</v>
      </c>
      <c r="M96">
        <v>13.8</v>
      </c>
      <c r="N96" s="7">
        <v>17.027000000000001</v>
      </c>
      <c r="O96">
        <v>27.71</v>
      </c>
      <c r="P96">
        <v>27.11</v>
      </c>
      <c r="Q96">
        <f t="shared" si="22"/>
        <v>1</v>
      </c>
      <c r="R96" t="s">
        <v>1793</v>
      </c>
      <c r="S96" s="55">
        <f t="shared" si="23"/>
        <v>1460000000</v>
      </c>
      <c r="T96" s="5" t="str">
        <f>VLOOKUP(A96,'Fund Database'!$B:$G,3,FALSE)</f>
        <v>Ruddick Corporati</v>
      </c>
      <c r="U96" s="5">
        <f>VLOOKUP(A96,'Fund Database'!$B:$G,4,FALSE)</f>
        <v>10.398</v>
      </c>
      <c r="V96" s="5">
        <f>VLOOKUP(A96,'Fund Database'!$B:$G,5,FALSE)</f>
        <v>5.8639999999999999</v>
      </c>
      <c r="W96" s="5">
        <f>VLOOKUP(A96,'Fund Database'!$B:$G,6,FALSE)</f>
        <v>4.0350000000000001</v>
      </c>
      <c r="X96" s="6">
        <f t="shared" si="16"/>
        <v>0.588016967126193</v>
      </c>
      <c r="Y96" s="6">
        <f t="shared" si="17"/>
        <v>-4.0066777963272099E-2</v>
      </c>
      <c r="Z96" s="7">
        <f t="shared" si="18"/>
        <v>24.702000000000002</v>
      </c>
      <c r="AA96" s="8">
        <f t="shared" si="19"/>
        <v>-0.17522537562604332</v>
      </c>
    </row>
    <row r="97" spans="1:27" x14ac:dyDescent="0.3">
      <c r="A97" t="s">
        <v>1590</v>
      </c>
      <c r="B97">
        <v>13535</v>
      </c>
      <c r="C97" s="7">
        <v>15.13</v>
      </c>
      <c r="D97" s="21">
        <f t="shared" si="20"/>
        <v>204784.55000000002</v>
      </c>
      <c r="E97" s="7">
        <v>28.597799999999999</v>
      </c>
      <c r="F97" s="21">
        <f t="shared" si="21"/>
        <v>387071.223</v>
      </c>
      <c r="G97" s="7">
        <v>30.73</v>
      </c>
      <c r="H97" s="1">
        <v>549838</v>
      </c>
      <c r="I97" s="7">
        <v>1.7130000000000001</v>
      </c>
      <c r="J97">
        <v>16.690000000000001</v>
      </c>
      <c r="K97">
        <v>1.4</v>
      </c>
      <c r="L97">
        <v>1.32</v>
      </c>
      <c r="M97">
        <v>12.71</v>
      </c>
      <c r="N97" s="7">
        <v>15.268000000000001</v>
      </c>
      <c r="O97">
        <v>27.230599999999999</v>
      </c>
      <c r="P97">
        <v>27.157599999999999</v>
      </c>
      <c r="Q97">
        <f t="shared" si="22"/>
        <v>1</v>
      </c>
      <c r="R97" t="s">
        <v>1794</v>
      </c>
      <c r="S97" s="55">
        <f t="shared" si="23"/>
        <v>2830000000</v>
      </c>
      <c r="T97" s="5" t="str">
        <f>VLOOKUP(A97,'Fund Database'!$B:$G,3,FALSE)</f>
        <v>Valspar Corporati</v>
      </c>
      <c r="U97" s="5">
        <f>VLOOKUP(A97,'Fund Database'!$B:$G,4,FALSE)</f>
        <v>12.286</v>
      </c>
      <c r="V97" s="5">
        <f>VLOOKUP(A97,'Fund Database'!$B:$G,5,FALSE)</f>
        <v>6.4189999999999996</v>
      </c>
      <c r="W97" s="5">
        <f>VLOOKUP(A97,'Fund Database'!$B:$G,6,FALSE)</f>
        <v>11.853999999999999</v>
      </c>
      <c r="X97" s="6">
        <f t="shared" si="16"/>
        <v>0.89013879709187027</v>
      </c>
      <c r="Y97" s="6">
        <f t="shared" si="17"/>
        <v>7.4558182797278147E-2</v>
      </c>
      <c r="Z97" s="7">
        <f t="shared" si="18"/>
        <v>21.772230000000004</v>
      </c>
      <c r="AA97" s="8">
        <f t="shared" si="19"/>
        <v>-0.23867465329500856</v>
      </c>
    </row>
    <row r="98" spans="1:27" x14ac:dyDescent="0.3">
      <c r="A98" t="s">
        <v>1417</v>
      </c>
      <c r="B98">
        <v>13969</v>
      </c>
      <c r="C98" s="7">
        <v>17.079999999999998</v>
      </c>
      <c r="D98" s="21">
        <f t="shared" si="20"/>
        <v>238590.52</v>
      </c>
      <c r="E98" s="7">
        <v>29.51</v>
      </c>
      <c r="F98" s="21">
        <f t="shared" si="21"/>
        <v>412225.19</v>
      </c>
      <c r="G98" s="7">
        <v>30.5</v>
      </c>
      <c r="H98" s="1">
        <v>184179</v>
      </c>
      <c r="I98" s="7">
        <v>1.76</v>
      </c>
      <c r="J98">
        <v>16.75</v>
      </c>
      <c r="K98">
        <v>8.1</v>
      </c>
      <c r="L98">
        <v>23.55</v>
      </c>
      <c r="M98">
        <v>13.35</v>
      </c>
      <c r="N98" s="7">
        <v>23.707999999999998</v>
      </c>
      <c r="O98">
        <v>28.08</v>
      </c>
      <c r="P98">
        <v>26.81</v>
      </c>
      <c r="Q98">
        <f t="shared" si="22"/>
        <v>1</v>
      </c>
      <c r="R98" t="s">
        <v>1795</v>
      </c>
      <c r="S98" s="55">
        <f t="shared" si="23"/>
        <v>1330000000</v>
      </c>
      <c r="T98" s="5" t="str">
        <f>VLOOKUP(A98,'Fund Database'!$B:$G,3,FALSE)</f>
        <v>Southwest Gas Cor</v>
      </c>
      <c r="U98" s="5">
        <f>VLOOKUP(A98,'Fund Database'!$B:$G,4,FALSE)</f>
        <v>7.5540000000000003</v>
      </c>
      <c r="V98" s="5">
        <f>VLOOKUP(A98,'Fund Database'!$B:$G,5,FALSE)</f>
        <v>0</v>
      </c>
      <c r="W98" s="5">
        <f>VLOOKUP(A98,'Fund Database'!$B:$G,6,FALSE)</f>
        <v>12.082000000000001</v>
      </c>
      <c r="X98" s="6">
        <f t="shared" si="16"/>
        <v>0.72775175644028134</v>
      </c>
      <c r="Y98" s="6">
        <f t="shared" si="17"/>
        <v>3.3547949847509265E-2</v>
      </c>
      <c r="Z98" s="7">
        <f t="shared" si="18"/>
        <v>23.495999999999999</v>
      </c>
      <c r="AA98" s="8">
        <f t="shared" si="19"/>
        <v>-0.20379532361911226</v>
      </c>
    </row>
    <row r="99" spans="1:27" x14ac:dyDescent="0.3">
      <c r="A99" t="s">
        <v>145</v>
      </c>
      <c r="B99">
        <v>21510</v>
      </c>
      <c r="C99" s="7">
        <v>8.44</v>
      </c>
      <c r="D99" s="21">
        <f t="shared" si="20"/>
        <v>181544.4</v>
      </c>
      <c r="E99" s="7">
        <v>14.7</v>
      </c>
      <c r="F99" s="21">
        <f t="shared" si="21"/>
        <v>316197</v>
      </c>
      <c r="G99" s="7">
        <v>18</v>
      </c>
      <c r="H99" s="2">
        <v>57734.400000000001</v>
      </c>
      <c r="I99" s="7">
        <v>0.877</v>
      </c>
      <c r="J99">
        <v>16.760000000000002</v>
      </c>
      <c r="K99">
        <v>5.4</v>
      </c>
      <c r="L99">
        <v>0.45</v>
      </c>
      <c r="M99">
        <v>7.54</v>
      </c>
      <c r="N99" s="7">
        <v>25.974001000000001</v>
      </c>
      <c r="O99">
        <v>14.0106</v>
      </c>
      <c r="P99">
        <v>15.0623</v>
      </c>
      <c r="Q99">
        <f t="shared" si="22"/>
        <v>0</v>
      </c>
      <c r="R99" t="s">
        <v>1796</v>
      </c>
      <c r="S99" s="55">
        <f t="shared" si="23"/>
        <v>152130000</v>
      </c>
      <c r="T99" s="5" t="str">
        <f>VLOOKUP(A99,'Fund Database'!$B:$G,3,FALSE)</f>
        <v>American Safety I</v>
      </c>
      <c r="U99" s="5">
        <f>VLOOKUP(A99,'Fund Database'!$B:$G,4,FALSE)</f>
        <v>3.85</v>
      </c>
      <c r="V99" s="5">
        <f>VLOOKUP(A99,'Fund Database'!$B:$G,5,FALSE)</f>
        <v>0.9</v>
      </c>
      <c r="W99" s="5">
        <f>VLOOKUP(A99,'Fund Database'!$B:$G,6,FALSE)</f>
        <v>7.6040000000000001</v>
      </c>
      <c r="X99" s="6">
        <f t="shared" si="16"/>
        <v>0.74170616113744081</v>
      </c>
      <c r="Y99" s="6">
        <f t="shared" si="17"/>
        <v>0.2244897959183674</v>
      </c>
      <c r="Z99" s="7">
        <f t="shared" si="18"/>
        <v>6.6125800000000003</v>
      </c>
      <c r="AA99" s="8">
        <f t="shared" si="19"/>
        <v>-0.55016462585033998</v>
      </c>
    </row>
    <row r="100" spans="1:27" x14ac:dyDescent="0.3">
      <c r="A100" t="s">
        <v>37</v>
      </c>
      <c r="B100">
        <v>21696</v>
      </c>
      <c r="C100" s="7">
        <v>23.13</v>
      </c>
      <c r="D100" s="21">
        <f t="shared" si="20"/>
        <v>501828.48</v>
      </c>
      <c r="E100" s="7">
        <v>29.85</v>
      </c>
      <c r="F100" s="21">
        <f t="shared" si="21"/>
        <v>647625.6</v>
      </c>
      <c r="G100" s="7">
        <v>37</v>
      </c>
      <c r="H100" s="1">
        <v>4815580</v>
      </c>
      <c r="I100" s="7">
        <v>1.78</v>
      </c>
      <c r="J100">
        <v>16.760000000000002</v>
      </c>
      <c r="K100">
        <v>1.2</v>
      </c>
      <c r="L100">
        <v>0.98</v>
      </c>
      <c r="M100">
        <v>9.69</v>
      </c>
      <c r="N100" s="7">
        <v>22.962999</v>
      </c>
      <c r="O100">
        <v>30.1</v>
      </c>
      <c r="P100">
        <v>30.14</v>
      </c>
      <c r="Q100">
        <f t="shared" si="22"/>
        <v>0</v>
      </c>
      <c r="R100" t="s">
        <v>1797</v>
      </c>
      <c r="S100" s="55">
        <f t="shared" si="23"/>
        <v>19180000000</v>
      </c>
      <c r="T100" s="5" t="str">
        <f>VLOOKUP(A100,'Fund Database'!$B:$G,3,FALSE)</f>
        <v>Archer-Daniels-Mi</v>
      </c>
      <c r="U100" s="5">
        <f>VLOOKUP(A100,'Fund Database'!$B:$G,4,FALSE)</f>
        <v>8.0609999999999999</v>
      </c>
      <c r="V100" s="5">
        <f>VLOOKUP(A100,'Fund Database'!$B:$G,5,FALSE)</f>
        <v>3.0979999999999999</v>
      </c>
      <c r="W100" s="5">
        <f>VLOOKUP(A100,'Fund Database'!$B:$G,6,FALSE)</f>
        <v>2.6859999999999999</v>
      </c>
      <c r="X100" s="6">
        <f t="shared" si="16"/>
        <v>0.2905317769131</v>
      </c>
      <c r="Y100" s="6">
        <f t="shared" si="17"/>
        <v>0.23953098827470681</v>
      </c>
      <c r="Z100" s="7">
        <f t="shared" si="18"/>
        <v>17.248200000000001</v>
      </c>
      <c r="AA100" s="8">
        <f t="shared" si="19"/>
        <v>-0.42217085427135681</v>
      </c>
    </row>
    <row r="101" spans="1:27" x14ac:dyDescent="0.3">
      <c r="A101" t="s">
        <v>1501</v>
      </c>
      <c r="B101">
        <v>58056</v>
      </c>
      <c r="C101" s="7">
        <v>22.24</v>
      </c>
      <c r="D101" s="21">
        <f t="shared" si="20"/>
        <v>1291165.44</v>
      </c>
      <c r="E101" s="7">
        <v>34.5</v>
      </c>
      <c r="F101" s="21">
        <f t="shared" si="21"/>
        <v>2002932</v>
      </c>
      <c r="G101" s="7">
        <v>37.049999999999997</v>
      </c>
      <c r="H101" s="1">
        <v>304959</v>
      </c>
      <c r="I101" s="7">
        <v>2.0299999999999998</v>
      </c>
      <c r="J101">
        <v>16.97</v>
      </c>
      <c r="K101">
        <v>2.2000000000000002</v>
      </c>
      <c r="L101">
        <v>4.1100000000000003</v>
      </c>
      <c r="M101">
        <v>14.44</v>
      </c>
      <c r="N101" s="7">
        <v>22.257000000000001</v>
      </c>
      <c r="O101">
        <v>33.03</v>
      </c>
      <c r="P101">
        <v>31.91</v>
      </c>
      <c r="Q101">
        <f t="shared" si="22"/>
        <v>1</v>
      </c>
      <c r="R101" t="s">
        <v>1798</v>
      </c>
      <c r="S101" s="55">
        <f t="shared" si="23"/>
        <v>23600000000</v>
      </c>
      <c r="T101" s="5" t="str">
        <f>VLOOKUP(A101,'Fund Database'!$B:$G,3,FALSE)</f>
        <v>Transcananda Corp</v>
      </c>
      <c r="U101" s="5">
        <f>VLOOKUP(A101,'Fund Database'!$B:$G,4,FALSE)</f>
        <v>9.6310000000000002</v>
      </c>
      <c r="V101" s="5">
        <f>VLOOKUP(A101,'Fund Database'!$B:$G,5,FALSE)</f>
        <v>4.07</v>
      </c>
      <c r="W101" s="5">
        <f>VLOOKUP(A101,'Fund Database'!$B:$G,6,FALSE)</f>
        <v>30.236000000000001</v>
      </c>
      <c r="X101" s="6">
        <f t="shared" si="16"/>
        <v>0.55125899280575552</v>
      </c>
      <c r="Y101" s="6">
        <f t="shared" si="17"/>
        <v>7.391304347826079E-2</v>
      </c>
      <c r="Z101" s="7">
        <f t="shared" si="18"/>
        <v>29.313199999999995</v>
      </c>
      <c r="AA101" s="8">
        <f t="shared" si="19"/>
        <v>-0.15034202898550739</v>
      </c>
    </row>
    <row r="102" spans="1:27" x14ac:dyDescent="0.3">
      <c r="A102" t="s">
        <v>463</v>
      </c>
      <c r="B102">
        <v>19972</v>
      </c>
      <c r="C102" s="7">
        <v>22.11</v>
      </c>
      <c r="D102" s="21">
        <f t="shared" si="20"/>
        <v>441580.92</v>
      </c>
      <c r="E102" s="7">
        <v>35.049999999999997</v>
      </c>
      <c r="F102" s="21">
        <f t="shared" si="21"/>
        <v>700018.6</v>
      </c>
      <c r="G102" s="7">
        <v>40.5</v>
      </c>
      <c r="H102" s="1">
        <v>134508</v>
      </c>
      <c r="I102" s="7">
        <v>2.06</v>
      </c>
      <c r="J102">
        <v>16.98</v>
      </c>
      <c r="K102">
        <v>3.8</v>
      </c>
      <c r="L102">
        <v>2.04</v>
      </c>
      <c r="M102">
        <v>14.73</v>
      </c>
      <c r="N102" s="7">
        <v>16.280999999999999</v>
      </c>
      <c r="O102">
        <v>36.94</v>
      </c>
      <c r="P102">
        <v>37.29</v>
      </c>
      <c r="Q102">
        <f t="shared" si="22"/>
        <v>0</v>
      </c>
      <c r="R102" t="s">
        <v>1799</v>
      </c>
      <c r="S102" s="55">
        <f t="shared" si="23"/>
        <v>936920000</v>
      </c>
      <c r="T102" s="5" t="str">
        <f>VLOOKUP(A102,'Fund Database'!$B:$G,3,FALSE)</f>
        <v>Cubic Corporation</v>
      </c>
      <c r="U102" s="5">
        <f>VLOOKUP(A102,'Fund Database'!$B:$G,4,FALSE)</f>
        <v>13.379</v>
      </c>
      <c r="V102" s="5">
        <f>VLOOKUP(A102,'Fund Database'!$B:$G,5,FALSE)</f>
        <v>7.83</v>
      </c>
      <c r="W102" s="5">
        <f>VLOOKUP(A102,'Fund Database'!$B:$G,6,FALSE)</f>
        <v>8.2110000000000003</v>
      </c>
      <c r="X102" s="6">
        <f t="shared" ref="X102:X133" si="24">(E102-C102)/C102</f>
        <v>0.58525554047942097</v>
      </c>
      <c r="Y102" s="6">
        <f t="shared" ref="Y102:Y133" si="25">(G102-E102)/E102</f>
        <v>0.15549215406562064</v>
      </c>
      <c r="Z102" s="7">
        <f t="shared" ref="Z102:Z133" si="26">M102*I102</f>
        <v>30.343800000000002</v>
      </c>
      <c r="AA102" s="8">
        <f t="shared" ref="AA102:AA133" si="27">(Z102-E102)/E102</f>
        <v>-0.13427104136947207</v>
      </c>
    </row>
    <row r="103" spans="1:27" x14ac:dyDescent="0.3">
      <c r="A103" t="s">
        <v>973</v>
      </c>
      <c r="B103">
        <v>22176</v>
      </c>
      <c r="C103" s="7">
        <v>27.11</v>
      </c>
      <c r="D103" s="21">
        <f t="shared" si="20"/>
        <v>601191.36</v>
      </c>
      <c r="E103" s="7">
        <v>33.64</v>
      </c>
      <c r="F103" s="21">
        <f t="shared" si="21"/>
        <v>746000.64</v>
      </c>
      <c r="G103" s="7">
        <v>41.8</v>
      </c>
      <c r="H103" s="1">
        <v>109790</v>
      </c>
      <c r="I103" s="7">
        <v>1.96</v>
      </c>
      <c r="J103">
        <v>17.170000000000002</v>
      </c>
      <c r="K103">
        <v>12.4</v>
      </c>
      <c r="L103">
        <v>1.1200000000000001</v>
      </c>
      <c r="M103">
        <v>13.14</v>
      </c>
      <c r="N103" s="7">
        <v>14.478</v>
      </c>
      <c r="O103">
        <v>33.64</v>
      </c>
      <c r="P103">
        <v>35.21</v>
      </c>
      <c r="Q103">
        <f t="shared" si="22"/>
        <v>0</v>
      </c>
      <c r="R103" t="s">
        <v>1800</v>
      </c>
      <c r="S103" s="55">
        <f t="shared" si="23"/>
        <v>1020000000</v>
      </c>
      <c r="T103" s="5" t="str">
        <f>VLOOKUP(A103,'Fund Database'!$B:$G,3,FALSE)</f>
        <v>Matthews Internat</v>
      </c>
      <c r="U103" s="5">
        <f>VLOOKUP(A103,'Fund Database'!$B:$G,4,FALSE)</f>
        <v>13.930999999999999</v>
      </c>
      <c r="V103" s="5">
        <f>VLOOKUP(A103,'Fund Database'!$B:$G,5,FALSE)</f>
        <v>7.5869999999999997</v>
      </c>
      <c r="W103" s="5">
        <f>VLOOKUP(A103,'Fund Database'!$B:$G,6,FALSE)</f>
        <v>14.324999999999999</v>
      </c>
      <c r="X103" s="6">
        <f t="shared" si="24"/>
        <v>0.24087052748063451</v>
      </c>
      <c r="Y103" s="6">
        <f t="shared" si="25"/>
        <v>0.24256837098692022</v>
      </c>
      <c r="Z103" s="7">
        <f t="shared" si="26"/>
        <v>25.7544</v>
      </c>
      <c r="AA103" s="8">
        <f t="shared" si="27"/>
        <v>-0.23441141498216408</v>
      </c>
    </row>
    <row r="104" spans="1:27" x14ac:dyDescent="0.3">
      <c r="A104" t="s">
        <v>1018</v>
      </c>
      <c r="B104">
        <v>29022</v>
      </c>
      <c r="C104" s="7">
        <v>208.7</v>
      </c>
      <c r="D104" s="21">
        <f t="shared" si="20"/>
        <v>6056891.3999999994</v>
      </c>
      <c r="E104" s="7">
        <v>353.58850000000001</v>
      </c>
      <c r="F104" s="21">
        <f t="shared" si="21"/>
        <v>10261845.447000001</v>
      </c>
      <c r="G104" s="7">
        <v>353.78</v>
      </c>
      <c r="H104" s="2">
        <v>18863.900000000001</v>
      </c>
      <c r="I104" s="7">
        <v>20.521000000000001</v>
      </c>
      <c r="J104">
        <v>17.23</v>
      </c>
      <c r="K104">
        <v>16</v>
      </c>
      <c r="L104">
        <v>3.68</v>
      </c>
      <c r="M104">
        <v>17.02</v>
      </c>
      <c r="N104" s="7">
        <v>282.54998799999998</v>
      </c>
      <c r="O104">
        <v>339.26</v>
      </c>
      <c r="P104">
        <v>332.37</v>
      </c>
      <c r="Q104">
        <f t="shared" si="22"/>
        <v>1</v>
      </c>
      <c r="R104" t="s">
        <v>1801</v>
      </c>
      <c r="S104" s="55">
        <f t="shared" si="23"/>
        <v>3470000000</v>
      </c>
      <c r="T104" s="5" t="str">
        <f>VLOOKUP(A104,'Fund Database'!$B:$G,3,FALSE)</f>
        <v>Markel Corporatio</v>
      </c>
      <c r="U104" s="5">
        <f>VLOOKUP(A104,'Fund Database'!$B:$G,4,FALSE)</f>
        <v>8.1389999999999993</v>
      </c>
      <c r="V104" s="5">
        <f>VLOOKUP(A104,'Fund Database'!$B:$G,5,FALSE)</f>
        <v>1.601</v>
      </c>
      <c r="W104" s="5">
        <f>VLOOKUP(A104,'Fund Database'!$B:$G,6,FALSE)</f>
        <v>12.207000000000001</v>
      </c>
      <c r="X104" s="6">
        <f t="shared" si="24"/>
        <v>0.69424293243890767</v>
      </c>
      <c r="Y104" s="6">
        <f t="shared" si="25"/>
        <v>5.4159001211849999E-4</v>
      </c>
      <c r="Z104" s="7">
        <f t="shared" si="26"/>
        <v>349.26742000000002</v>
      </c>
      <c r="AA104" s="8">
        <f t="shared" si="27"/>
        <v>-1.2220646316268756E-2</v>
      </c>
    </row>
    <row r="105" spans="1:27" x14ac:dyDescent="0.3">
      <c r="A105" t="s">
        <v>538</v>
      </c>
      <c r="B105">
        <v>35043</v>
      </c>
      <c r="C105" s="7">
        <v>15.7</v>
      </c>
      <c r="D105" s="21">
        <f t="shared" si="20"/>
        <v>550175.1</v>
      </c>
      <c r="E105" s="7">
        <v>29.42</v>
      </c>
      <c r="F105" s="21">
        <f t="shared" si="21"/>
        <v>1030965.06</v>
      </c>
      <c r="G105" s="7">
        <v>33.630000000000003</v>
      </c>
      <c r="H105" s="1">
        <v>892341</v>
      </c>
      <c r="I105" s="7">
        <v>1.66</v>
      </c>
      <c r="J105">
        <v>17.73</v>
      </c>
      <c r="K105">
        <v>1.7</v>
      </c>
      <c r="L105">
        <v>0.95</v>
      </c>
      <c r="M105">
        <v>12.26</v>
      </c>
      <c r="N105" s="7">
        <v>16.114999999999998</v>
      </c>
      <c r="O105">
        <v>28.91</v>
      </c>
      <c r="P105">
        <v>27.08</v>
      </c>
      <c r="Q105">
        <f t="shared" si="22"/>
        <v>1</v>
      </c>
      <c r="R105" t="s">
        <v>1802</v>
      </c>
      <c r="S105" s="55">
        <f t="shared" si="23"/>
        <v>6040000000</v>
      </c>
      <c r="T105" s="5" t="str">
        <f>VLOOKUP(A105,'Fund Database'!$B:$G,3,FALSE)</f>
        <v>Amdocs Limited Co</v>
      </c>
      <c r="U105" s="5">
        <f>VLOOKUP(A105,'Fund Database'!$B:$G,4,FALSE)</f>
        <v>11.005000000000001</v>
      </c>
      <c r="V105" s="5">
        <f>VLOOKUP(A105,'Fund Database'!$B:$G,5,FALSE)</f>
        <v>5.2789999999999999</v>
      </c>
      <c r="W105" s="5">
        <f>VLOOKUP(A105,'Fund Database'!$B:$G,6,FALSE)</f>
        <v>13.593999999999999</v>
      </c>
      <c r="X105" s="6">
        <f t="shared" si="24"/>
        <v>0.87388535031847148</v>
      </c>
      <c r="Y105" s="6">
        <f t="shared" si="25"/>
        <v>0.1430999320190347</v>
      </c>
      <c r="Z105" s="7">
        <f t="shared" si="26"/>
        <v>20.351599999999998</v>
      </c>
      <c r="AA105" s="8">
        <f t="shared" si="27"/>
        <v>-0.30823929299796071</v>
      </c>
    </row>
    <row r="106" spans="1:27" x14ac:dyDescent="0.3">
      <c r="A106" t="s">
        <v>703</v>
      </c>
      <c r="B106">
        <v>79872</v>
      </c>
      <c r="C106" s="7">
        <v>17.760000000000002</v>
      </c>
      <c r="D106" s="21">
        <f t="shared" si="20"/>
        <v>1418526.7200000002</v>
      </c>
      <c r="E106" s="7">
        <v>23.88</v>
      </c>
      <c r="F106" s="21">
        <f t="shared" si="21"/>
        <v>1907343.3599999999</v>
      </c>
      <c r="G106" s="7">
        <v>23.75</v>
      </c>
      <c r="H106" s="1">
        <v>398602</v>
      </c>
      <c r="I106" s="7">
        <v>1.34</v>
      </c>
      <c r="J106">
        <v>17.850000000000001</v>
      </c>
      <c r="K106">
        <v>1</v>
      </c>
      <c r="L106">
        <v>4.8499999999999996</v>
      </c>
      <c r="M106">
        <v>12.5</v>
      </c>
      <c r="N106" s="7">
        <v>25.106000999999999</v>
      </c>
      <c r="O106">
        <v>23.2</v>
      </c>
      <c r="P106">
        <v>23.19</v>
      </c>
      <c r="Q106">
        <f t="shared" si="22"/>
        <v>1</v>
      </c>
      <c r="R106" t="s">
        <v>1803</v>
      </c>
      <c r="S106" s="55">
        <f t="shared" si="23"/>
        <v>512970000</v>
      </c>
      <c r="T106" s="5" t="str">
        <f>VLOOKUP(A106,'Fund Database'!$B:$G,3,FALSE)</f>
        <v>Government Proper</v>
      </c>
      <c r="U106" s="5">
        <f>VLOOKUP(A106,'Fund Database'!$B:$G,4,FALSE)</f>
        <v>0</v>
      </c>
      <c r="V106" s="5">
        <f>VLOOKUP(A106,'Fund Database'!$B:$G,5,FALSE)</f>
        <v>0</v>
      </c>
      <c r="W106" s="5">
        <f>VLOOKUP(A106,'Fund Database'!$B:$G,6,FALSE)</f>
        <v>42.097000000000001</v>
      </c>
      <c r="X106" s="6">
        <f t="shared" si="24"/>
        <v>0.34459459459459441</v>
      </c>
      <c r="Y106" s="6">
        <f t="shared" si="25"/>
        <v>-5.443886097152387E-3</v>
      </c>
      <c r="Z106" s="7">
        <f t="shared" si="26"/>
        <v>16.75</v>
      </c>
      <c r="AA106" s="8">
        <f t="shared" si="27"/>
        <v>-0.29857621440536009</v>
      </c>
    </row>
    <row r="107" spans="1:27" x14ac:dyDescent="0.3">
      <c r="A107" t="s">
        <v>1360</v>
      </c>
      <c r="B107">
        <v>68633</v>
      </c>
      <c r="C107" s="7">
        <v>7.53</v>
      </c>
      <c r="D107" s="21">
        <f t="shared" si="20"/>
        <v>516806.49</v>
      </c>
      <c r="E107" s="7">
        <v>32.06</v>
      </c>
      <c r="F107" s="21">
        <f t="shared" si="21"/>
        <v>2200373.98</v>
      </c>
      <c r="G107" s="7">
        <v>33.56</v>
      </c>
      <c r="H107" s="1">
        <v>10408700</v>
      </c>
      <c r="I107" s="7">
        <v>1.79</v>
      </c>
      <c r="J107">
        <v>17.91</v>
      </c>
      <c r="K107">
        <v>1</v>
      </c>
      <c r="L107">
        <v>0.83</v>
      </c>
      <c r="M107">
        <v>11.74</v>
      </c>
      <c r="N107" s="7">
        <v>17.120999999999999</v>
      </c>
      <c r="O107">
        <v>28.43</v>
      </c>
      <c r="P107">
        <v>23.64</v>
      </c>
      <c r="Q107">
        <f t="shared" si="22"/>
        <v>1</v>
      </c>
      <c r="R107" t="s">
        <v>1804</v>
      </c>
      <c r="S107" s="55">
        <f t="shared" si="23"/>
        <v>7320000000</v>
      </c>
      <c r="T107" s="5" t="str">
        <f>VLOOKUP(A107,'Fund Database'!$B:$G,3,FALSE)</f>
        <v>SanDisk Corporati</v>
      </c>
      <c r="U107" s="5">
        <f>VLOOKUP(A107,'Fund Database'!$B:$G,4,FALSE)</f>
        <v>11.723000000000001</v>
      </c>
      <c r="V107" s="5">
        <f>VLOOKUP(A107,'Fund Database'!$B:$G,5,FALSE)</f>
        <v>5.4429999999999996</v>
      </c>
      <c r="W107" s="5">
        <f>VLOOKUP(A107,'Fund Database'!$B:$G,6,FALSE)</f>
        <v>14.563000000000001</v>
      </c>
      <c r="X107" s="6">
        <f t="shared" si="24"/>
        <v>3.2576361221779551</v>
      </c>
      <c r="Y107" s="6">
        <f t="shared" si="25"/>
        <v>4.6787273861509666E-2</v>
      </c>
      <c r="Z107" s="7">
        <f t="shared" si="26"/>
        <v>21.014600000000002</v>
      </c>
      <c r="AA107" s="8">
        <f t="shared" si="27"/>
        <v>-0.34452276980661262</v>
      </c>
    </row>
    <row r="108" spans="1:27" x14ac:dyDescent="0.3">
      <c r="A108" t="s">
        <v>496</v>
      </c>
      <c r="B108">
        <v>37100</v>
      </c>
      <c r="C108" s="7">
        <v>16.05</v>
      </c>
      <c r="D108" s="21">
        <f t="shared" si="20"/>
        <v>595455</v>
      </c>
      <c r="E108" s="7">
        <v>34.47</v>
      </c>
      <c r="F108" s="21">
        <f t="shared" si="21"/>
        <v>1278837</v>
      </c>
      <c r="G108" s="7">
        <v>38.31</v>
      </c>
      <c r="H108" s="1">
        <v>7092090</v>
      </c>
      <c r="I108" s="7">
        <v>1.92</v>
      </c>
      <c r="J108">
        <v>17.95</v>
      </c>
      <c r="K108">
        <v>2</v>
      </c>
      <c r="L108">
        <v>1.72</v>
      </c>
      <c r="M108">
        <v>12.81</v>
      </c>
      <c r="N108" s="7">
        <v>7.7210000000000001</v>
      </c>
      <c r="O108">
        <v>33.369999999999997</v>
      </c>
      <c r="P108">
        <v>33.119999999999997</v>
      </c>
      <c r="Q108">
        <f t="shared" si="22"/>
        <v>1</v>
      </c>
      <c r="R108" t="s">
        <v>1805</v>
      </c>
      <c r="S108" s="55">
        <f t="shared" si="23"/>
        <v>31160000000</v>
      </c>
      <c r="T108" s="5" t="str">
        <f>VLOOKUP(A108,'Fund Database'!$B:$G,3,FALSE)</f>
        <v>E.I. du Pont de N</v>
      </c>
      <c r="U108" s="5">
        <f>VLOOKUP(A108,'Fund Database'!$B:$G,4,FALSE)</f>
        <v>24.477</v>
      </c>
      <c r="V108" s="5">
        <f>VLOOKUP(A108,'Fund Database'!$B:$G,5,FALSE)</f>
        <v>4.609</v>
      </c>
      <c r="W108" s="5">
        <f>VLOOKUP(A108,'Fund Database'!$B:$G,6,FALSE)</f>
        <v>10.050000000000001</v>
      </c>
      <c r="X108" s="6">
        <f t="shared" si="24"/>
        <v>1.1476635514018689</v>
      </c>
      <c r="Y108" s="6">
        <f t="shared" si="25"/>
        <v>0.11140121845082691</v>
      </c>
      <c r="Z108" s="7">
        <f t="shared" si="26"/>
        <v>24.595199999999998</v>
      </c>
      <c r="AA108" s="8">
        <f t="shared" si="27"/>
        <v>-0.28647519582245434</v>
      </c>
    </row>
    <row r="109" spans="1:27" x14ac:dyDescent="0.3">
      <c r="A109" t="s">
        <v>319</v>
      </c>
      <c r="B109">
        <v>59616</v>
      </c>
      <c r="C109" s="7">
        <v>6.13</v>
      </c>
      <c r="D109" s="21">
        <f t="shared" si="20"/>
        <v>365446.08</v>
      </c>
      <c r="E109" s="7">
        <v>32.58</v>
      </c>
      <c r="F109" s="21">
        <f t="shared" si="21"/>
        <v>1942289.2799999998</v>
      </c>
      <c r="G109" s="7">
        <v>35.5</v>
      </c>
      <c r="H109" s="1">
        <v>779672</v>
      </c>
      <c r="I109" s="7">
        <v>1.79</v>
      </c>
      <c r="J109">
        <v>18.170000000000002</v>
      </c>
      <c r="K109">
        <v>3.8</v>
      </c>
      <c r="L109">
        <v>0.66</v>
      </c>
      <c r="M109">
        <v>10.79</v>
      </c>
      <c r="N109" s="7">
        <v>25.153998999999999</v>
      </c>
      <c r="O109">
        <v>32.840000000000003</v>
      </c>
      <c r="P109">
        <v>31.62</v>
      </c>
      <c r="Q109">
        <f t="shared" si="22"/>
        <v>1</v>
      </c>
      <c r="R109" t="s">
        <v>1806</v>
      </c>
      <c r="S109" s="55">
        <f t="shared" si="23"/>
        <v>1890000000</v>
      </c>
      <c r="T109" s="5" t="str">
        <f>VLOOKUP(A109,'Fund Database'!$B:$G,3,FALSE)</f>
        <v>Central European</v>
      </c>
      <c r="U109" s="5">
        <f>VLOOKUP(A109,'Fund Database'!$B:$G,4,FALSE)</f>
        <v>7.0069999999999997</v>
      </c>
      <c r="V109" s="5">
        <f>VLOOKUP(A109,'Fund Database'!$B:$G,5,FALSE)</f>
        <v>3.1219999999999999</v>
      </c>
      <c r="W109" s="5">
        <f>VLOOKUP(A109,'Fund Database'!$B:$G,6,FALSE)</f>
        <v>11.343</v>
      </c>
      <c r="X109" s="6">
        <f t="shared" si="24"/>
        <v>4.3148450244698209</v>
      </c>
      <c r="Y109" s="6">
        <f t="shared" si="25"/>
        <v>8.9625537139349357E-2</v>
      </c>
      <c r="Z109" s="7">
        <f t="shared" si="26"/>
        <v>19.3141</v>
      </c>
      <c r="AA109" s="8">
        <f t="shared" si="27"/>
        <v>-0.40717925107427866</v>
      </c>
    </row>
    <row r="110" spans="1:27" x14ac:dyDescent="0.3">
      <c r="A110" t="s">
        <v>565</v>
      </c>
      <c r="B110">
        <v>81326</v>
      </c>
      <c r="C110" s="7">
        <v>10.029999999999999</v>
      </c>
      <c r="D110" s="21">
        <f t="shared" si="20"/>
        <v>815699.77999999991</v>
      </c>
      <c r="E110" s="7">
        <v>13.66</v>
      </c>
      <c r="F110" s="21">
        <f t="shared" si="21"/>
        <v>1110913.1599999999</v>
      </c>
      <c r="G110" s="7">
        <v>16.73</v>
      </c>
      <c r="H110" s="1">
        <v>929385</v>
      </c>
      <c r="I110" s="7">
        <v>0.75</v>
      </c>
      <c r="J110">
        <v>18.34</v>
      </c>
      <c r="K110">
        <v>3.4</v>
      </c>
      <c r="L110">
        <v>0.7</v>
      </c>
      <c r="M110" s="4">
        <v>15</v>
      </c>
      <c r="N110" s="7">
        <v>42.173000000000002</v>
      </c>
      <c r="O110">
        <v>16.59</v>
      </c>
      <c r="P110">
        <v>16.89</v>
      </c>
      <c r="Q110">
        <f t="shared" si="22"/>
        <v>0</v>
      </c>
      <c r="R110" t="s">
        <v>1807</v>
      </c>
      <c r="S110" s="55">
        <f t="shared" si="23"/>
        <v>15470000000</v>
      </c>
      <c r="T110" s="5" t="str">
        <f>VLOOKUP(A110,'Fund Database'!$B:$G,3,FALSE)</f>
        <v>Centrais Elc Braz</v>
      </c>
      <c r="U110" s="5">
        <f>VLOOKUP(A110,'Fund Database'!$B:$G,4,FALSE)</f>
        <v>1.7729999999999999</v>
      </c>
      <c r="V110" s="5">
        <f>VLOOKUP(A110,'Fund Database'!$B:$G,5,FALSE)</f>
        <v>1.7370000000000001</v>
      </c>
      <c r="W110" s="5">
        <f>VLOOKUP(A110,'Fund Database'!$B:$G,6,FALSE)</f>
        <v>12.997999999999999</v>
      </c>
      <c r="X110" s="6">
        <f t="shared" si="24"/>
        <v>0.36191425722831516</v>
      </c>
      <c r="Y110" s="6">
        <f t="shared" si="25"/>
        <v>0.22474377745241583</v>
      </c>
      <c r="Z110" s="7">
        <f t="shared" si="26"/>
        <v>11.25</v>
      </c>
      <c r="AA110" s="8">
        <f t="shared" si="27"/>
        <v>-0.17642752562225478</v>
      </c>
    </row>
    <row r="111" spans="1:27" x14ac:dyDescent="0.3">
      <c r="A111" t="s">
        <v>502</v>
      </c>
      <c r="B111">
        <v>95432</v>
      </c>
      <c r="C111" s="7">
        <v>38.21</v>
      </c>
      <c r="D111" s="21">
        <f t="shared" si="20"/>
        <v>3646456.72</v>
      </c>
      <c r="E111" s="7">
        <v>124.74</v>
      </c>
      <c r="F111" s="21">
        <f t="shared" si="21"/>
        <v>11904187.68</v>
      </c>
      <c r="G111" s="7">
        <v>131.22</v>
      </c>
      <c r="H111" s="1">
        <v>493615</v>
      </c>
      <c r="I111" s="7">
        <v>6.79</v>
      </c>
      <c r="J111">
        <v>18.37</v>
      </c>
      <c r="K111">
        <v>4.5</v>
      </c>
      <c r="L111">
        <v>0.59</v>
      </c>
      <c r="M111">
        <v>12.04</v>
      </c>
      <c r="N111" s="7">
        <v>38.235000999999997</v>
      </c>
      <c r="O111">
        <v>104.59</v>
      </c>
      <c r="P111">
        <v>92.1</v>
      </c>
      <c r="Q111">
        <f t="shared" si="22"/>
        <v>1</v>
      </c>
      <c r="R111" t="s">
        <v>1808</v>
      </c>
      <c r="S111" s="55">
        <f t="shared" si="23"/>
        <v>1600000000</v>
      </c>
      <c r="T111" s="5" t="str">
        <f>VLOOKUP(A111,'Fund Database'!$B:$G,3,FALSE)</f>
        <v>Deckers Outdoor C</v>
      </c>
      <c r="U111" s="5">
        <f>VLOOKUP(A111,'Fund Database'!$B:$G,4,FALSE)</f>
        <v>23.452000000000002</v>
      </c>
      <c r="V111" s="5">
        <f>VLOOKUP(A111,'Fund Database'!$B:$G,5,FALSE)</f>
        <v>21.32</v>
      </c>
      <c r="W111" s="5">
        <f>VLOOKUP(A111,'Fund Database'!$B:$G,6,FALSE)</f>
        <v>20.981000000000002</v>
      </c>
      <c r="X111" s="6">
        <f t="shared" si="24"/>
        <v>2.264590421355666</v>
      </c>
      <c r="Y111" s="6">
        <f t="shared" si="25"/>
        <v>5.1948051948051979E-2</v>
      </c>
      <c r="Z111" s="7">
        <f t="shared" si="26"/>
        <v>81.751599999999996</v>
      </c>
      <c r="AA111" s="8">
        <f t="shared" si="27"/>
        <v>-0.34462401795735131</v>
      </c>
    </row>
    <row r="112" spans="1:27" x14ac:dyDescent="0.3">
      <c r="A112" t="s">
        <v>343</v>
      </c>
      <c r="B112">
        <v>52074</v>
      </c>
      <c r="C112" s="7">
        <v>20</v>
      </c>
      <c r="D112" s="21">
        <f t="shared" si="20"/>
        <v>1041480</v>
      </c>
      <c r="E112" s="7">
        <v>33.465000000000003</v>
      </c>
      <c r="F112" s="21">
        <f t="shared" si="21"/>
        <v>1742656.4100000001</v>
      </c>
      <c r="G112" s="7">
        <v>38.83</v>
      </c>
      <c r="H112" s="1">
        <v>1958660</v>
      </c>
      <c r="I112" s="7">
        <v>1.6850000000000001</v>
      </c>
      <c r="J112">
        <v>19.86</v>
      </c>
      <c r="K112">
        <v>3.2</v>
      </c>
      <c r="L112">
        <v>1.33</v>
      </c>
      <c r="M112">
        <v>13.55</v>
      </c>
      <c r="N112" s="7">
        <v>11.093999999999999</v>
      </c>
      <c r="O112">
        <v>32.997999999999998</v>
      </c>
      <c r="P112">
        <v>31.295000000000002</v>
      </c>
      <c r="Q112">
        <f t="shared" si="22"/>
        <v>1</v>
      </c>
      <c r="R112" t="s">
        <v>1809</v>
      </c>
      <c r="S112" s="55">
        <f t="shared" si="23"/>
        <v>7000000000</v>
      </c>
      <c r="T112" s="5" t="str">
        <f>VLOOKUP(A112,'Fund Database'!$B:$G,3,FALSE)</f>
        <v>Check Point Softw</v>
      </c>
      <c r="U112" s="5">
        <f>VLOOKUP(A112,'Fund Database'!$B:$G,4,FALSE)</f>
        <v>16.492000000000001</v>
      </c>
      <c r="V112" s="5">
        <f>VLOOKUP(A112,'Fund Database'!$B:$G,5,FALSE)</f>
        <v>9.3610000000000007</v>
      </c>
      <c r="W112" s="5">
        <f>VLOOKUP(A112,'Fund Database'!$B:$G,6,FALSE)</f>
        <v>45.88</v>
      </c>
      <c r="X112" s="6">
        <f t="shared" si="24"/>
        <v>0.67325000000000013</v>
      </c>
      <c r="Y112" s="6">
        <f t="shared" si="25"/>
        <v>0.16031674884207364</v>
      </c>
      <c r="Z112" s="7">
        <f t="shared" si="26"/>
        <v>22.831750000000003</v>
      </c>
      <c r="AA112" s="8">
        <f t="shared" si="27"/>
        <v>-0.31774241745106824</v>
      </c>
    </row>
    <row r="113" spans="1:27" x14ac:dyDescent="0.3">
      <c r="A113" t="s">
        <v>1381</v>
      </c>
      <c r="B113">
        <v>34024</v>
      </c>
      <c r="C113" s="7">
        <v>16.7</v>
      </c>
      <c r="D113" s="21">
        <f t="shared" si="20"/>
        <v>568200.79999999993</v>
      </c>
      <c r="E113" s="7">
        <v>29.8</v>
      </c>
      <c r="F113" s="21">
        <f t="shared" si="21"/>
        <v>1013915.2000000001</v>
      </c>
      <c r="G113" s="7">
        <v>33.81</v>
      </c>
      <c r="H113" s="1">
        <v>382018</v>
      </c>
      <c r="I113" s="7">
        <v>1.5</v>
      </c>
      <c r="J113">
        <v>19.88</v>
      </c>
      <c r="K113">
        <v>2.8</v>
      </c>
      <c r="L113">
        <v>5.38</v>
      </c>
      <c r="M113">
        <v>12.68</v>
      </c>
      <c r="N113" s="7">
        <v>13.605</v>
      </c>
      <c r="O113">
        <v>29.01</v>
      </c>
      <c r="P113">
        <v>28.33</v>
      </c>
      <c r="Q113">
        <f t="shared" si="22"/>
        <v>1</v>
      </c>
      <c r="R113" t="s">
        <v>1810</v>
      </c>
      <c r="S113" s="55">
        <f t="shared" si="23"/>
        <v>3020000000</v>
      </c>
      <c r="T113" s="5" t="str">
        <f>VLOOKUP(A113,'Fund Database'!$B:$G,3,FALSE)</f>
        <v>Sonoco Products C</v>
      </c>
      <c r="U113" s="5">
        <f>VLOOKUP(A113,'Fund Database'!$B:$G,4,FALSE)</f>
        <v>11.911</v>
      </c>
      <c r="V113" s="5">
        <f>VLOOKUP(A113,'Fund Database'!$B:$G,5,FALSE)</f>
        <v>5.6829999999999998</v>
      </c>
      <c r="W113" s="5">
        <f>VLOOKUP(A113,'Fund Database'!$B:$G,6,FALSE)</f>
        <v>7.7720000000000002</v>
      </c>
      <c r="X113" s="6">
        <f t="shared" si="24"/>
        <v>0.78443113772455098</v>
      </c>
      <c r="Y113" s="6">
        <f t="shared" si="25"/>
        <v>0.1345637583892618</v>
      </c>
      <c r="Z113" s="7">
        <f t="shared" si="26"/>
        <v>19.02</v>
      </c>
      <c r="AA113" s="8">
        <f t="shared" si="27"/>
        <v>-0.36174496644295306</v>
      </c>
    </row>
    <row r="114" spans="1:27" x14ac:dyDescent="0.3">
      <c r="A114" t="s">
        <v>493</v>
      </c>
      <c r="B114">
        <v>50319</v>
      </c>
      <c r="C114" s="7">
        <v>10.93</v>
      </c>
      <c r="D114" s="21">
        <f t="shared" si="20"/>
        <v>549986.67000000004</v>
      </c>
      <c r="E114" s="7">
        <v>19.28</v>
      </c>
      <c r="F114" s="21">
        <f t="shared" si="21"/>
        <v>970150.32000000007</v>
      </c>
      <c r="G114" s="7">
        <v>26.67</v>
      </c>
      <c r="H114" s="1">
        <v>61759</v>
      </c>
      <c r="I114" s="7">
        <v>0.97</v>
      </c>
      <c r="J114">
        <v>19.899999999999999</v>
      </c>
      <c r="K114">
        <v>5.6</v>
      </c>
      <c r="L114">
        <v>0.66</v>
      </c>
      <c r="M114">
        <v>8.17</v>
      </c>
      <c r="N114" s="7">
        <v>22.381001000000001</v>
      </c>
      <c r="O114">
        <v>17.63</v>
      </c>
      <c r="P114">
        <v>18.45</v>
      </c>
      <c r="Q114">
        <f t="shared" si="22"/>
        <v>0</v>
      </c>
      <c r="R114" t="s">
        <v>1811</v>
      </c>
      <c r="S114" s="55">
        <f t="shared" si="23"/>
        <v>201480000</v>
      </c>
      <c r="T114" s="5" t="str">
        <f>VLOOKUP(A114,'Fund Database'!$B:$G,3,FALSE)</f>
        <v>Ducommun Incorpor</v>
      </c>
      <c r="U114" s="5">
        <f>VLOOKUP(A114,'Fund Database'!$B:$G,4,FALSE)</f>
        <v>4.444</v>
      </c>
      <c r="V114" s="5">
        <f>VLOOKUP(A114,'Fund Database'!$B:$G,5,FALSE)</f>
        <v>5.0720000000000001</v>
      </c>
      <c r="W114" s="5">
        <f>VLOOKUP(A114,'Fund Database'!$B:$G,6,FALSE)</f>
        <v>6.7830000000000004</v>
      </c>
      <c r="X114" s="6">
        <f t="shared" si="24"/>
        <v>0.76395242451967083</v>
      </c>
      <c r="Y114" s="6">
        <f t="shared" si="25"/>
        <v>0.38329875518672202</v>
      </c>
      <c r="Z114" s="7">
        <f t="shared" si="26"/>
        <v>7.9249000000000001</v>
      </c>
      <c r="AA114" s="8">
        <f t="shared" si="27"/>
        <v>-0.58895746887966804</v>
      </c>
    </row>
    <row r="115" spans="1:27" x14ac:dyDescent="0.3">
      <c r="A115" t="s">
        <v>76</v>
      </c>
      <c r="B115">
        <v>38713</v>
      </c>
      <c r="C115" s="7">
        <v>13.77</v>
      </c>
      <c r="D115" s="21">
        <f t="shared" si="20"/>
        <v>533078.01</v>
      </c>
      <c r="E115" s="7">
        <v>31.95</v>
      </c>
      <c r="F115" s="21">
        <f t="shared" si="21"/>
        <v>1236880.3499999999</v>
      </c>
      <c r="G115" s="7">
        <v>35.43</v>
      </c>
      <c r="H115" s="1">
        <v>4065740</v>
      </c>
      <c r="I115" s="7">
        <v>1.58</v>
      </c>
      <c r="J115">
        <v>20.23</v>
      </c>
      <c r="K115">
        <v>0.9</v>
      </c>
      <c r="L115">
        <v>1.0900000000000001</v>
      </c>
      <c r="M115">
        <v>7.41</v>
      </c>
      <c r="N115" s="7">
        <v>31.084</v>
      </c>
      <c r="O115">
        <v>30.5</v>
      </c>
      <c r="P115">
        <v>29.86</v>
      </c>
      <c r="Q115">
        <f t="shared" si="22"/>
        <v>1</v>
      </c>
      <c r="R115" t="s">
        <v>1812</v>
      </c>
      <c r="S115" s="55">
        <f t="shared" si="23"/>
        <v>17160000000</v>
      </c>
      <c r="T115" s="5" t="str">
        <f>VLOOKUP(A115,'Fund Database'!$B:$G,3,FALSE)</f>
        <v>Allstate Corporat</v>
      </c>
      <c r="U115" s="5">
        <f>VLOOKUP(A115,'Fund Database'!$B:$G,4,FALSE)</f>
        <v>5.8230000000000004</v>
      </c>
      <c r="V115" s="5">
        <f>VLOOKUP(A115,'Fund Database'!$B:$G,5,FALSE)</f>
        <v>0.82399999999999995</v>
      </c>
      <c r="W115" s="5">
        <f>VLOOKUP(A115,'Fund Database'!$B:$G,6,FALSE)</f>
        <v>5.5069999999999997</v>
      </c>
      <c r="X115" s="6">
        <f t="shared" si="24"/>
        <v>1.3202614379084967</v>
      </c>
      <c r="Y115" s="6">
        <f t="shared" si="25"/>
        <v>0.10892018779342724</v>
      </c>
      <c r="Z115" s="7">
        <f t="shared" si="26"/>
        <v>11.707800000000001</v>
      </c>
      <c r="AA115" s="8">
        <f t="shared" si="27"/>
        <v>-0.63355868544600935</v>
      </c>
    </row>
    <row r="116" spans="1:27" x14ac:dyDescent="0.3">
      <c r="A116" t="s">
        <v>709</v>
      </c>
      <c r="B116">
        <v>71720</v>
      </c>
      <c r="C116" s="7">
        <v>8.02</v>
      </c>
      <c r="D116" s="21">
        <f t="shared" si="20"/>
        <v>575194.4</v>
      </c>
      <c r="E116" s="7">
        <v>30.42</v>
      </c>
      <c r="F116" s="21">
        <f t="shared" si="21"/>
        <v>2181722.4</v>
      </c>
      <c r="G116" s="7">
        <v>36.5</v>
      </c>
      <c r="H116" s="1">
        <v>445023</v>
      </c>
      <c r="I116" s="7">
        <v>1.49</v>
      </c>
      <c r="J116">
        <v>20.36</v>
      </c>
      <c r="K116">
        <v>8.3000000000000007</v>
      </c>
      <c r="L116">
        <v>0.82</v>
      </c>
      <c r="M116">
        <v>11.06</v>
      </c>
      <c r="N116" s="7">
        <v>31.212999</v>
      </c>
      <c r="O116">
        <v>29.3</v>
      </c>
      <c r="P116">
        <v>28.78</v>
      </c>
      <c r="Q116">
        <f t="shared" si="22"/>
        <v>1</v>
      </c>
      <c r="R116" t="s">
        <v>1813</v>
      </c>
      <c r="S116" s="55">
        <f t="shared" si="23"/>
        <v>701850000</v>
      </c>
      <c r="T116" s="5" t="str">
        <f>VLOOKUP(A116,'Fund Database'!$B:$G,3,FALSE)</f>
        <v>Group 1 Automotiv</v>
      </c>
      <c r="U116" s="5">
        <f>VLOOKUP(A116,'Fund Database'!$B:$G,4,FALSE)</f>
        <v>5.0419999999999998</v>
      </c>
      <c r="V116" s="5">
        <f>VLOOKUP(A116,'Fund Database'!$B:$G,5,FALSE)</f>
        <v>3.786</v>
      </c>
      <c r="W116" s="5">
        <f>VLOOKUP(A116,'Fund Database'!$B:$G,6,FALSE)</f>
        <v>2.85</v>
      </c>
      <c r="X116" s="6">
        <f t="shared" si="24"/>
        <v>2.7930174563591028</v>
      </c>
      <c r="Y116" s="6">
        <f t="shared" si="25"/>
        <v>0.19986850756081517</v>
      </c>
      <c r="Z116" s="7">
        <f t="shared" si="26"/>
        <v>16.479400000000002</v>
      </c>
      <c r="AA116" s="8">
        <f t="shared" si="27"/>
        <v>-0.45827087442472053</v>
      </c>
    </row>
    <row r="117" spans="1:27" x14ac:dyDescent="0.3">
      <c r="A117" t="s">
        <v>1432</v>
      </c>
      <c r="B117">
        <v>76543</v>
      </c>
      <c r="C117" s="7">
        <v>20.48</v>
      </c>
      <c r="D117" s="21">
        <f t="shared" si="20"/>
        <v>1567600.6400000001</v>
      </c>
      <c r="E117" s="7">
        <v>26.504999999999999</v>
      </c>
      <c r="F117" s="21">
        <f t="shared" si="21"/>
        <v>2028772.2149999999</v>
      </c>
      <c r="G117" s="7">
        <v>30.33</v>
      </c>
      <c r="H117" s="1">
        <v>851728</v>
      </c>
      <c r="I117" s="7">
        <v>1.292</v>
      </c>
      <c r="J117">
        <v>20.51</v>
      </c>
      <c r="K117">
        <v>13.8</v>
      </c>
      <c r="L117">
        <v>0.68</v>
      </c>
      <c r="M117">
        <v>11.89</v>
      </c>
      <c r="N117" s="7">
        <v>6.7270000000000003</v>
      </c>
      <c r="O117">
        <v>27.356999999999999</v>
      </c>
      <c r="P117">
        <v>26.492999999999999</v>
      </c>
      <c r="Q117">
        <f t="shared" si="22"/>
        <v>1</v>
      </c>
      <c r="R117" t="s">
        <v>1814</v>
      </c>
      <c r="S117" s="55">
        <f t="shared" si="23"/>
        <v>888180000</v>
      </c>
      <c r="T117" s="5" t="str">
        <f>VLOOKUP(A117,'Fund Database'!$B:$G,3,FALSE)</f>
        <v>Synaptics Incorpo</v>
      </c>
      <c r="U117" s="5">
        <f>VLOOKUP(A117,'Fund Database'!$B:$G,4,FALSE)</f>
        <v>23.491</v>
      </c>
      <c r="V117" s="5">
        <f>VLOOKUP(A117,'Fund Database'!$B:$G,5,FALSE)</f>
        <v>10.616</v>
      </c>
      <c r="W117" s="5">
        <f>VLOOKUP(A117,'Fund Database'!$B:$G,6,FALSE)</f>
        <v>11.624000000000001</v>
      </c>
      <c r="X117" s="6">
        <f t="shared" si="24"/>
        <v>0.29418945312499994</v>
      </c>
      <c r="Y117" s="6">
        <f t="shared" si="25"/>
        <v>0.14431239388794564</v>
      </c>
      <c r="Z117" s="7">
        <f t="shared" si="26"/>
        <v>15.361880000000001</v>
      </c>
      <c r="AA117" s="8">
        <f t="shared" si="27"/>
        <v>-0.42041577060931895</v>
      </c>
    </row>
    <row r="118" spans="1:27" x14ac:dyDescent="0.3">
      <c r="A118" t="s">
        <v>961</v>
      </c>
      <c r="B118">
        <v>64974</v>
      </c>
      <c r="C118" s="7">
        <v>139.1</v>
      </c>
      <c r="D118" s="21">
        <f t="shared" si="20"/>
        <v>9037883.4000000004</v>
      </c>
      <c r="E118" s="7">
        <v>231.47</v>
      </c>
      <c r="F118" s="21">
        <f t="shared" si="21"/>
        <v>15039531.779999999</v>
      </c>
      <c r="G118" s="7">
        <v>283.48</v>
      </c>
      <c r="H118" s="1">
        <v>1506680</v>
      </c>
      <c r="I118" s="7">
        <v>11.16</v>
      </c>
      <c r="J118">
        <v>20.74</v>
      </c>
      <c r="K118">
        <v>4.2</v>
      </c>
      <c r="L118">
        <v>0.95</v>
      </c>
      <c r="M118">
        <v>14.39</v>
      </c>
      <c r="N118" s="7">
        <v>26.999001</v>
      </c>
      <c r="O118">
        <v>238.78</v>
      </c>
      <c r="P118">
        <v>229.69</v>
      </c>
      <c r="Q118">
        <f t="shared" si="22"/>
        <v>1</v>
      </c>
      <c r="R118" t="s">
        <v>1815</v>
      </c>
      <c r="S118" s="55">
        <f t="shared" si="23"/>
        <v>30190000000</v>
      </c>
      <c r="T118" s="5" t="str">
        <f>VLOOKUP(A118,'Fund Database'!$B:$G,3,FALSE)</f>
        <v>Mastercard Incorp</v>
      </c>
      <c r="U118" s="5">
        <f>VLOOKUP(A118,'Fund Database'!$B:$G,4,FALSE)</f>
        <v>53.856999999999999</v>
      </c>
      <c r="V118" s="5">
        <f>VLOOKUP(A118,'Fund Database'!$B:$G,5,FALSE)</f>
        <v>21.675999999999998</v>
      </c>
      <c r="W118" s="5">
        <f>VLOOKUP(A118,'Fund Database'!$B:$G,6,FALSE)</f>
        <v>47.432000000000002</v>
      </c>
      <c r="X118" s="6">
        <f t="shared" si="24"/>
        <v>0.66405463695183331</v>
      </c>
      <c r="Y118" s="6">
        <f t="shared" si="25"/>
        <v>0.22469434483950412</v>
      </c>
      <c r="Z118" s="7">
        <f t="shared" si="26"/>
        <v>160.5924</v>
      </c>
      <c r="AA118" s="8">
        <f t="shared" si="27"/>
        <v>-0.306206419838424</v>
      </c>
    </row>
    <row r="119" spans="1:27" x14ac:dyDescent="0.3">
      <c r="A119" t="s">
        <v>1531</v>
      </c>
      <c r="B119">
        <v>91669</v>
      </c>
      <c r="C119" s="7">
        <v>14.16</v>
      </c>
      <c r="D119" s="21">
        <f t="shared" si="20"/>
        <v>1298033.04</v>
      </c>
      <c r="E119" s="7">
        <v>24.55</v>
      </c>
      <c r="F119" s="21">
        <f t="shared" si="21"/>
        <v>2250473.9500000002</v>
      </c>
      <c r="G119" s="7">
        <v>27.89</v>
      </c>
      <c r="H119" s="1">
        <v>14637700</v>
      </c>
      <c r="I119" s="7">
        <v>1.1499999999999999</v>
      </c>
      <c r="J119">
        <v>21.39</v>
      </c>
      <c r="K119">
        <v>1.1000000000000001</v>
      </c>
      <c r="L119">
        <v>1.31</v>
      </c>
      <c r="M119">
        <v>11.53</v>
      </c>
      <c r="N119" s="7">
        <v>7.84</v>
      </c>
      <c r="O119">
        <v>24.01</v>
      </c>
      <c r="P119">
        <v>24.46</v>
      </c>
      <c r="Q119">
        <f t="shared" si="22"/>
        <v>0</v>
      </c>
      <c r="R119" t="s">
        <v>1816</v>
      </c>
      <c r="S119" s="55">
        <f t="shared" si="23"/>
        <v>30490000000</v>
      </c>
      <c r="T119" s="5" t="str">
        <f>VLOOKUP(A119,'Fund Database'!$B:$G,3,FALSE)</f>
        <v>Texas Instruments</v>
      </c>
      <c r="U119" s="5">
        <f>VLOOKUP(A119,'Fund Database'!$B:$G,4,FALSE)</f>
        <v>15.435</v>
      </c>
      <c r="V119" s="5">
        <f>VLOOKUP(A119,'Fund Database'!$B:$G,5,FALSE)</f>
        <v>11.454000000000001</v>
      </c>
      <c r="W119" s="5">
        <f>VLOOKUP(A119,'Fund Database'!$B:$G,6,FALSE)</f>
        <v>21.128</v>
      </c>
      <c r="X119" s="6">
        <f t="shared" si="24"/>
        <v>0.73375706214689274</v>
      </c>
      <c r="Y119" s="6">
        <f t="shared" si="25"/>
        <v>0.1360488798370672</v>
      </c>
      <c r="Z119" s="7">
        <f t="shared" si="26"/>
        <v>13.259499999999997</v>
      </c>
      <c r="AA119" s="8">
        <f t="shared" si="27"/>
        <v>-0.45989816700611008</v>
      </c>
    </row>
    <row r="120" spans="1:27" x14ac:dyDescent="0.3">
      <c r="A120" t="s">
        <v>847</v>
      </c>
      <c r="B120">
        <v>54078</v>
      </c>
      <c r="C120" s="7">
        <v>9</v>
      </c>
      <c r="D120" s="21">
        <f t="shared" si="20"/>
        <v>486702</v>
      </c>
      <c r="E120" s="7">
        <v>33.49</v>
      </c>
      <c r="F120" s="21">
        <f t="shared" si="21"/>
        <v>1811072.2200000002</v>
      </c>
      <c r="G120" s="7">
        <v>38.75</v>
      </c>
      <c r="H120" s="1">
        <v>745330</v>
      </c>
      <c r="I120" s="7">
        <v>1.52</v>
      </c>
      <c r="J120">
        <v>22.06</v>
      </c>
      <c r="K120">
        <v>3.1</v>
      </c>
      <c r="L120">
        <v>1.4</v>
      </c>
      <c r="M120">
        <v>10.37</v>
      </c>
      <c r="N120" s="7">
        <v>20.009001000000001</v>
      </c>
      <c r="O120">
        <v>31.21</v>
      </c>
      <c r="P120">
        <v>28.57</v>
      </c>
      <c r="Q120">
        <f t="shared" si="22"/>
        <v>1</v>
      </c>
      <c r="R120" t="s">
        <v>1817</v>
      </c>
      <c r="S120" s="55">
        <f t="shared" si="23"/>
        <v>2960000000</v>
      </c>
      <c r="T120" s="5" t="str">
        <f>VLOOKUP(A120,'Fund Database'!$B:$G,3,FALSE)</f>
        <v>Jarden Corporatio</v>
      </c>
      <c r="U120" s="5">
        <f>VLOOKUP(A120,'Fund Database'!$B:$G,4,FALSE)</f>
        <v>8.1690000000000005</v>
      </c>
      <c r="V120" s="5">
        <f>VLOOKUP(A120,'Fund Database'!$B:$G,5,FALSE)</f>
        <v>4.9160000000000004</v>
      </c>
      <c r="W120" s="5">
        <f>VLOOKUP(A120,'Fund Database'!$B:$G,6,FALSE)</f>
        <v>8.968</v>
      </c>
      <c r="X120" s="6">
        <f t="shared" si="24"/>
        <v>2.7211111111111115</v>
      </c>
      <c r="Y120" s="6">
        <f t="shared" si="25"/>
        <v>0.15706180949537168</v>
      </c>
      <c r="Z120" s="7">
        <f t="shared" si="26"/>
        <v>15.7624</v>
      </c>
      <c r="AA120" s="8">
        <f t="shared" si="27"/>
        <v>-0.52934010152284272</v>
      </c>
    </row>
    <row r="121" spans="1:27" x14ac:dyDescent="0.3">
      <c r="A121" t="s">
        <v>265</v>
      </c>
      <c r="B121">
        <v>19641</v>
      </c>
      <c r="C121" s="7">
        <v>17.07</v>
      </c>
      <c r="D121" s="21">
        <f t="shared" si="20"/>
        <v>335271.87</v>
      </c>
      <c r="E121" s="7">
        <v>32.68</v>
      </c>
      <c r="F121" s="21">
        <f t="shared" si="21"/>
        <v>641867.88</v>
      </c>
      <c r="G121" s="7">
        <v>39.909999999999997</v>
      </c>
      <c r="H121" s="1">
        <v>1308210</v>
      </c>
      <c r="I121" s="7">
        <v>1.48</v>
      </c>
      <c r="J121">
        <v>22.11</v>
      </c>
      <c r="K121">
        <v>0.7</v>
      </c>
      <c r="L121">
        <v>1.72</v>
      </c>
      <c r="M121">
        <v>11.51</v>
      </c>
      <c r="N121" s="7">
        <v>7.5259999999999998</v>
      </c>
      <c r="O121">
        <v>33.119999999999997</v>
      </c>
      <c r="P121">
        <v>34.159999999999997</v>
      </c>
      <c r="Q121">
        <f t="shared" si="22"/>
        <v>0</v>
      </c>
      <c r="R121" t="s">
        <v>1818</v>
      </c>
      <c r="S121" s="55">
        <f t="shared" si="23"/>
        <v>8220000000.000001</v>
      </c>
      <c r="T121" s="5" t="str">
        <f>VLOOKUP(A121,'Fund Database'!$B:$G,3,FALSE)</f>
        <v>Compania Mina Bue</v>
      </c>
      <c r="U121" s="5">
        <f>VLOOKUP(A121,'Fund Database'!$B:$G,4,FALSE)</f>
        <v>21.878</v>
      </c>
      <c r="V121" s="5">
        <f>VLOOKUP(A121,'Fund Database'!$B:$G,5,FALSE)</f>
        <v>4.5679999999999996</v>
      </c>
      <c r="W121" s="5">
        <f>VLOOKUP(A121,'Fund Database'!$B:$G,6,FALSE)</f>
        <v>22.943999999999999</v>
      </c>
      <c r="X121" s="6">
        <f t="shared" si="24"/>
        <v>0.91446983011130634</v>
      </c>
      <c r="Y121" s="6">
        <f t="shared" si="25"/>
        <v>0.22123623011015903</v>
      </c>
      <c r="Z121" s="7">
        <f t="shared" si="26"/>
        <v>17.034800000000001</v>
      </c>
      <c r="AA121" s="8">
        <f t="shared" si="27"/>
        <v>-0.47873929008567928</v>
      </c>
    </row>
    <row r="122" spans="1:27" x14ac:dyDescent="0.3">
      <c r="A122" t="s">
        <v>868</v>
      </c>
      <c r="B122">
        <v>59184</v>
      </c>
      <c r="C122" s="7">
        <v>9.5</v>
      </c>
      <c r="D122" s="21">
        <f t="shared" si="20"/>
        <v>562248</v>
      </c>
      <c r="E122" s="7">
        <v>16.920000000000002</v>
      </c>
      <c r="F122" s="21">
        <f t="shared" si="21"/>
        <v>1001393.2800000001</v>
      </c>
      <c r="G122" s="7">
        <v>24.67</v>
      </c>
      <c r="H122" s="1">
        <v>1100430</v>
      </c>
      <c r="I122" s="7">
        <v>0.75</v>
      </c>
      <c r="J122">
        <v>22.5</v>
      </c>
      <c r="K122">
        <v>4</v>
      </c>
      <c r="L122">
        <v>0.74</v>
      </c>
      <c r="M122">
        <v>7.08</v>
      </c>
      <c r="N122" s="7">
        <v>6.1840000000000002</v>
      </c>
      <c r="O122">
        <v>17.309999999999999</v>
      </c>
      <c r="P122">
        <v>18.829999999999998</v>
      </c>
      <c r="Q122">
        <f t="shared" si="22"/>
        <v>0</v>
      </c>
      <c r="R122" t="s">
        <v>1819</v>
      </c>
      <c r="S122" s="55">
        <f t="shared" si="23"/>
        <v>466040000</v>
      </c>
      <c r="T122" s="5" t="str">
        <f>VLOOKUP(A122,'Fund Database'!$B:$G,3,FALSE)</f>
        <v>James River Coal</v>
      </c>
      <c r="U122" s="5">
        <f>VLOOKUP(A122,'Fund Database'!$B:$G,4,FALSE)</f>
        <v>16.97</v>
      </c>
      <c r="V122" s="5">
        <f>VLOOKUP(A122,'Fund Database'!$B:$G,5,FALSE)</f>
        <v>5.609</v>
      </c>
      <c r="W122" s="5">
        <f>VLOOKUP(A122,'Fund Database'!$B:$G,6,FALSE)</f>
        <v>6.7519999999999998</v>
      </c>
      <c r="X122" s="6">
        <f t="shared" si="24"/>
        <v>0.78105263157894755</v>
      </c>
      <c r="Y122" s="6">
        <f t="shared" si="25"/>
        <v>0.45803782505910162</v>
      </c>
      <c r="Z122" s="7">
        <f t="shared" si="26"/>
        <v>5.3100000000000005</v>
      </c>
      <c r="AA122" s="8">
        <f t="shared" si="27"/>
        <v>-0.68617021276595747</v>
      </c>
    </row>
    <row r="123" spans="1:27" x14ac:dyDescent="0.3">
      <c r="A123" t="s">
        <v>1599</v>
      </c>
      <c r="B123">
        <v>33529</v>
      </c>
      <c r="C123" s="7">
        <v>12.93</v>
      </c>
      <c r="D123" s="21">
        <f t="shared" si="20"/>
        <v>433529.97</v>
      </c>
      <c r="E123" s="7">
        <v>27.28</v>
      </c>
      <c r="F123" s="21">
        <f t="shared" si="21"/>
        <v>914671.12</v>
      </c>
      <c r="G123" s="7">
        <v>34.35</v>
      </c>
      <c r="H123" s="1">
        <v>1301750</v>
      </c>
      <c r="I123" s="7">
        <v>1.2</v>
      </c>
      <c r="J123">
        <v>22.66</v>
      </c>
      <c r="K123">
        <v>2.2999999999999998</v>
      </c>
      <c r="L123">
        <v>0.3</v>
      </c>
      <c r="M123">
        <v>9.1199999999999992</v>
      </c>
      <c r="N123" s="7">
        <v>14.308</v>
      </c>
      <c r="O123">
        <v>28.36</v>
      </c>
      <c r="P123">
        <v>27.71</v>
      </c>
      <c r="Q123">
        <f t="shared" si="22"/>
        <v>1</v>
      </c>
      <c r="R123" t="s">
        <v>1820</v>
      </c>
      <c r="S123" s="55">
        <f t="shared" si="23"/>
        <v>10900000000</v>
      </c>
      <c r="T123" s="5" t="str">
        <f>VLOOKUP(A123,'Fund Database'!$B:$G,3,FALSE)</f>
        <v>Vivo Participacoe</v>
      </c>
      <c r="U123" s="5">
        <f>VLOOKUP(A123,'Fund Database'!$B:$G,4,FALSE)</f>
        <v>9.2910000000000004</v>
      </c>
      <c r="V123" s="5">
        <f>VLOOKUP(A123,'Fund Database'!$B:$G,5,FALSE)</f>
        <v>5.6180000000000003</v>
      </c>
      <c r="W123" s="5">
        <f>VLOOKUP(A123,'Fund Database'!$B:$G,6,FALSE)</f>
        <v>12.584</v>
      </c>
      <c r="X123" s="6">
        <f t="shared" si="24"/>
        <v>1.1098221191028617</v>
      </c>
      <c r="Y123" s="6">
        <f t="shared" si="25"/>
        <v>0.25916422287390029</v>
      </c>
      <c r="Z123" s="7">
        <f t="shared" si="26"/>
        <v>10.943999999999999</v>
      </c>
      <c r="AA123" s="8">
        <f t="shared" si="27"/>
        <v>-0.59882697947214081</v>
      </c>
    </row>
    <row r="124" spans="1:27" x14ac:dyDescent="0.3">
      <c r="A124" t="s">
        <v>1617</v>
      </c>
      <c r="B124">
        <v>77767</v>
      </c>
      <c r="C124" s="7">
        <v>26.1</v>
      </c>
      <c r="D124" s="21">
        <f t="shared" si="20"/>
        <v>2029718.7000000002</v>
      </c>
      <c r="E124" s="7">
        <v>29.21</v>
      </c>
      <c r="F124" s="21">
        <f t="shared" si="21"/>
        <v>2271574.0700000003</v>
      </c>
      <c r="G124" s="7">
        <v>32.729999999999997</v>
      </c>
      <c r="H124" s="1">
        <v>18303000</v>
      </c>
      <c r="I124" s="7">
        <v>1.29</v>
      </c>
      <c r="J124">
        <v>22.73</v>
      </c>
      <c r="K124">
        <v>1.6</v>
      </c>
      <c r="L124">
        <v>2.54</v>
      </c>
      <c r="M124">
        <v>11.64</v>
      </c>
      <c r="N124" s="7">
        <v>14.670999999999999</v>
      </c>
      <c r="O124">
        <v>29.61</v>
      </c>
      <c r="P124">
        <v>30.58</v>
      </c>
      <c r="Q124">
        <f t="shared" si="22"/>
        <v>0</v>
      </c>
      <c r="R124" t="s">
        <v>1821</v>
      </c>
      <c r="S124" s="55">
        <f t="shared" si="23"/>
        <v>82840000000</v>
      </c>
      <c r="T124" s="5" t="str">
        <f>VLOOKUP(A124,'Fund Database'!$B:$G,3,FALSE)</f>
        <v>Verizon Communica</v>
      </c>
      <c r="U124" s="5">
        <f>VLOOKUP(A124,'Fund Database'!$B:$G,4,FALSE)</f>
        <v>8.7650000000000006</v>
      </c>
      <c r="V124" s="5">
        <f>VLOOKUP(A124,'Fund Database'!$B:$G,5,FALSE)</f>
        <v>5.6680000000000001</v>
      </c>
      <c r="W124" s="5">
        <f>VLOOKUP(A124,'Fund Database'!$B:$G,6,FALSE)</f>
        <v>18.068999999999999</v>
      </c>
      <c r="X124" s="6">
        <f t="shared" si="24"/>
        <v>0.11915708812260534</v>
      </c>
      <c r="Y124" s="6">
        <f t="shared" si="25"/>
        <v>0.12050667579596015</v>
      </c>
      <c r="Z124" s="7">
        <f t="shared" si="26"/>
        <v>15.015600000000001</v>
      </c>
      <c r="AA124" s="8">
        <f t="shared" si="27"/>
        <v>-0.48594317014720984</v>
      </c>
    </row>
    <row r="125" spans="1:27" x14ac:dyDescent="0.3">
      <c r="A125" t="s">
        <v>388</v>
      </c>
      <c r="B125">
        <v>86947</v>
      </c>
      <c r="C125" s="7">
        <v>6.41</v>
      </c>
      <c r="D125" s="21">
        <f t="shared" si="20"/>
        <v>557330.27</v>
      </c>
      <c r="E125" s="7">
        <v>25.815000999999999</v>
      </c>
      <c r="F125" s="21">
        <f t="shared" si="21"/>
        <v>2244536.8919469998</v>
      </c>
      <c r="G125" s="7">
        <v>27</v>
      </c>
      <c r="H125" s="1">
        <v>387380</v>
      </c>
      <c r="I125" s="7">
        <v>1.1040000000000001</v>
      </c>
      <c r="J125">
        <v>23.38</v>
      </c>
      <c r="K125">
        <v>12.6</v>
      </c>
      <c r="L125">
        <v>0.77</v>
      </c>
      <c r="M125">
        <v>9.39</v>
      </c>
      <c r="N125" s="7">
        <v>35.907001000000001</v>
      </c>
      <c r="O125">
        <v>23.8429</v>
      </c>
      <c r="P125">
        <v>23.479900000000001</v>
      </c>
      <c r="Q125">
        <f t="shared" si="22"/>
        <v>1</v>
      </c>
      <c r="R125" t="s">
        <v>1822</v>
      </c>
      <c r="S125" s="55">
        <f t="shared" si="23"/>
        <v>6950000000</v>
      </c>
      <c r="T125" s="5" t="str">
        <f>VLOOKUP(A125,'Fund Database'!$B:$G,3,FALSE)</f>
        <v>CNA Financial Cor</v>
      </c>
      <c r="U125" s="5">
        <f>VLOOKUP(A125,'Fund Database'!$B:$G,4,FALSE)</f>
        <v>4.8010000000000002</v>
      </c>
      <c r="V125" s="5">
        <f>VLOOKUP(A125,'Fund Database'!$B:$G,5,FALSE)</f>
        <v>0.78</v>
      </c>
      <c r="W125" s="5">
        <f>VLOOKUP(A125,'Fund Database'!$B:$G,6,FALSE)</f>
        <v>7.8849999999999998</v>
      </c>
      <c r="X125" s="6">
        <f t="shared" si="24"/>
        <v>3.0273012480499215</v>
      </c>
      <c r="Y125" s="6">
        <f t="shared" si="25"/>
        <v>4.590350393556062E-2</v>
      </c>
      <c r="Z125" s="7">
        <f t="shared" si="26"/>
        <v>10.366560000000002</v>
      </c>
      <c r="AA125" s="8">
        <f t="shared" si="27"/>
        <v>-0.59842883600895458</v>
      </c>
    </row>
    <row r="126" spans="1:27" x14ac:dyDescent="0.3">
      <c r="A126" t="s">
        <v>1159</v>
      </c>
      <c r="B126">
        <v>99165</v>
      </c>
      <c r="C126" s="7">
        <v>72</v>
      </c>
      <c r="D126" s="21">
        <f t="shared" si="20"/>
        <v>7139880</v>
      </c>
      <c r="E126" s="7">
        <v>232.85</v>
      </c>
      <c r="F126" s="21">
        <f t="shared" si="21"/>
        <v>23090570.25</v>
      </c>
      <c r="G126" s="7">
        <v>257.07</v>
      </c>
      <c r="H126" s="1">
        <v>1003820</v>
      </c>
      <c r="I126" s="7">
        <v>9.8800000000000008</v>
      </c>
      <c r="J126">
        <v>23.56</v>
      </c>
      <c r="K126">
        <v>5.7</v>
      </c>
      <c r="L126">
        <v>1.07</v>
      </c>
      <c r="M126">
        <v>17.57</v>
      </c>
      <c r="N126" s="7">
        <v>28.995000999999998</v>
      </c>
      <c r="O126">
        <v>213.18</v>
      </c>
      <c r="P126">
        <v>192.22</v>
      </c>
      <c r="Q126">
        <f t="shared" si="22"/>
        <v>1</v>
      </c>
      <c r="R126" t="s">
        <v>1823</v>
      </c>
      <c r="S126" s="55">
        <f t="shared" si="23"/>
        <v>10610000000</v>
      </c>
      <c r="T126" s="5" t="str">
        <f>VLOOKUP(A126,'Fund Database'!$B:$G,3,FALSE)</f>
        <v>priceline.com Inc</v>
      </c>
      <c r="U126" s="5">
        <f>VLOOKUP(A126,'Fund Database'!$B:$G,4,FALSE)</f>
        <v>48.451999999999998</v>
      </c>
      <c r="V126" s="5">
        <f>VLOOKUP(A126,'Fund Database'!$B:$G,5,FALSE)</f>
        <v>18.664000000000001</v>
      </c>
      <c r="W126" s="5">
        <f>VLOOKUP(A126,'Fund Database'!$B:$G,6,FALSE)</f>
        <v>20.094000000000001</v>
      </c>
      <c r="X126" s="6">
        <f t="shared" si="24"/>
        <v>2.2340277777777775</v>
      </c>
      <c r="Y126" s="6">
        <f t="shared" si="25"/>
        <v>0.10401546059695083</v>
      </c>
      <c r="Z126" s="7">
        <f t="shared" si="26"/>
        <v>173.59160000000003</v>
      </c>
      <c r="AA126" s="8">
        <f t="shared" si="27"/>
        <v>-0.25449173287524141</v>
      </c>
    </row>
    <row r="127" spans="1:27" x14ac:dyDescent="0.3">
      <c r="A127" t="s">
        <v>829</v>
      </c>
      <c r="B127">
        <v>52846</v>
      </c>
      <c r="C127" s="7">
        <v>22.74</v>
      </c>
      <c r="D127" s="21">
        <f t="shared" si="20"/>
        <v>1201718.0399999998</v>
      </c>
      <c r="E127" s="7">
        <v>33.44</v>
      </c>
      <c r="F127" s="21">
        <f t="shared" si="21"/>
        <v>1767170.24</v>
      </c>
      <c r="G127" s="7">
        <v>36.200000000000003</v>
      </c>
      <c r="H127" s="1">
        <v>3132210</v>
      </c>
      <c r="I127" s="7">
        <v>1.4</v>
      </c>
      <c r="J127">
        <v>23.89</v>
      </c>
      <c r="K127">
        <v>4.7</v>
      </c>
      <c r="L127">
        <v>1.21</v>
      </c>
      <c r="M127">
        <v>14.73</v>
      </c>
      <c r="N127" s="7">
        <v>7.1849999999999996</v>
      </c>
      <c r="O127">
        <v>30.81</v>
      </c>
      <c r="P127">
        <v>29.72</v>
      </c>
      <c r="Q127">
        <f t="shared" si="22"/>
        <v>1</v>
      </c>
      <c r="R127" t="s">
        <v>1824</v>
      </c>
      <c r="S127" s="55">
        <f t="shared" si="23"/>
        <v>10500000000</v>
      </c>
      <c r="T127" s="5" t="str">
        <f>VLOOKUP(A127,'Fund Database'!$B:$G,3,FALSE)</f>
        <v>Intuit Inc.</v>
      </c>
      <c r="U127" s="5">
        <f>VLOOKUP(A127,'Fund Database'!$B:$G,4,FALSE)</f>
        <v>19.768999999999998</v>
      </c>
      <c r="V127" s="5">
        <f>VLOOKUP(A127,'Fund Database'!$B:$G,5,FALSE)</f>
        <v>9.34</v>
      </c>
      <c r="W127" s="5">
        <f>VLOOKUP(A127,'Fund Database'!$B:$G,6,FALSE)</f>
        <v>21.024000000000001</v>
      </c>
      <c r="X127" s="6">
        <f t="shared" si="24"/>
        <v>0.47053649956024629</v>
      </c>
      <c r="Y127" s="6">
        <f t="shared" si="25"/>
        <v>8.2535885167464268E-2</v>
      </c>
      <c r="Z127" s="7">
        <f t="shared" si="26"/>
        <v>20.622</v>
      </c>
      <c r="AA127" s="8">
        <f t="shared" si="27"/>
        <v>-0.38331339712918655</v>
      </c>
    </row>
    <row r="128" spans="1:27" x14ac:dyDescent="0.3">
      <c r="A128" t="s">
        <v>832</v>
      </c>
      <c r="B128">
        <v>11146</v>
      </c>
      <c r="C128" s="7">
        <v>11.46</v>
      </c>
      <c r="D128" s="21">
        <f t="shared" si="20"/>
        <v>127733.16</v>
      </c>
      <c r="E128" s="7">
        <v>33.225000000000001</v>
      </c>
      <c r="F128" s="21">
        <f t="shared" si="21"/>
        <v>370325.85000000003</v>
      </c>
      <c r="G128" s="7">
        <v>38.799999999999997</v>
      </c>
      <c r="H128" s="1">
        <v>3211100</v>
      </c>
      <c r="I128" s="7">
        <v>1.371</v>
      </c>
      <c r="J128">
        <v>24.23</v>
      </c>
      <c r="K128">
        <v>2.4</v>
      </c>
      <c r="L128">
        <v>1.79</v>
      </c>
      <c r="M128">
        <v>11.87</v>
      </c>
      <c r="N128" s="7">
        <v>22.164000000000001</v>
      </c>
      <c r="O128">
        <v>33.966999999999999</v>
      </c>
      <c r="P128">
        <v>33.692999999999998</v>
      </c>
      <c r="Q128">
        <f t="shared" si="22"/>
        <v>1</v>
      </c>
      <c r="R128" t="s">
        <v>1825</v>
      </c>
      <c r="S128" s="55">
        <f t="shared" si="23"/>
        <v>10630000000</v>
      </c>
      <c r="T128" s="5" t="str">
        <f>VLOOKUP(A128,'Fund Database'!$B:$G,3,FALSE)</f>
        <v>Ingersoll-Rand pl</v>
      </c>
      <c r="U128" s="5">
        <f>VLOOKUP(A128,'Fund Database'!$B:$G,4,FALSE)</f>
        <v>6.7359999999999998</v>
      </c>
      <c r="V128" s="5">
        <f>VLOOKUP(A128,'Fund Database'!$B:$G,5,FALSE)</f>
        <v>0</v>
      </c>
      <c r="W128" s="5">
        <f>VLOOKUP(A128,'Fund Database'!$B:$G,6,FALSE)</f>
        <v>6.3780000000000001</v>
      </c>
      <c r="X128" s="6">
        <f t="shared" si="24"/>
        <v>1.8992146596858639</v>
      </c>
      <c r="Y128" s="6">
        <f t="shared" si="25"/>
        <v>0.16779533483822409</v>
      </c>
      <c r="Z128" s="7">
        <f t="shared" si="26"/>
        <v>16.273769999999999</v>
      </c>
      <c r="AA128" s="8">
        <f t="shared" si="27"/>
        <v>-0.51019503386004517</v>
      </c>
    </row>
    <row r="129" spans="1:27" x14ac:dyDescent="0.3">
      <c r="A129" t="s">
        <v>28</v>
      </c>
      <c r="B129">
        <v>96734</v>
      </c>
      <c r="C129" s="7">
        <v>79.099999999999994</v>
      </c>
      <c r="D129" s="21">
        <f t="shared" si="20"/>
        <v>7651659.3999999994</v>
      </c>
      <c r="E129" s="7">
        <v>162.58000000000001</v>
      </c>
      <c r="F129" s="21">
        <f t="shared" si="21"/>
        <v>15727013.720000001</v>
      </c>
      <c r="G129" s="7">
        <v>175.25</v>
      </c>
      <c r="H129" s="1">
        <v>1416420</v>
      </c>
      <c r="I129" s="7">
        <v>6.66</v>
      </c>
      <c r="J129">
        <v>24.41</v>
      </c>
      <c r="K129">
        <v>2.7</v>
      </c>
      <c r="L129">
        <v>1.69</v>
      </c>
      <c r="M129">
        <v>19.61</v>
      </c>
      <c r="N129" s="7">
        <v>19.736999999999998</v>
      </c>
      <c r="O129">
        <v>157.21</v>
      </c>
      <c r="P129">
        <v>148.66999999999999</v>
      </c>
      <c r="Q129">
        <f t="shared" si="22"/>
        <v>1</v>
      </c>
      <c r="R129" t="s">
        <v>1826</v>
      </c>
      <c r="S129" s="55">
        <f t="shared" si="23"/>
        <v>48640000000</v>
      </c>
      <c r="T129" s="5" t="str">
        <f>VLOOKUP(A129,'Fund Database'!$B:$G,3,FALSE)</f>
        <v>Alcon Inc Common</v>
      </c>
      <c r="U129" s="5">
        <f>VLOOKUP(A129,'Fund Database'!$B:$G,4,FALSE)</f>
        <v>37.881999999999998</v>
      </c>
      <c r="V129" s="5">
        <f>VLOOKUP(A129,'Fund Database'!$B:$G,5,FALSE)</f>
        <v>17.405999999999999</v>
      </c>
      <c r="W129" s="5">
        <f>VLOOKUP(A129,'Fund Database'!$B:$G,6,FALSE)</f>
        <v>34.79</v>
      </c>
      <c r="X129" s="6">
        <f t="shared" si="24"/>
        <v>1.0553729456384326</v>
      </c>
      <c r="Y129" s="6">
        <f t="shared" si="25"/>
        <v>7.7930864805018984E-2</v>
      </c>
      <c r="Z129" s="7">
        <f t="shared" si="26"/>
        <v>130.6026</v>
      </c>
      <c r="AA129" s="8">
        <f t="shared" si="27"/>
        <v>-0.19668716939352943</v>
      </c>
    </row>
    <row r="130" spans="1:27" x14ac:dyDescent="0.3">
      <c r="A130" t="s">
        <v>1057</v>
      </c>
      <c r="B130">
        <v>29004</v>
      </c>
      <c r="C130" s="7">
        <v>8.9499999999999993</v>
      </c>
      <c r="D130" s="21">
        <f t="shared" si="20"/>
        <v>259585.8</v>
      </c>
      <c r="E130" s="7">
        <v>23.5928</v>
      </c>
      <c r="F130" s="21">
        <f t="shared" si="21"/>
        <v>684285.57120000001</v>
      </c>
      <c r="G130" s="7">
        <v>24.5</v>
      </c>
      <c r="H130" s="1">
        <v>55359</v>
      </c>
      <c r="I130" s="7">
        <v>0.96499999999999997</v>
      </c>
      <c r="J130">
        <v>24.45</v>
      </c>
      <c r="K130">
        <v>0.1</v>
      </c>
      <c r="L130">
        <v>1.59</v>
      </c>
      <c r="M130">
        <v>8.43</v>
      </c>
      <c r="N130" s="7">
        <v>3.508</v>
      </c>
      <c r="O130">
        <v>22.518000000000001</v>
      </c>
      <c r="P130">
        <v>19.177299999999999</v>
      </c>
      <c r="Q130">
        <f t="shared" si="22"/>
        <v>1</v>
      </c>
      <c r="R130" t="s">
        <v>1827</v>
      </c>
      <c r="S130" s="55">
        <f t="shared" si="23"/>
        <v>271320000</v>
      </c>
      <c r="T130" s="5" t="str">
        <f>VLOOKUP(A130,'Fund Database'!$B:$G,3,FALSE)</f>
        <v>MV Oil Trust Unit</v>
      </c>
      <c r="U130" s="5">
        <f>VLOOKUP(A130,'Fund Database'!$B:$G,4,FALSE)</f>
        <v>26.449000000000002</v>
      </c>
      <c r="V130" s="5">
        <f>VLOOKUP(A130,'Fund Database'!$B:$G,5,FALSE)</f>
        <v>16.869</v>
      </c>
      <c r="W130" s="5">
        <f>VLOOKUP(A130,'Fund Database'!$B:$G,6,FALSE)</f>
        <v>94.197999999999993</v>
      </c>
      <c r="X130" s="6">
        <f t="shared" si="24"/>
        <v>1.6360670391061456</v>
      </c>
      <c r="Y130" s="6">
        <f t="shared" si="25"/>
        <v>3.8452409209589346E-2</v>
      </c>
      <c r="Z130" s="7">
        <f t="shared" si="26"/>
        <v>8.1349499999999999</v>
      </c>
      <c r="AA130" s="8">
        <f t="shared" si="27"/>
        <v>-0.65519353362042654</v>
      </c>
    </row>
    <row r="131" spans="1:27" x14ac:dyDescent="0.3">
      <c r="A131" t="s">
        <v>385</v>
      </c>
      <c r="B131">
        <v>36284</v>
      </c>
      <c r="C131" s="7">
        <v>19.559999999999999</v>
      </c>
      <c r="D131" s="21">
        <f t="shared" si="20"/>
        <v>709715.03999999992</v>
      </c>
      <c r="E131" s="7">
        <v>30.504999999999999</v>
      </c>
      <c r="F131" s="21">
        <f t="shared" si="21"/>
        <v>1106843.42</v>
      </c>
      <c r="G131" s="7">
        <v>42.71</v>
      </c>
      <c r="H131" s="1">
        <v>287452</v>
      </c>
      <c r="I131" s="7">
        <v>1.244</v>
      </c>
      <c r="J131">
        <v>24.52</v>
      </c>
      <c r="K131">
        <v>7.8</v>
      </c>
      <c r="L131">
        <v>0.42</v>
      </c>
      <c r="M131">
        <v>13.44</v>
      </c>
      <c r="N131" s="7">
        <v>22.704000000000001</v>
      </c>
      <c r="O131">
        <v>33.625</v>
      </c>
      <c r="P131">
        <v>33.411999999999999</v>
      </c>
      <c r="Q131">
        <f t="shared" si="22"/>
        <v>1</v>
      </c>
      <c r="R131" t="s">
        <v>1828</v>
      </c>
      <c r="S131" s="55">
        <f t="shared" si="23"/>
        <v>861490000</v>
      </c>
      <c r="T131" s="5" t="str">
        <f>VLOOKUP(A131,'Fund Database'!$B:$G,3,FALSE)</f>
        <v>Comtech Telecommu</v>
      </c>
      <c r="U131" s="5">
        <f>VLOOKUP(A131,'Fund Database'!$B:$G,4,FALSE)</f>
        <v>6.6130000000000004</v>
      </c>
      <c r="V131" s="5">
        <f>VLOOKUP(A131,'Fund Database'!$B:$G,5,FALSE)</f>
        <v>4.3630000000000004</v>
      </c>
      <c r="W131" s="5">
        <f>VLOOKUP(A131,'Fund Database'!$B:$G,6,FALSE)</f>
        <v>11.051</v>
      </c>
      <c r="X131" s="6">
        <f t="shared" si="24"/>
        <v>0.55956032719836402</v>
      </c>
      <c r="Y131" s="6">
        <f t="shared" si="25"/>
        <v>0.40009834453368309</v>
      </c>
      <c r="Z131" s="7">
        <f t="shared" si="26"/>
        <v>16.719359999999998</v>
      </c>
      <c r="AA131" s="8">
        <f t="shared" si="27"/>
        <v>-0.45191411244058355</v>
      </c>
    </row>
    <row r="132" spans="1:27" x14ac:dyDescent="0.3">
      <c r="A132" t="s">
        <v>1240</v>
      </c>
      <c r="B132">
        <v>36762</v>
      </c>
      <c r="C132" s="7">
        <v>13.01</v>
      </c>
      <c r="D132" s="21">
        <f t="shared" si="20"/>
        <v>478273.62</v>
      </c>
      <c r="E132" s="7">
        <v>22.548400000000001</v>
      </c>
      <c r="F132" s="21">
        <f t="shared" si="21"/>
        <v>828924.28080000007</v>
      </c>
      <c r="G132" s="7">
        <v>23.3</v>
      </c>
      <c r="H132" s="1">
        <v>9144750</v>
      </c>
      <c r="I132" s="7">
        <v>0.91700000000000004</v>
      </c>
      <c r="J132">
        <v>24.59</v>
      </c>
      <c r="K132">
        <v>0.6</v>
      </c>
      <c r="L132">
        <v>4.49</v>
      </c>
      <c r="M132">
        <v>7.91</v>
      </c>
      <c r="N132" s="7">
        <v>4.4770000000000003</v>
      </c>
      <c r="O132">
        <v>22.728899999999999</v>
      </c>
      <c r="P132">
        <v>21.4254</v>
      </c>
      <c r="Q132">
        <f t="shared" si="22"/>
        <v>1</v>
      </c>
      <c r="R132" t="s">
        <v>1829</v>
      </c>
      <c r="S132" s="55">
        <f t="shared" si="23"/>
        <v>711540000</v>
      </c>
      <c r="T132" s="5" t="str">
        <f>VLOOKUP(A132,'Fund Database'!$B:$G,3,FALSE)</f>
        <v>Pioneer Southwest</v>
      </c>
      <c r="U132" s="5">
        <f>VLOOKUP(A132,'Fund Database'!$B:$G,4,FALSE)</f>
        <v>12.346</v>
      </c>
      <c r="V132" s="5">
        <f>VLOOKUP(A132,'Fund Database'!$B:$G,5,FALSE)</f>
        <v>6.2290000000000001</v>
      </c>
      <c r="W132" s="5">
        <f>VLOOKUP(A132,'Fund Database'!$B:$G,6,FALSE)</f>
        <v>16.515999999999998</v>
      </c>
      <c r="X132" s="6">
        <f t="shared" si="24"/>
        <v>0.73315910837817078</v>
      </c>
      <c r="Y132" s="6">
        <f t="shared" si="25"/>
        <v>3.3332742012737039E-2</v>
      </c>
      <c r="Z132" s="7">
        <f t="shared" si="26"/>
        <v>7.2534700000000001</v>
      </c>
      <c r="AA132" s="8">
        <f t="shared" si="27"/>
        <v>-0.67831553458338512</v>
      </c>
    </row>
    <row r="133" spans="1:27" x14ac:dyDescent="0.3">
      <c r="A133" t="s">
        <v>373</v>
      </c>
      <c r="B133">
        <v>41196</v>
      </c>
      <c r="C133" s="7">
        <v>176.1</v>
      </c>
      <c r="D133" s="21">
        <f t="shared" si="20"/>
        <v>7254615.5999999996</v>
      </c>
      <c r="E133" s="7">
        <v>308.22000000000003</v>
      </c>
      <c r="F133" s="21">
        <f t="shared" si="21"/>
        <v>12697431.120000001</v>
      </c>
      <c r="G133" s="7">
        <v>340.89</v>
      </c>
      <c r="H133" s="1">
        <v>757767</v>
      </c>
      <c r="I133" s="7">
        <v>12.41</v>
      </c>
      <c r="J133">
        <v>24.84</v>
      </c>
      <c r="K133">
        <v>1.7</v>
      </c>
      <c r="L133">
        <v>1.74</v>
      </c>
      <c r="M133">
        <v>17.48</v>
      </c>
      <c r="N133" s="7">
        <v>290.47601300000002</v>
      </c>
      <c r="O133">
        <v>300.13</v>
      </c>
      <c r="P133">
        <v>306.35000000000002</v>
      </c>
      <c r="Q133">
        <f t="shared" si="22"/>
        <v>0</v>
      </c>
      <c r="R133" t="s">
        <v>1830</v>
      </c>
      <c r="S133" s="55">
        <f t="shared" si="23"/>
        <v>20480000000</v>
      </c>
      <c r="T133" s="5" t="str">
        <f>VLOOKUP(A133,'Fund Database'!$B:$G,3,FALSE)</f>
        <v>CME Group Inc.</v>
      </c>
      <c r="U133" s="5">
        <f>VLOOKUP(A133,'Fund Database'!$B:$G,4,FALSE)</f>
        <v>4.3470000000000004</v>
      </c>
      <c r="V133" s="5">
        <f>VLOOKUP(A133,'Fund Database'!$B:$G,5,FALSE)</f>
        <v>2.3780000000000001</v>
      </c>
      <c r="W133" s="5">
        <f>VLOOKUP(A133,'Fund Database'!$B:$G,6,FALSE)</f>
        <v>61.023000000000003</v>
      </c>
      <c r="X133" s="6">
        <f t="shared" si="24"/>
        <v>0.75025553662691669</v>
      </c>
      <c r="Y133" s="6">
        <f t="shared" si="25"/>
        <v>0.1059957173447536</v>
      </c>
      <c r="Z133" s="7">
        <f t="shared" si="26"/>
        <v>216.92680000000001</v>
      </c>
      <c r="AA133" s="8">
        <f t="shared" si="27"/>
        <v>-0.29619492570242034</v>
      </c>
    </row>
    <row r="134" spans="1:27" x14ac:dyDescent="0.3">
      <c r="A134" t="s">
        <v>1408</v>
      </c>
      <c r="B134">
        <v>32085</v>
      </c>
      <c r="C134" s="7">
        <v>3.04</v>
      </c>
      <c r="D134" s="21">
        <f t="shared" si="20"/>
        <v>97538.4</v>
      </c>
      <c r="E134" s="7">
        <v>19.73</v>
      </c>
      <c r="F134" s="21">
        <f t="shared" si="21"/>
        <v>633037.05000000005</v>
      </c>
      <c r="G134" s="7">
        <v>26.69</v>
      </c>
      <c r="H134" s="1">
        <v>12934500</v>
      </c>
      <c r="I134" s="7">
        <v>0.79</v>
      </c>
      <c r="J134">
        <v>25.1</v>
      </c>
      <c r="K134">
        <v>1.3</v>
      </c>
      <c r="L134">
        <v>0.51</v>
      </c>
      <c r="M134">
        <v>5.64</v>
      </c>
      <c r="N134" s="7">
        <v>4.6790000000000003</v>
      </c>
      <c r="O134">
        <v>19</v>
      </c>
      <c r="P134">
        <v>16.440000000000001</v>
      </c>
      <c r="Q134">
        <f t="shared" si="22"/>
        <v>1</v>
      </c>
      <c r="R134" t="s">
        <v>1831</v>
      </c>
      <c r="S134" s="55">
        <f t="shared" si="23"/>
        <v>9850000000</v>
      </c>
      <c r="T134" s="5" t="str">
        <f>VLOOKUP(A134,'Fund Database'!$B:$G,3,FALSE)</f>
        <v>Seagate Technolog</v>
      </c>
      <c r="U134" s="5">
        <f>VLOOKUP(A134,'Fund Database'!$B:$G,4,FALSE)</f>
        <v>18.826000000000001</v>
      </c>
      <c r="V134" s="5">
        <f>VLOOKUP(A134,'Fund Database'!$B:$G,5,FALSE)</f>
        <v>6.8090000000000002</v>
      </c>
      <c r="W134" s="5">
        <f>VLOOKUP(A134,'Fund Database'!$B:$G,6,FALSE)</f>
        <v>7.7210000000000001</v>
      </c>
      <c r="X134" s="6">
        <f t="shared" ref="X134:X165" si="28">(E134-C134)/C134</f>
        <v>5.490131578947369</v>
      </c>
      <c r="Y134" s="6">
        <f t="shared" ref="Y134:Y165" si="29">(G134-E134)/E134</f>
        <v>0.35276229092752159</v>
      </c>
      <c r="Z134" s="7">
        <f t="shared" ref="Z134:Z165" si="30">M134*I134</f>
        <v>4.4555999999999996</v>
      </c>
      <c r="AA134" s="8">
        <f t="shared" ref="AA134:AA165" si="31">(Z134-E134)/E134</f>
        <v>-0.77417131272174355</v>
      </c>
    </row>
    <row r="135" spans="1:27" x14ac:dyDescent="0.3">
      <c r="A135" t="s">
        <v>1081</v>
      </c>
      <c r="B135">
        <v>15085</v>
      </c>
      <c r="C135" s="7">
        <v>18.16</v>
      </c>
      <c r="D135" s="21">
        <f t="shared" ref="D135:D172" si="32">B135*C135</f>
        <v>273943.59999999998</v>
      </c>
      <c r="E135" s="7">
        <v>33.380000000000003</v>
      </c>
      <c r="F135" s="21">
        <f t="shared" ref="F135:F172" si="33">B135*E135</f>
        <v>503537.30000000005</v>
      </c>
      <c r="G135" s="7">
        <v>33.89</v>
      </c>
      <c r="H135" s="1">
        <v>1116290</v>
      </c>
      <c r="I135" s="7">
        <v>1.31</v>
      </c>
      <c r="J135">
        <v>25.48</v>
      </c>
      <c r="K135">
        <v>3.6</v>
      </c>
      <c r="L135">
        <v>3.28</v>
      </c>
      <c r="M135">
        <v>14.77</v>
      </c>
      <c r="N135" s="7">
        <v>17.334999</v>
      </c>
      <c r="O135">
        <v>33.4</v>
      </c>
      <c r="P135">
        <v>32.770000000000003</v>
      </c>
      <c r="Q135">
        <f t="shared" ref="Q135:Q172" si="34">IF(O135&gt;P135, 1, 0)</f>
        <v>1</v>
      </c>
      <c r="R135" t="s">
        <v>1832</v>
      </c>
      <c r="S135" s="55">
        <f t="shared" ref="S135:S172" si="35">IF(ISNUMBER(R135), , IF(RIGHT(R135,1)="B", (LEFT(R135,LEN(R135)-1))*10^9, IF(RIGHT(R135,1)="M", (LEFT(R135,LEN(R135)-1))*10^6)))</f>
        <v>3920000000</v>
      </c>
      <c r="T135" s="5" t="str">
        <f>VLOOKUP(A135,'Fund Database'!$B:$G,3,FALSE)</f>
        <v>Nationwide Health</v>
      </c>
      <c r="U135" s="5">
        <f>VLOOKUP(A135,'Fund Database'!$B:$G,4,FALSE)</f>
        <v>6.5650000000000004</v>
      </c>
      <c r="V135" s="5">
        <f>VLOOKUP(A135,'Fund Database'!$B:$G,5,FALSE)</f>
        <v>3.7839999999999998</v>
      </c>
      <c r="W135" s="5">
        <f>VLOOKUP(A135,'Fund Database'!$B:$G,6,FALSE)</f>
        <v>54.369</v>
      </c>
      <c r="X135" s="6">
        <f t="shared" si="28"/>
        <v>0.83810572687224683</v>
      </c>
      <c r="Y135" s="6">
        <f t="shared" si="29"/>
        <v>1.5278609946075434E-2</v>
      </c>
      <c r="Z135" s="7">
        <f t="shared" si="30"/>
        <v>19.348700000000001</v>
      </c>
      <c r="AA135" s="8">
        <f t="shared" si="31"/>
        <v>-0.42035050928699824</v>
      </c>
    </row>
    <row r="136" spans="1:27" x14ac:dyDescent="0.3">
      <c r="A136" t="s">
        <v>358</v>
      </c>
      <c r="B136">
        <v>35724</v>
      </c>
      <c r="C136" s="7">
        <v>67.64</v>
      </c>
      <c r="D136" s="21">
        <f t="shared" si="32"/>
        <v>2416371.36</v>
      </c>
      <c r="E136" s="7">
        <v>127.75</v>
      </c>
      <c r="F136" s="21">
        <f t="shared" si="33"/>
        <v>4563741</v>
      </c>
      <c r="G136" s="7">
        <v>142.5</v>
      </c>
      <c r="H136" s="1">
        <v>231259</v>
      </c>
      <c r="I136" s="7">
        <v>4.87</v>
      </c>
      <c r="J136">
        <v>26.23</v>
      </c>
      <c r="K136">
        <v>13.3</v>
      </c>
      <c r="L136">
        <v>1.62</v>
      </c>
      <c r="M136">
        <v>19.39</v>
      </c>
      <c r="N136" s="7">
        <v>12.153</v>
      </c>
      <c r="O136">
        <v>121.92</v>
      </c>
      <c r="P136">
        <v>110.27</v>
      </c>
      <c r="Q136">
        <f t="shared" si="34"/>
        <v>1</v>
      </c>
      <c r="R136" t="s">
        <v>1833</v>
      </c>
      <c r="S136" s="55">
        <f t="shared" si="35"/>
        <v>2850000000</v>
      </c>
      <c r="T136" s="5" t="str">
        <f>VLOOKUP(A136,'Fund Database'!$B:$G,3,FALSE)</f>
        <v>Core Laboratories</v>
      </c>
      <c r="U136" s="5">
        <f>VLOOKUP(A136,'Fund Database'!$B:$G,4,FALSE)</f>
        <v>48.81</v>
      </c>
      <c r="V136" s="5">
        <f>VLOOKUP(A136,'Fund Database'!$B:$G,5,FALSE)</f>
        <v>19.475999999999999</v>
      </c>
      <c r="W136" s="5">
        <f>VLOOKUP(A136,'Fund Database'!$B:$G,6,FALSE)</f>
        <v>26.427</v>
      </c>
      <c r="X136" s="6">
        <f t="shared" si="28"/>
        <v>0.88867534003548199</v>
      </c>
      <c r="Y136" s="6">
        <f t="shared" si="29"/>
        <v>0.11545988258317025</v>
      </c>
      <c r="Z136" s="7">
        <f t="shared" si="30"/>
        <v>94.429299999999998</v>
      </c>
      <c r="AA136" s="8">
        <f t="shared" si="31"/>
        <v>-0.26082739726027399</v>
      </c>
    </row>
    <row r="137" spans="1:27" x14ac:dyDescent="0.3">
      <c r="A137" t="s">
        <v>1216</v>
      </c>
      <c r="B137">
        <v>51477</v>
      </c>
      <c r="C137" s="7">
        <v>24.25</v>
      </c>
      <c r="D137" s="21">
        <f t="shared" si="32"/>
        <v>1248317.25</v>
      </c>
      <c r="E137" s="7">
        <v>28.6327</v>
      </c>
      <c r="F137" s="21">
        <f t="shared" si="33"/>
        <v>1473925.4979000001</v>
      </c>
      <c r="G137" s="7">
        <v>33.43</v>
      </c>
      <c r="H137" s="1">
        <v>1758380</v>
      </c>
      <c r="I137" s="7">
        <v>1.081</v>
      </c>
      <c r="J137">
        <v>26.49</v>
      </c>
      <c r="K137">
        <v>0.7</v>
      </c>
      <c r="L137">
        <v>0.79</v>
      </c>
      <c r="M137">
        <v>8.73</v>
      </c>
      <c r="N137" s="7">
        <v>14.582000000000001</v>
      </c>
      <c r="O137">
        <v>29.8963</v>
      </c>
      <c r="P137">
        <v>30.4054</v>
      </c>
      <c r="Q137">
        <f t="shared" si="34"/>
        <v>0</v>
      </c>
      <c r="R137" t="s">
        <v>1737</v>
      </c>
      <c r="S137" s="55">
        <f t="shared" si="35"/>
        <v>10790000000</v>
      </c>
      <c r="T137" s="5" t="str">
        <f>VLOOKUP(A137,'Fund Database'!$B:$G,3,FALSE)</f>
        <v>PP&amp;L Corporation</v>
      </c>
      <c r="U137" s="5">
        <f>VLOOKUP(A137,'Fund Database'!$B:$G,4,FALSE)</f>
        <v>8.4550000000000001</v>
      </c>
      <c r="V137" s="5">
        <f>VLOOKUP(A137,'Fund Database'!$B:$G,5,FALSE)</f>
        <v>2.7570000000000001</v>
      </c>
      <c r="W137" s="5">
        <f>VLOOKUP(A137,'Fund Database'!$B:$G,6,FALSE)</f>
        <v>12.718</v>
      </c>
      <c r="X137" s="6">
        <f t="shared" si="28"/>
        <v>0.1807298969072165</v>
      </c>
      <c r="Y137" s="6">
        <f t="shared" si="29"/>
        <v>0.16754619718014718</v>
      </c>
      <c r="Z137" s="7">
        <f t="shared" si="30"/>
        <v>9.4371299999999998</v>
      </c>
      <c r="AA137" s="8">
        <f t="shared" si="31"/>
        <v>-0.67040726162743991</v>
      </c>
    </row>
    <row r="138" spans="1:27" x14ac:dyDescent="0.3">
      <c r="A138" t="s">
        <v>700</v>
      </c>
      <c r="B138">
        <v>46618</v>
      </c>
      <c r="C138" s="7">
        <v>289.39999999999998</v>
      </c>
      <c r="D138" s="21">
        <f t="shared" si="32"/>
        <v>13491249.199999999</v>
      </c>
      <c r="E138" s="7">
        <v>555.87990000000002</v>
      </c>
      <c r="F138" s="21">
        <f t="shared" si="33"/>
        <v>25914009.178200003</v>
      </c>
      <c r="G138" s="7">
        <v>671.32</v>
      </c>
      <c r="H138" s="1">
        <v>3105830</v>
      </c>
      <c r="I138" s="7">
        <v>20.414000000000001</v>
      </c>
      <c r="J138">
        <v>27.23</v>
      </c>
      <c r="K138">
        <v>1.6</v>
      </c>
      <c r="L138">
        <v>0.92</v>
      </c>
      <c r="M138">
        <v>17.690000000000001</v>
      </c>
      <c r="N138" s="7">
        <v>113.302002</v>
      </c>
      <c r="O138">
        <v>546.26400000000001</v>
      </c>
      <c r="P138">
        <v>541.00400000000002</v>
      </c>
      <c r="Q138">
        <f t="shared" si="34"/>
        <v>1</v>
      </c>
      <c r="R138" t="s">
        <v>1834</v>
      </c>
      <c r="S138" s="55">
        <f t="shared" si="35"/>
        <v>176760000000</v>
      </c>
      <c r="T138" s="5" t="str">
        <f>VLOOKUP(A138,'Fund Database'!$B:$G,3,FALSE)</f>
        <v>Google Inc.</v>
      </c>
      <c r="U138" s="5">
        <f>VLOOKUP(A138,'Fund Database'!$B:$G,4,FALSE)</f>
        <v>20.298999999999999</v>
      </c>
      <c r="V138" s="5">
        <f>VLOOKUP(A138,'Fund Database'!$B:$G,5,FALSE)</f>
        <v>14.378</v>
      </c>
      <c r="W138" s="5">
        <f>VLOOKUP(A138,'Fund Database'!$B:$G,6,FALSE)</f>
        <v>35.146000000000001</v>
      </c>
      <c r="X138" s="6">
        <f t="shared" si="28"/>
        <v>0.92080131306150681</v>
      </c>
      <c r="Y138" s="6">
        <f t="shared" si="29"/>
        <v>0.20767093755323771</v>
      </c>
      <c r="Z138" s="7">
        <f t="shared" si="30"/>
        <v>361.12366000000003</v>
      </c>
      <c r="AA138" s="8">
        <f t="shared" si="31"/>
        <v>-0.35035668675913623</v>
      </c>
    </row>
    <row r="139" spans="1:27" x14ac:dyDescent="0.3">
      <c r="A139" t="s">
        <v>1303</v>
      </c>
      <c r="B139">
        <v>54860</v>
      </c>
      <c r="C139" s="7">
        <v>13.78</v>
      </c>
      <c r="D139" s="21">
        <f t="shared" si="32"/>
        <v>755970.79999999993</v>
      </c>
      <c r="E139" s="7">
        <v>30.395</v>
      </c>
      <c r="F139" s="21">
        <f t="shared" si="33"/>
        <v>1667469.7</v>
      </c>
      <c r="G139" s="7">
        <v>36.58</v>
      </c>
      <c r="H139" s="1">
        <v>3580520</v>
      </c>
      <c r="I139" s="7">
        <v>1.0920000000000001</v>
      </c>
      <c r="J139">
        <v>27.83</v>
      </c>
      <c r="K139">
        <v>2.7</v>
      </c>
      <c r="L139">
        <v>0.73</v>
      </c>
      <c r="M139">
        <v>11.51</v>
      </c>
      <c r="N139" s="7">
        <v>4.5209999999999999</v>
      </c>
      <c r="O139">
        <v>29.9969</v>
      </c>
      <c r="P139">
        <v>31.696000000000002</v>
      </c>
      <c r="Q139">
        <f t="shared" si="34"/>
        <v>0</v>
      </c>
      <c r="R139" t="s">
        <v>1835</v>
      </c>
      <c r="S139" s="55">
        <f t="shared" si="35"/>
        <v>25840000000</v>
      </c>
      <c r="T139" s="5" t="str">
        <f>VLOOKUP(A139,'Fund Database'!$B:$G,3,FALSE)</f>
        <v>Southern Copper C</v>
      </c>
      <c r="U139" s="5">
        <f>VLOOKUP(A139,'Fund Database'!$B:$G,4,FALSE)</f>
        <v>25.73</v>
      </c>
      <c r="V139" s="5">
        <f>VLOOKUP(A139,'Fund Database'!$B:$G,5,FALSE)</f>
        <v>15.696999999999999</v>
      </c>
      <c r="W139" s="5">
        <f>VLOOKUP(A139,'Fund Database'!$B:$G,6,FALSE)</f>
        <v>39.771000000000001</v>
      </c>
      <c r="X139" s="6">
        <f t="shared" si="28"/>
        <v>1.2057329462989843</v>
      </c>
      <c r="Y139" s="6">
        <f t="shared" si="29"/>
        <v>0.20348741569337059</v>
      </c>
      <c r="Z139" s="7">
        <f t="shared" si="30"/>
        <v>12.56892</v>
      </c>
      <c r="AA139" s="8">
        <f t="shared" si="31"/>
        <v>-0.58648067116302016</v>
      </c>
    </row>
    <row r="140" spans="1:27" x14ac:dyDescent="0.3">
      <c r="A140" t="s">
        <v>136</v>
      </c>
      <c r="B140">
        <v>44243</v>
      </c>
      <c r="C140" s="7">
        <v>15</v>
      </c>
      <c r="D140" s="21">
        <f t="shared" si="32"/>
        <v>663645</v>
      </c>
      <c r="E140" s="7">
        <v>28.68</v>
      </c>
      <c r="F140" s="21">
        <f t="shared" si="33"/>
        <v>1268889.24</v>
      </c>
      <c r="G140" s="7">
        <v>32.85</v>
      </c>
      <c r="H140" s="1">
        <v>922036</v>
      </c>
      <c r="I140" s="7">
        <v>1.0249999999999999</v>
      </c>
      <c r="J140">
        <v>27.98</v>
      </c>
      <c r="K140">
        <v>1.4</v>
      </c>
      <c r="L140">
        <v>0.65</v>
      </c>
      <c r="M140">
        <v>9.66</v>
      </c>
      <c r="N140" s="7">
        <v>24.343</v>
      </c>
      <c r="O140">
        <v>27.942299999999999</v>
      </c>
      <c r="P140">
        <v>27.840499999999999</v>
      </c>
      <c r="Q140">
        <f t="shared" si="34"/>
        <v>1</v>
      </c>
      <c r="R140" t="s">
        <v>1836</v>
      </c>
      <c r="S140" s="55">
        <f t="shared" si="35"/>
        <v>3440000000</v>
      </c>
      <c r="T140" s="5" t="str">
        <f>VLOOKUP(A140,'Fund Database'!$B:$G,3,FALSE)</f>
        <v>Arrow Electronics</v>
      </c>
      <c r="U140" s="5">
        <f>VLOOKUP(A140,'Fund Database'!$B:$G,4,FALSE)</f>
        <v>4.4160000000000004</v>
      </c>
      <c r="V140" s="5">
        <f>VLOOKUP(A140,'Fund Database'!$B:$G,5,FALSE)</f>
        <v>3.1779999999999999</v>
      </c>
      <c r="W140" s="5">
        <f>VLOOKUP(A140,'Fund Database'!$B:$G,6,FALSE)</f>
        <v>2.5760000000000001</v>
      </c>
      <c r="X140" s="6">
        <f t="shared" si="28"/>
        <v>0.91200000000000003</v>
      </c>
      <c r="Y140" s="6">
        <f t="shared" si="29"/>
        <v>0.14539748953974901</v>
      </c>
      <c r="Z140" s="7">
        <f t="shared" si="30"/>
        <v>9.9014999999999986</v>
      </c>
      <c r="AA140" s="8">
        <f t="shared" si="31"/>
        <v>-0.65475941422594142</v>
      </c>
    </row>
    <row r="141" spans="1:27" x14ac:dyDescent="0.3">
      <c r="A141" t="s">
        <v>721</v>
      </c>
      <c r="B141">
        <v>20915</v>
      </c>
      <c r="C141" s="7">
        <v>3.95</v>
      </c>
      <c r="D141" s="21">
        <f t="shared" si="32"/>
        <v>82614.25</v>
      </c>
      <c r="E141" s="7">
        <v>29.43</v>
      </c>
      <c r="F141" s="21">
        <f t="shared" si="33"/>
        <v>615528.44999999995</v>
      </c>
      <c r="G141" s="7">
        <v>34</v>
      </c>
      <c r="H141" s="1">
        <v>483116</v>
      </c>
      <c r="I141" s="7">
        <v>0.98099999999999998</v>
      </c>
      <c r="J141">
        <v>30</v>
      </c>
      <c r="K141">
        <v>5.4</v>
      </c>
      <c r="L141">
        <v>1.0900000000000001</v>
      </c>
      <c r="M141">
        <v>11.87</v>
      </c>
      <c r="N141" s="7">
        <v>-4.1379999999999999</v>
      </c>
      <c r="O141">
        <v>27.1706</v>
      </c>
      <c r="P141">
        <v>23.635000000000002</v>
      </c>
      <c r="Q141">
        <f t="shared" si="34"/>
        <v>1</v>
      </c>
      <c r="R141" t="s">
        <v>1837</v>
      </c>
      <c r="S141" s="55">
        <f t="shared" si="35"/>
        <v>2130000000</v>
      </c>
      <c r="T141" s="5" t="str">
        <f>VLOOKUP(A141,'Fund Database'!$B:$G,3,FALSE)</f>
        <v>W.R. Grace &amp; Comp</v>
      </c>
      <c r="U141" s="5">
        <f>VLOOKUP(A141,'Fund Database'!$B:$G,4,FALSE)</f>
        <v>0</v>
      </c>
      <c r="V141" s="5">
        <f>VLOOKUP(A141,'Fund Database'!$B:$G,5,FALSE)</f>
        <v>3.1520000000000001</v>
      </c>
      <c r="W141" s="5">
        <f>VLOOKUP(A141,'Fund Database'!$B:$G,6,FALSE)</f>
        <v>7.0019999999999998</v>
      </c>
      <c r="X141" s="6">
        <f t="shared" si="28"/>
        <v>6.4506329113924048</v>
      </c>
      <c r="Y141" s="6">
        <f t="shared" si="29"/>
        <v>0.15528372409106356</v>
      </c>
      <c r="Z141" s="7">
        <f t="shared" si="30"/>
        <v>11.644469999999998</v>
      </c>
      <c r="AA141" s="8">
        <f t="shared" si="31"/>
        <v>-0.60433333333333339</v>
      </c>
    </row>
    <row r="142" spans="1:27" x14ac:dyDescent="0.3">
      <c r="A142" t="s">
        <v>607</v>
      </c>
      <c r="B142">
        <v>52775</v>
      </c>
      <c r="C142" s="7">
        <v>15.68</v>
      </c>
      <c r="D142" s="21">
        <f t="shared" si="32"/>
        <v>827512</v>
      </c>
      <c r="E142" s="7">
        <v>36.06</v>
      </c>
      <c r="F142" s="21">
        <f t="shared" si="33"/>
        <v>1903066.5000000002</v>
      </c>
      <c r="G142" s="7">
        <v>34.36</v>
      </c>
      <c r="H142" s="1">
        <v>3253980</v>
      </c>
      <c r="I142" s="7">
        <v>1.2</v>
      </c>
      <c r="J142">
        <v>30.08</v>
      </c>
      <c r="K142">
        <v>3.6</v>
      </c>
      <c r="L142">
        <v>3.59</v>
      </c>
      <c r="M142">
        <v>17.010000000000002</v>
      </c>
      <c r="N142" s="7">
        <v>17.283000999999999</v>
      </c>
      <c r="O142">
        <v>33.78</v>
      </c>
      <c r="P142">
        <v>31.38</v>
      </c>
      <c r="Q142">
        <f t="shared" si="34"/>
        <v>1</v>
      </c>
      <c r="R142" t="s">
        <v>1838</v>
      </c>
      <c r="S142" s="55">
        <f t="shared" si="35"/>
        <v>10100000000</v>
      </c>
      <c r="T142" s="5" t="str">
        <f>VLOOKUP(A142,'Fund Database'!$B:$G,3,FALSE)</f>
        <v>Equity Residentia</v>
      </c>
      <c r="U142" s="5">
        <f>VLOOKUP(A142,'Fund Database'!$B:$G,4,FALSE)</f>
        <v>0.16500000000000001</v>
      </c>
      <c r="V142" s="5">
        <f>VLOOKUP(A142,'Fund Database'!$B:$G,5,FALSE)</f>
        <v>2.1150000000000002</v>
      </c>
      <c r="W142" s="5">
        <f>VLOOKUP(A142,'Fund Database'!$B:$G,6,FALSE)</f>
        <v>27.808</v>
      </c>
      <c r="X142" s="6">
        <f t="shared" si="28"/>
        <v>1.2997448979591839</v>
      </c>
      <c r="Y142" s="6">
        <f t="shared" si="29"/>
        <v>-4.7143649473100464E-2</v>
      </c>
      <c r="Z142" s="7">
        <f t="shared" si="30"/>
        <v>20.412000000000003</v>
      </c>
      <c r="AA142" s="8">
        <f t="shared" si="31"/>
        <v>-0.43394342762063226</v>
      </c>
    </row>
    <row r="143" spans="1:27" x14ac:dyDescent="0.3">
      <c r="A143" t="s">
        <v>1638</v>
      </c>
      <c r="B143">
        <v>77370</v>
      </c>
      <c r="C143" s="7">
        <v>6.23</v>
      </c>
      <c r="D143" s="21">
        <f t="shared" si="32"/>
        <v>482015.10000000003</v>
      </c>
      <c r="E143" s="7">
        <v>28.72</v>
      </c>
      <c r="F143" s="21">
        <f t="shared" si="33"/>
        <v>2222066.4</v>
      </c>
      <c r="G143" s="7">
        <v>35.4</v>
      </c>
      <c r="H143" s="1">
        <v>786503</v>
      </c>
      <c r="I143" s="7">
        <v>0.95</v>
      </c>
      <c r="J143">
        <v>30.36</v>
      </c>
      <c r="K143">
        <v>5.7</v>
      </c>
      <c r="L143">
        <v>2.2000000000000002</v>
      </c>
      <c r="M143">
        <v>11.4</v>
      </c>
      <c r="N143" s="7">
        <v>21.474001000000001</v>
      </c>
      <c r="O143">
        <v>31.26</v>
      </c>
      <c r="P143">
        <v>30.17</v>
      </c>
      <c r="Q143">
        <f t="shared" si="34"/>
        <v>1</v>
      </c>
      <c r="R143" t="s">
        <v>1839</v>
      </c>
      <c r="S143" s="55">
        <f t="shared" si="35"/>
        <v>1220000000</v>
      </c>
      <c r="T143" s="5" t="str">
        <f>VLOOKUP(A143,'Fund Database'!$B:$G,3,FALSE)</f>
        <v>Wellcare Health P</v>
      </c>
      <c r="U143" s="5">
        <f>VLOOKUP(A143,'Fund Database'!$B:$G,4,FALSE)</f>
        <v>4.7279999999999998</v>
      </c>
      <c r="V143" s="5">
        <f>VLOOKUP(A143,'Fund Database'!$B:$G,5,FALSE)</f>
        <v>4.07</v>
      </c>
      <c r="W143" s="5">
        <f>VLOOKUP(A143,'Fund Database'!$B:$G,6,FALSE)</f>
        <v>2.0459999999999998</v>
      </c>
      <c r="X143" s="6">
        <f t="shared" si="28"/>
        <v>3.6099518459069015</v>
      </c>
      <c r="Y143" s="6">
        <f t="shared" si="29"/>
        <v>0.23259052924791088</v>
      </c>
      <c r="Z143" s="7">
        <f t="shared" si="30"/>
        <v>10.83</v>
      </c>
      <c r="AA143" s="8">
        <f t="shared" si="31"/>
        <v>-0.62291086350974934</v>
      </c>
    </row>
    <row r="144" spans="1:27" x14ac:dyDescent="0.3">
      <c r="A144" t="s">
        <v>316</v>
      </c>
      <c r="B144">
        <v>15063</v>
      </c>
      <c r="C144" s="7">
        <v>17.95</v>
      </c>
      <c r="D144" s="21">
        <f t="shared" si="32"/>
        <v>270380.84999999998</v>
      </c>
      <c r="E144" s="7">
        <v>29.23</v>
      </c>
      <c r="F144" s="21">
        <f t="shared" si="33"/>
        <v>440291.49</v>
      </c>
      <c r="G144" s="7">
        <v>27.38</v>
      </c>
      <c r="H144" s="1">
        <v>1778600</v>
      </c>
      <c r="I144" s="7">
        <v>0.94</v>
      </c>
      <c r="J144">
        <v>31.1</v>
      </c>
      <c r="K144">
        <v>10.5</v>
      </c>
      <c r="L144">
        <v>0.92</v>
      </c>
      <c r="M144">
        <v>9.81</v>
      </c>
      <c r="N144" s="7">
        <v>10.803000000000001</v>
      </c>
      <c r="O144">
        <v>23.87</v>
      </c>
      <c r="P144">
        <v>24.12</v>
      </c>
      <c r="Q144">
        <f t="shared" si="34"/>
        <v>0</v>
      </c>
      <c r="R144" t="s">
        <v>1840</v>
      </c>
      <c r="S144" s="55">
        <f t="shared" si="35"/>
        <v>2490000000</v>
      </c>
      <c r="T144" s="5" t="str">
        <f>VLOOKUP(A144,'Fund Database'!$B:$G,3,FALSE)</f>
        <v>Career Education</v>
      </c>
      <c r="U144" s="5">
        <f>VLOOKUP(A144,'Fund Database'!$B:$G,4,FALSE)</f>
        <v>15.555999999999999</v>
      </c>
      <c r="V144" s="5">
        <f>VLOOKUP(A144,'Fund Database'!$B:$G,5,FALSE)</f>
        <v>9.4390000000000001</v>
      </c>
      <c r="W144" s="5">
        <f>VLOOKUP(A144,'Fund Database'!$B:$G,6,FALSE)</f>
        <v>12.256</v>
      </c>
      <c r="X144" s="6">
        <f t="shared" si="28"/>
        <v>0.6284122562674096</v>
      </c>
      <c r="Y144" s="6">
        <f t="shared" si="29"/>
        <v>-6.3291139240506375E-2</v>
      </c>
      <c r="Z144" s="7">
        <f t="shared" si="30"/>
        <v>9.2213999999999992</v>
      </c>
      <c r="AA144" s="8">
        <f t="shared" si="31"/>
        <v>-0.68452275059870005</v>
      </c>
    </row>
    <row r="145" spans="1:27" x14ac:dyDescent="0.3">
      <c r="A145" t="s">
        <v>1546</v>
      </c>
      <c r="B145">
        <v>19316</v>
      </c>
      <c r="C145" s="7">
        <v>24.18</v>
      </c>
      <c r="D145" s="21">
        <f t="shared" si="32"/>
        <v>467060.88</v>
      </c>
      <c r="E145" s="7">
        <v>34.61</v>
      </c>
      <c r="F145" s="21">
        <f t="shared" si="33"/>
        <v>668526.76</v>
      </c>
      <c r="G145" s="7">
        <v>40</v>
      </c>
      <c r="H145" s="2">
        <v>45850.8</v>
      </c>
      <c r="I145" s="7">
        <v>1.1100000000000001</v>
      </c>
      <c r="J145">
        <v>31.26</v>
      </c>
      <c r="K145">
        <v>6.9</v>
      </c>
      <c r="L145">
        <v>5</v>
      </c>
      <c r="M145">
        <v>11.65</v>
      </c>
      <c r="N145" s="7">
        <v>11.66</v>
      </c>
      <c r="O145">
        <v>33.340000000000003</v>
      </c>
      <c r="P145">
        <v>32.32</v>
      </c>
      <c r="Q145">
        <f t="shared" si="34"/>
        <v>1</v>
      </c>
      <c r="R145" t="s">
        <v>1841</v>
      </c>
      <c r="S145" s="55">
        <f t="shared" si="35"/>
        <v>418400000</v>
      </c>
      <c r="T145" s="5" t="str">
        <f>VLOOKUP(A145,'Fund Database'!$B:$G,3,FALSE)</f>
        <v>Universal Health</v>
      </c>
      <c r="U145" s="5">
        <f>VLOOKUP(A145,'Fund Database'!$B:$G,4,FALSE)</f>
        <v>9.0459999999999994</v>
      </c>
      <c r="V145" s="5">
        <f>VLOOKUP(A145,'Fund Database'!$B:$G,5,FALSE)</f>
        <v>5.7489999999999997</v>
      </c>
      <c r="W145" s="5">
        <f>VLOOKUP(A145,'Fund Database'!$B:$G,6,FALSE)</f>
        <v>59.142000000000003</v>
      </c>
      <c r="X145" s="6">
        <f t="shared" si="28"/>
        <v>0.43134822167080233</v>
      </c>
      <c r="Y145" s="6">
        <f t="shared" si="29"/>
        <v>0.1557353366079168</v>
      </c>
      <c r="Z145" s="7">
        <f t="shared" si="30"/>
        <v>12.931500000000002</v>
      </c>
      <c r="AA145" s="8">
        <f t="shared" si="31"/>
        <v>-0.62636521236636811</v>
      </c>
    </row>
    <row r="146" spans="1:27" x14ac:dyDescent="0.3">
      <c r="A146" t="s">
        <v>889</v>
      </c>
      <c r="B146">
        <v>32202</v>
      </c>
      <c r="C146" s="7">
        <v>9.2899999999999991</v>
      </c>
      <c r="D146" s="21">
        <f t="shared" si="32"/>
        <v>299156.57999999996</v>
      </c>
      <c r="E146" s="7">
        <v>28.6</v>
      </c>
      <c r="F146" s="21">
        <f t="shared" si="33"/>
        <v>920977.20000000007</v>
      </c>
      <c r="G146" s="7">
        <v>37.5</v>
      </c>
      <c r="H146" s="1">
        <v>145044</v>
      </c>
      <c r="I146" s="7">
        <v>0.91</v>
      </c>
      <c r="J146">
        <v>31.29</v>
      </c>
      <c r="K146">
        <v>5.7</v>
      </c>
      <c r="L146">
        <v>1.35</v>
      </c>
      <c r="M146">
        <v>9.14</v>
      </c>
      <c r="N146" s="7">
        <v>2.141</v>
      </c>
      <c r="O146">
        <v>28.81</v>
      </c>
      <c r="P146">
        <v>29.21</v>
      </c>
      <c r="Q146">
        <f t="shared" si="34"/>
        <v>0</v>
      </c>
      <c r="R146" t="s">
        <v>1842</v>
      </c>
      <c r="S146" s="55">
        <f t="shared" si="35"/>
        <v>584980000</v>
      </c>
      <c r="T146" s="5" t="str">
        <f>VLOOKUP(A146,'Fund Database'!$B:$G,3,FALSE)</f>
        <v>Koppers Holdings</v>
      </c>
      <c r="U146" s="5">
        <f>VLOOKUP(A146,'Fund Database'!$B:$G,4,FALSE)</f>
        <v>61.811999999999998</v>
      </c>
      <c r="V146" s="5">
        <f>VLOOKUP(A146,'Fund Database'!$B:$G,5,FALSE)</f>
        <v>9.2490000000000006</v>
      </c>
      <c r="W146" s="5">
        <f>VLOOKUP(A146,'Fund Database'!$B:$G,6,FALSE)</f>
        <v>8.5909999999999993</v>
      </c>
      <c r="X146" s="6">
        <f t="shared" si="28"/>
        <v>2.0785791173304631</v>
      </c>
      <c r="Y146" s="6">
        <f t="shared" si="29"/>
        <v>0.31118881118881114</v>
      </c>
      <c r="Z146" s="7">
        <f t="shared" si="30"/>
        <v>8.317400000000001</v>
      </c>
      <c r="AA146" s="8">
        <f t="shared" si="31"/>
        <v>-0.70918181818181825</v>
      </c>
    </row>
    <row r="147" spans="1:27" x14ac:dyDescent="0.3">
      <c r="A147" t="s">
        <v>1674</v>
      </c>
      <c r="B147">
        <v>26266</v>
      </c>
      <c r="C147" s="7">
        <v>2.74</v>
      </c>
      <c r="D147" s="21">
        <f t="shared" si="32"/>
        <v>71968.840000000011</v>
      </c>
      <c r="E147" s="7">
        <v>19.149999999999999</v>
      </c>
      <c r="F147" s="21">
        <f t="shared" si="33"/>
        <v>502993.89999999997</v>
      </c>
      <c r="G147" s="7">
        <v>21.63</v>
      </c>
      <c r="H147" s="1">
        <v>3798090</v>
      </c>
      <c r="I147" s="7">
        <v>0.61</v>
      </c>
      <c r="J147">
        <v>31.6</v>
      </c>
      <c r="K147">
        <v>3</v>
      </c>
      <c r="L147">
        <v>0.74</v>
      </c>
      <c r="M147">
        <v>7.51</v>
      </c>
      <c r="N147" s="7">
        <v>27.57</v>
      </c>
      <c r="O147">
        <v>17.52</v>
      </c>
      <c r="P147">
        <v>17.5</v>
      </c>
      <c r="Q147">
        <f t="shared" si="34"/>
        <v>1</v>
      </c>
      <c r="R147" t="s">
        <v>1843</v>
      </c>
      <c r="S147" s="55">
        <f t="shared" si="35"/>
        <v>6550000000</v>
      </c>
      <c r="T147" s="5" t="str">
        <f>VLOOKUP(A147,'Fund Database'!$B:$G,3,FALSE)</f>
        <v>Select Sector SPD</v>
      </c>
      <c r="U147" s="5">
        <f>VLOOKUP(A147,'Fund Database'!$B:$G,4,FALSE)</f>
        <v>0.92400000000000004</v>
      </c>
      <c r="V147" s="5">
        <f>VLOOKUP(A147,'Fund Database'!$B:$G,5,FALSE)</f>
        <v>0.70899999999999996</v>
      </c>
      <c r="W147" s="5">
        <f>VLOOKUP(A147,'Fund Database'!$B:$G,6,FALSE)</f>
        <v>8.3559999999999999</v>
      </c>
      <c r="X147" s="6">
        <f t="shared" si="28"/>
        <v>5.9890510948905096</v>
      </c>
      <c r="Y147" s="6">
        <f t="shared" si="29"/>
        <v>0.12950391644908618</v>
      </c>
      <c r="Z147" s="7">
        <f t="shared" si="30"/>
        <v>4.5811000000000002</v>
      </c>
      <c r="AA147" s="8">
        <f t="shared" si="31"/>
        <v>-0.76077806788511748</v>
      </c>
    </row>
    <row r="148" spans="1:27" x14ac:dyDescent="0.3">
      <c r="A148" t="s">
        <v>1405</v>
      </c>
      <c r="B148">
        <v>21099</v>
      </c>
      <c r="C148" s="7">
        <v>143.5</v>
      </c>
      <c r="D148" s="21">
        <f t="shared" si="32"/>
        <v>3027706.5</v>
      </c>
      <c r="E148" s="7">
        <v>240.69</v>
      </c>
      <c r="F148" s="21">
        <f t="shared" si="33"/>
        <v>5078318.3099999996</v>
      </c>
      <c r="G148" s="7">
        <v>239.57</v>
      </c>
      <c r="H148" s="1">
        <v>170882</v>
      </c>
      <c r="I148" s="7">
        <v>7.6</v>
      </c>
      <c r="J148">
        <v>31.67</v>
      </c>
      <c r="K148">
        <v>19</v>
      </c>
      <c r="L148">
        <v>1.06</v>
      </c>
      <c r="M148">
        <v>20.78</v>
      </c>
      <c r="N148" s="7">
        <v>13.6</v>
      </c>
      <c r="O148">
        <v>216.79</v>
      </c>
      <c r="P148">
        <v>211.29</v>
      </c>
      <c r="Q148">
        <f t="shared" si="34"/>
        <v>1</v>
      </c>
      <c r="R148" t="s">
        <v>1844</v>
      </c>
      <c r="S148" s="55">
        <f t="shared" si="35"/>
        <v>3360000000</v>
      </c>
      <c r="T148" s="5" t="str">
        <f>VLOOKUP(A148,'Fund Database'!$B:$G,3,FALSE)</f>
        <v>Strayer Education</v>
      </c>
      <c r="U148" s="5">
        <f>VLOOKUP(A148,'Fund Database'!$B:$G,4,FALSE)</f>
        <v>57.435000000000002</v>
      </c>
      <c r="V148" s="5">
        <f>VLOOKUP(A148,'Fund Database'!$B:$G,5,FALSE)</f>
        <v>30.327999999999999</v>
      </c>
      <c r="W148" s="5">
        <f>VLOOKUP(A148,'Fund Database'!$B:$G,6,FALSE)</f>
        <v>33.664999999999999</v>
      </c>
      <c r="X148" s="6">
        <f t="shared" si="28"/>
        <v>0.67728222996515675</v>
      </c>
      <c r="Y148" s="6">
        <f t="shared" si="29"/>
        <v>-4.6532884623374654E-3</v>
      </c>
      <c r="Z148" s="7">
        <f t="shared" si="30"/>
        <v>157.928</v>
      </c>
      <c r="AA148" s="8">
        <f t="shared" si="31"/>
        <v>-0.34385308903568906</v>
      </c>
    </row>
    <row r="149" spans="1:27" x14ac:dyDescent="0.3">
      <c r="A149" t="s">
        <v>937</v>
      </c>
      <c r="B149">
        <v>12255</v>
      </c>
      <c r="C149" s="7">
        <v>20.309999999999999</v>
      </c>
      <c r="D149" s="21">
        <f t="shared" si="32"/>
        <v>248899.05</v>
      </c>
      <c r="E149" s="7">
        <v>32.32</v>
      </c>
      <c r="F149" s="21">
        <f t="shared" si="33"/>
        <v>396081.6</v>
      </c>
      <c r="G149" s="7">
        <v>33.92</v>
      </c>
      <c r="H149" s="1">
        <v>811072</v>
      </c>
      <c r="I149" s="7">
        <v>1.01</v>
      </c>
      <c r="J149">
        <v>32.130000000000003</v>
      </c>
      <c r="K149">
        <v>2.6</v>
      </c>
      <c r="L149">
        <v>2.2200000000000002</v>
      </c>
      <c r="M149">
        <v>11.42</v>
      </c>
      <c r="N149" s="7">
        <v>25.056000000000001</v>
      </c>
      <c r="O149">
        <v>31.77</v>
      </c>
      <c r="P149">
        <v>29.02</v>
      </c>
      <c r="Q149">
        <f t="shared" si="34"/>
        <v>1</v>
      </c>
      <c r="R149" t="s">
        <v>1845</v>
      </c>
      <c r="S149" s="55">
        <f t="shared" si="35"/>
        <v>3580000000</v>
      </c>
      <c r="T149" s="5" t="str">
        <f>VLOOKUP(A149,'Fund Database'!$B:$G,3,FALSE)</f>
        <v>Alliant Energy Co</v>
      </c>
      <c r="U149" s="5">
        <f>VLOOKUP(A149,'Fund Database'!$B:$G,4,FALSE)</f>
        <v>3.956</v>
      </c>
      <c r="V149" s="5">
        <f>VLOOKUP(A149,'Fund Database'!$B:$G,5,FALSE)</f>
        <v>2.88</v>
      </c>
      <c r="W149" s="5">
        <f>VLOOKUP(A149,'Fund Database'!$B:$G,6,FALSE)</f>
        <v>11.571</v>
      </c>
      <c r="X149" s="6">
        <f t="shared" si="28"/>
        <v>0.59133431806991643</v>
      </c>
      <c r="Y149" s="6">
        <f t="shared" si="29"/>
        <v>4.9504950495049549E-2</v>
      </c>
      <c r="Z149" s="7">
        <f t="shared" si="30"/>
        <v>11.5342</v>
      </c>
      <c r="AA149" s="8">
        <f t="shared" si="31"/>
        <v>-0.64312500000000006</v>
      </c>
    </row>
    <row r="150" spans="1:27" x14ac:dyDescent="0.3">
      <c r="A150" t="s">
        <v>1348</v>
      </c>
      <c r="B150">
        <v>37643</v>
      </c>
      <c r="C150" s="7">
        <v>11.52</v>
      </c>
      <c r="D150" s="21">
        <f t="shared" si="32"/>
        <v>433647.35999999999</v>
      </c>
      <c r="E150" s="7">
        <v>29.56</v>
      </c>
      <c r="F150" s="21">
        <f t="shared" si="33"/>
        <v>1112727.0799999998</v>
      </c>
      <c r="G150" s="7">
        <v>37.06</v>
      </c>
      <c r="H150" s="1">
        <v>416943</v>
      </c>
      <c r="I150" s="7">
        <v>0.91</v>
      </c>
      <c r="J150">
        <v>32.56</v>
      </c>
      <c r="K150">
        <v>3.3</v>
      </c>
      <c r="L150">
        <v>0.99</v>
      </c>
      <c r="M150">
        <v>9.32</v>
      </c>
      <c r="N150" s="7">
        <v>26.823</v>
      </c>
      <c r="O150">
        <v>29.69</v>
      </c>
      <c r="P150">
        <v>29.01</v>
      </c>
      <c r="Q150">
        <f t="shared" si="34"/>
        <v>1</v>
      </c>
      <c r="R150" t="s">
        <v>1846</v>
      </c>
      <c r="S150" s="55">
        <f t="shared" si="35"/>
        <v>16690000000.000002</v>
      </c>
      <c r="T150" s="5" t="str">
        <f>VLOOKUP(A150,'Fund Database'!$B:$G,3,FALSE)</f>
        <v>Sun Life Financia</v>
      </c>
      <c r="U150" s="5">
        <f>VLOOKUP(A150,'Fund Database'!$B:$G,4,FALSE)</f>
        <v>3.5720000000000001</v>
      </c>
      <c r="V150" s="5">
        <f>VLOOKUP(A150,'Fund Database'!$B:$G,5,FALSE)</f>
        <v>0.16400000000000001</v>
      </c>
      <c r="W150" s="5">
        <f>VLOOKUP(A150,'Fund Database'!$B:$G,6,FALSE)</f>
        <v>1.8420000000000001</v>
      </c>
      <c r="X150" s="6">
        <f t="shared" si="28"/>
        <v>1.5659722222222221</v>
      </c>
      <c r="Y150" s="6">
        <f t="shared" si="29"/>
        <v>0.25372124492557524</v>
      </c>
      <c r="Z150" s="7">
        <f t="shared" si="30"/>
        <v>8.4812000000000012</v>
      </c>
      <c r="AA150" s="8">
        <f t="shared" si="31"/>
        <v>-0.71308525033829495</v>
      </c>
    </row>
    <row r="151" spans="1:27" x14ac:dyDescent="0.3">
      <c r="A151" t="s">
        <v>1117</v>
      </c>
      <c r="B151">
        <v>28224</v>
      </c>
      <c r="C151" s="7">
        <v>14.52</v>
      </c>
      <c r="D151" s="21">
        <f t="shared" si="32"/>
        <v>409812.47999999998</v>
      </c>
      <c r="E151" s="7">
        <v>28.37</v>
      </c>
      <c r="F151" s="21">
        <f t="shared" si="33"/>
        <v>800714.88</v>
      </c>
      <c r="G151" s="7">
        <v>29.76</v>
      </c>
      <c r="H151" s="1">
        <v>3075320</v>
      </c>
      <c r="I151" s="7">
        <v>0.84</v>
      </c>
      <c r="J151">
        <v>33.81</v>
      </c>
      <c r="K151">
        <v>2.2000000000000002</v>
      </c>
      <c r="L151">
        <v>0.98</v>
      </c>
      <c r="M151">
        <v>10.71</v>
      </c>
      <c r="N151" s="7">
        <v>26.672999999999998</v>
      </c>
      <c r="O151">
        <v>25</v>
      </c>
      <c r="P151">
        <v>26.61</v>
      </c>
      <c r="Q151">
        <f t="shared" si="34"/>
        <v>0</v>
      </c>
      <c r="R151" t="s">
        <v>1847</v>
      </c>
      <c r="S151" s="55">
        <f t="shared" si="35"/>
        <v>7380000000</v>
      </c>
      <c r="T151" s="5" t="str">
        <f>VLOOKUP(A151,'Fund Database'!$B:$G,3,FALSE)</f>
        <v>NYSE Euronext Com</v>
      </c>
      <c r="U151" s="5">
        <f>VLOOKUP(A151,'Fund Database'!$B:$G,4,FALSE)</f>
        <v>3.2469999999999999</v>
      </c>
      <c r="V151" s="5">
        <f>VLOOKUP(A151,'Fund Database'!$B:$G,5,FALSE)</f>
        <v>3.5459999999999998</v>
      </c>
      <c r="W151" s="5">
        <f>VLOOKUP(A151,'Fund Database'!$B:$G,6,FALSE)</f>
        <v>18.678999999999998</v>
      </c>
      <c r="X151" s="6">
        <f t="shared" si="28"/>
        <v>0.95385674931129494</v>
      </c>
      <c r="Y151" s="6">
        <f t="shared" si="29"/>
        <v>4.8995417694747995E-2</v>
      </c>
      <c r="Z151" s="7">
        <f t="shared" si="30"/>
        <v>8.9963999999999995</v>
      </c>
      <c r="AA151" s="8">
        <f t="shared" si="31"/>
        <v>-0.68289037715897083</v>
      </c>
    </row>
    <row r="152" spans="1:27" x14ac:dyDescent="0.3">
      <c r="A152" t="s">
        <v>1369</v>
      </c>
      <c r="B152">
        <v>17842</v>
      </c>
      <c r="C152" s="7">
        <v>98.4</v>
      </c>
      <c r="D152" s="21">
        <f t="shared" si="32"/>
        <v>1755652.8</v>
      </c>
      <c r="E152" s="7">
        <v>352.34800000000001</v>
      </c>
      <c r="F152" s="21">
        <f t="shared" si="33"/>
        <v>6286593.0159999998</v>
      </c>
      <c r="G152" s="7">
        <v>120</v>
      </c>
      <c r="H152" s="2">
        <v>26370.5</v>
      </c>
      <c r="I152" s="7">
        <v>10.398999999999999</v>
      </c>
      <c r="J152">
        <v>33.880000000000003</v>
      </c>
      <c r="K152">
        <v>3.7</v>
      </c>
      <c r="L152">
        <v>1.68</v>
      </c>
      <c r="M152">
        <v>19.22</v>
      </c>
      <c r="N152" s="7">
        <v>207.033005</v>
      </c>
      <c r="O152">
        <v>329.64499999999998</v>
      </c>
      <c r="P152">
        <v>264.529</v>
      </c>
      <c r="Q152">
        <f t="shared" si="34"/>
        <v>1</v>
      </c>
      <c r="R152" t="s">
        <v>1848</v>
      </c>
      <c r="S152" s="55">
        <f t="shared" si="35"/>
        <v>505970000</v>
      </c>
      <c r="T152" s="5" t="str">
        <f>VLOOKUP(A152,'Fund Database'!$B:$G,3,FALSE)</f>
        <v>Steak n Shake Com</v>
      </c>
      <c r="U152" s="5">
        <f>VLOOKUP(A152,'Fund Database'!$B:$G,4,FALSE)</f>
        <v>5.1559999999999997</v>
      </c>
      <c r="V152" s="5">
        <f>VLOOKUP(A152,'Fund Database'!$B:$G,5,FALSE)</f>
        <v>4.0949999999999998</v>
      </c>
      <c r="W152" s="5">
        <f>VLOOKUP(A152,'Fund Database'!$B:$G,6,FALSE)</f>
        <v>5.3010000000000002</v>
      </c>
      <c r="X152" s="6">
        <f t="shared" si="28"/>
        <v>2.580772357723577</v>
      </c>
      <c r="Y152" s="6">
        <f t="shared" si="29"/>
        <v>-0.65942761133879002</v>
      </c>
      <c r="Z152" s="7">
        <f t="shared" si="30"/>
        <v>199.86877999999996</v>
      </c>
      <c r="AA152" s="8">
        <f t="shared" si="31"/>
        <v>-0.43275176813831795</v>
      </c>
    </row>
    <row r="153" spans="1:27" x14ac:dyDescent="0.3">
      <c r="A153" t="s">
        <v>307</v>
      </c>
      <c r="B153">
        <v>29196</v>
      </c>
      <c r="C153" s="7">
        <v>18.47</v>
      </c>
      <c r="D153" s="21">
        <f t="shared" si="32"/>
        <v>539250.12</v>
      </c>
      <c r="E153" s="7">
        <v>35.71</v>
      </c>
      <c r="F153" s="21">
        <f t="shared" si="33"/>
        <v>1042589.16</v>
      </c>
      <c r="G153" s="7">
        <v>41.75</v>
      </c>
      <c r="H153" s="1">
        <v>148159</v>
      </c>
      <c r="I153" s="7">
        <v>1.05</v>
      </c>
      <c r="J153">
        <v>34.17</v>
      </c>
      <c r="K153">
        <v>9.1</v>
      </c>
      <c r="L153">
        <v>1.38</v>
      </c>
      <c r="M153">
        <v>16.61</v>
      </c>
      <c r="N153" s="7">
        <v>20.600999999999999</v>
      </c>
      <c r="O153">
        <v>34.950000000000003</v>
      </c>
      <c r="P153">
        <v>33.729999999999997</v>
      </c>
      <c r="Q153">
        <f t="shared" si="34"/>
        <v>1</v>
      </c>
      <c r="R153" t="s">
        <v>1849</v>
      </c>
      <c r="S153" s="55">
        <f t="shared" si="35"/>
        <v>841830000</v>
      </c>
      <c r="T153" s="5" t="str">
        <f>VLOOKUP(A153,'Fund Database'!$B:$G,3,FALSE)</f>
        <v>Cabot Microelectr</v>
      </c>
      <c r="U153" s="5">
        <f>VLOOKUP(A153,'Fund Database'!$B:$G,4,FALSE)</f>
        <v>5.2080000000000002</v>
      </c>
      <c r="V153" s="5">
        <f>VLOOKUP(A153,'Fund Database'!$B:$G,5,FALSE)</f>
        <v>4.9189999999999996</v>
      </c>
      <c r="W153" s="5">
        <f>VLOOKUP(A153,'Fund Database'!$B:$G,6,FALSE)</f>
        <v>12.16</v>
      </c>
      <c r="X153" s="6">
        <f t="shared" si="28"/>
        <v>0.93340552246886865</v>
      </c>
      <c r="Y153" s="6">
        <f t="shared" si="29"/>
        <v>0.16914029683562024</v>
      </c>
      <c r="Z153" s="7">
        <f t="shared" si="30"/>
        <v>17.4405</v>
      </c>
      <c r="AA153" s="8">
        <f t="shared" si="31"/>
        <v>-0.51160739288714652</v>
      </c>
    </row>
    <row r="154" spans="1:27" x14ac:dyDescent="0.3">
      <c r="A154" t="s">
        <v>745</v>
      </c>
      <c r="B154">
        <v>91474</v>
      </c>
      <c r="C154" s="7">
        <v>45.5</v>
      </c>
      <c r="D154" s="21">
        <f t="shared" si="32"/>
        <v>4162067</v>
      </c>
      <c r="E154" s="7">
        <v>124</v>
      </c>
      <c r="F154" s="21">
        <f t="shared" si="33"/>
        <v>11342776</v>
      </c>
      <c r="G154" s="7">
        <v>150</v>
      </c>
      <c r="H154" s="1">
        <v>291610</v>
      </c>
      <c r="I154" s="7">
        <v>3.45</v>
      </c>
      <c r="J154">
        <v>35.94</v>
      </c>
      <c r="K154">
        <v>5.0999999999999996</v>
      </c>
      <c r="L154">
        <v>0.91</v>
      </c>
      <c r="M154">
        <v>21.42</v>
      </c>
      <c r="N154" s="7">
        <v>34.32</v>
      </c>
      <c r="O154">
        <v>121.89</v>
      </c>
      <c r="P154">
        <v>120.3</v>
      </c>
      <c r="Q154">
        <f t="shared" si="34"/>
        <v>1</v>
      </c>
      <c r="R154" t="s">
        <v>1850</v>
      </c>
      <c r="S154" s="55">
        <f t="shared" si="35"/>
        <v>17570000000</v>
      </c>
      <c r="T154" s="5" t="str">
        <f>VLOOKUP(A154,'Fund Database'!$B:$G,3,FALSE)</f>
        <v>HDFC Bank Limited</v>
      </c>
      <c r="U154" s="5">
        <f>VLOOKUP(A154,'Fund Database'!$B:$G,4,FALSE)</f>
        <v>16.890999999999998</v>
      </c>
      <c r="V154" s="5">
        <f>VLOOKUP(A154,'Fund Database'!$B:$G,5,FALSE)</f>
        <v>1.421</v>
      </c>
      <c r="W154" s="5">
        <f>VLOOKUP(A154,'Fund Database'!$B:$G,6,FALSE)</f>
        <v>37.024000000000001</v>
      </c>
      <c r="X154" s="6">
        <f t="shared" si="28"/>
        <v>1.7252747252747254</v>
      </c>
      <c r="Y154" s="6">
        <f t="shared" si="29"/>
        <v>0.20967741935483872</v>
      </c>
      <c r="Z154" s="7">
        <f t="shared" si="30"/>
        <v>73.899000000000015</v>
      </c>
      <c r="AA154" s="8">
        <f t="shared" si="31"/>
        <v>-0.40404032258064504</v>
      </c>
    </row>
    <row r="155" spans="1:27" x14ac:dyDescent="0.3">
      <c r="A155" t="s">
        <v>1225</v>
      </c>
      <c r="B155">
        <v>72075</v>
      </c>
      <c r="C155" s="7">
        <v>14.69</v>
      </c>
      <c r="D155" s="21">
        <f t="shared" si="32"/>
        <v>1058781.75</v>
      </c>
      <c r="E155" s="7">
        <v>28.88</v>
      </c>
      <c r="F155" s="21">
        <f t="shared" si="33"/>
        <v>2081526</v>
      </c>
      <c r="G155" s="7">
        <v>35</v>
      </c>
      <c r="H155" s="1">
        <v>221925</v>
      </c>
      <c r="I155" s="7">
        <v>0.8</v>
      </c>
      <c r="J155">
        <v>36.19</v>
      </c>
      <c r="K155">
        <v>5</v>
      </c>
      <c r="L155">
        <v>0.72</v>
      </c>
      <c r="M155">
        <v>11.46</v>
      </c>
      <c r="N155" s="7">
        <v>13.68</v>
      </c>
      <c r="O155">
        <v>28.38</v>
      </c>
      <c r="P155">
        <v>25.32</v>
      </c>
      <c r="Q155">
        <f t="shared" si="34"/>
        <v>1</v>
      </c>
      <c r="R155" t="s">
        <v>1851</v>
      </c>
      <c r="S155" s="55">
        <f t="shared" si="35"/>
        <v>1190000000</v>
      </c>
      <c r="T155" s="5" t="str">
        <f>VLOOKUP(A155,'Fund Database'!$B:$G,3,FALSE)</f>
        <v>Progress Software</v>
      </c>
      <c r="U155" s="5">
        <f>VLOOKUP(A155,'Fund Database'!$B:$G,4,FALSE)</f>
        <v>6.3179999999999996</v>
      </c>
      <c r="V155" s="5">
        <f>VLOOKUP(A155,'Fund Database'!$B:$G,5,FALSE)</f>
        <v>4.5759999999999996</v>
      </c>
      <c r="W155" s="5">
        <f>VLOOKUP(A155,'Fund Database'!$B:$G,6,FALSE)</f>
        <v>11.492000000000001</v>
      </c>
      <c r="X155" s="6">
        <f t="shared" si="28"/>
        <v>0.96596324029952352</v>
      </c>
      <c r="Y155" s="6">
        <f t="shared" si="29"/>
        <v>0.21191135734072025</v>
      </c>
      <c r="Z155" s="7">
        <f t="shared" si="30"/>
        <v>9.168000000000001</v>
      </c>
      <c r="AA155" s="8">
        <f t="shared" si="31"/>
        <v>-0.68254847645429351</v>
      </c>
    </row>
    <row r="156" spans="1:27" x14ac:dyDescent="0.3">
      <c r="A156" t="s">
        <v>553</v>
      </c>
      <c r="B156">
        <v>24193</v>
      </c>
      <c r="C156" s="7">
        <v>18.809999999999999</v>
      </c>
      <c r="D156" s="21">
        <f t="shared" si="32"/>
        <v>455070.32999999996</v>
      </c>
      <c r="E156" s="7">
        <v>34.61</v>
      </c>
      <c r="F156" s="21">
        <f t="shared" si="33"/>
        <v>837319.73</v>
      </c>
      <c r="G156" s="7">
        <v>37.94</v>
      </c>
      <c r="H156" s="1">
        <v>11065000</v>
      </c>
      <c r="I156" s="7">
        <v>0.95</v>
      </c>
      <c r="J156">
        <v>36.43</v>
      </c>
      <c r="K156">
        <v>1.5</v>
      </c>
      <c r="L156">
        <v>0.86</v>
      </c>
      <c r="M156">
        <v>12.06</v>
      </c>
      <c r="N156" s="7">
        <v>3.08</v>
      </c>
      <c r="O156">
        <v>32.22</v>
      </c>
      <c r="P156">
        <v>29.64</v>
      </c>
      <c r="Q156">
        <f t="shared" si="34"/>
        <v>1</v>
      </c>
      <c r="R156" t="s">
        <v>1852</v>
      </c>
      <c r="S156" s="55">
        <f t="shared" si="35"/>
        <v>32710000000</v>
      </c>
      <c r="T156" s="5" t="str">
        <f>VLOOKUP(A156,'Fund Database'!$B:$G,3,FALSE)</f>
        <v>DIRECTV</v>
      </c>
      <c r="U156" s="5">
        <f>VLOOKUP(A156,'Fund Database'!$B:$G,4,FALSE)</f>
        <v>24.98</v>
      </c>
      <c r="V156" s="5">
        <f>VLOOKUP(A156,'Fund Database'!$B:$G,5,FALSE)</f>
        <v>9.6010000000000009</v>
      </c>
      <c r="W156" s="5">
        <f>VLOOKUP(A156,'Fund Database'!$B:$G,6,FALSE)</f>
        <v>12.395</v>
      </c>
      <c r="X156" s="6">
        <f t="shared" si="28"/>
        <v>0.83997873471557694</v>
      </c>
      <c r="Y156" s="6">
        <f t="shared" si="29"/>
        <v>9.6214966772609031E-2</v>
      </c>
      <c r="Z156" s="7">
        <f t="shared" si="30"/>
        <v>11.457000000000001</v>
      </c>
      <c r="AA156" s="8">
        <f t="shared" si="31"/>
        <v>-0.66896850621207737</v>
      </c>
    </row>
    <row r="157" spans="1:27" x14ac:dyDescent="0.3">
      <c r="A157" t="s">
        <v>763</v>
      </c>
      <c r="B157">
        <v>99865</v>
      </c>
      <c r="C157" s="7">
        <v>15.53</v>
      </c>
      <c r="D157" s="21">
        <f t="shared" si="32"/>
        <v>1550903.45</v>
      </c>
      <c r="E157" s="7">
        <v>29.34</v>
      </c>
      <c r="F157" s="21">
        <f t="shared" si="33"/>
        <v>2930039.1</v>
      </c>
      <c r="G157" s="7">
        <v>30.83</v>
      </c>
      <c r="H157" s="1">
        <v>932212</v>
      </c>
      <c r="I157" s="7">
        <v>0.76</v>
      </c>
      <c r="J157">
        <v>38.5</v>
      </c>
      <c r="K157">
        <v>7.5</v>
      </c>
      <c r="L157">
        <v>30.38</v>
      </c>
      <c r="M157">
        <v>12.22</v>
      </c>
      <c r="N157" s="7">
        <v>14.679</v>
      </c>
      <c r="O157">
        <v>29.95</v>
      </c>
      <c r="P157">
        <v>30.46</v>
      </c>
      <c r="Q157">
        <f t="shared" si="34"/>
        <v>0</v>
      </c>
      <c r="R157" t="s">
        <v>1853</v>
      </c>
      <c r="S157" s="55">
        <f t="shared" si="35"/>
        <v>2089999999.9999998</v>
      </c>
      <c r="T157" s="5" t="str">
        <f>VLOOKUP(A157,'Fund Database'!$B:$G,3,FALSE)</f>
        <v>Highwoods Propert</v>
      </c>
      <c r="U157" s="5">
        <f>VLOOKUP(A157,'Fund Database'!$B:$G,4,FALSE)</f>
        <v>3.1709999999999998</v>
      </c>
      <c r="V157" s="5">
        <f>VLOOKUP(A157,'Fund Database'!$B:$G,5,FALSE)</f>
        <v>2.7360000000000002</v>
      </c>
      <c r="W157" s="5">
        <f>VLOOKUP(A157,'Fund Database'!$B:$G,6,FALSE)</f>
        <v>27.774000000000001</v>
      </c>
      <c r="X157" s="6">
        <f t="shared" si="28"/>
        <v>0.88924661944623318</v>
      </c>
      <c r="Y157" s="6">
        <f t="shared" si="29"/>
        <v>5.078391274710288E-2</v>
      </c>
      <c r="Z157" s="7">
        <f t="shared" si="30"/>
        <v>9.2872000000000003</v>
      </c>
      <c r="AA157" s="8">
        <f t="shared" si="31"/>
        <v>-0.68346284935241985</v>
      </c>
    </row>
    <row r="158" spans="1:27" x14ac:dyDescent="0.3">
      <c r="A158" t="s">
        <v>1396</v>
      </c>
      <c r="B158">
        <v>38553</v>
      </c>
      <c r="C158" s="7">
        <v>16.399999999999999</v>
      </c>
      <c r="D158" s="21">
        <f t="shared" si="32"/>
        <v>632269.19999999995</v>
      </c>
      <c r="E158" s="7">
        <v>33.17</v>
      </c>
      <c r="F158" s="21">
        <f t="shared" si="33"/>
        <v>1278803.01</v>
      </c>
      <c r="G158" s="7">
        <v>33.14</v>
      </c>
      <c r="H158" s="1">
        <v>159952</v>
      </c>
      <c r="I158" s="7">
        <v>0.83699999999999997</v>
      </c>
      <c r="J158">
        <v>39.630000000000003</v>
      </c>
      <c r="K158">
        <v>9.3000000000000007</v>
      </c>
      <c r="L158">
        <v>2.76</v>
      </c>
      <c r="M158">
        <v>13.11</v>
      </c>
      <c r="N158" s="7">
        <v>23.122999</v>
      </c>
      <c r="O158">
        <v>33.593400000000003</v>
      </c>
      <c r="P158">
        <v>32.109099999999998</v>
      </c>
      <c r="Q158">
        <f t="shared" si="34"/>
        <v>1</v>
      </c>
      <c r="R158" t="s">
        <v>1854</v>
      </c>
      <c r="S158" s="55">
        <f t="shared" si="35"/>
        <v>913730000</v>
      </c>
      <c r="T158" s="5" t="str">
        <f>VLOOKUP(A158,'Fund Database'!$B:$G,3,FALSE)</f>
        <v>Sovran Self Stora</v>
      </c>
      <c r="U158" s="5">
        <f>VLOOKUP(A158,'Fund Database'!$B:$G,4,FALSE)</f>
        <v>3.6480000000000001</v>
      </c>
      <c r="V158" s="5">
        <f>VLOOKUP(A158,'Fund Database'!$B:$G,5,FALSE)</f>
        <v>3.7360000000000002</v>
      </c>
      <c r="W158" s="5">
        <f>VLOOKUP(A158,'Fund Database'!$B:$G,6,FALSE)</f>
        <v>38.045000000000002</v>
      </c>
      <c r="X158" s="6">
        <f t="shared" si="28"/>
        <v>1.0225609756097565</v>
      </c>
      <c r="Y158" s="6">
        <f t="shared" si="29"/>
        <v>-9.0443171540552109E-4</v>
      </c>
      <c r="Z158" s="7">
        <f t="shared" si="30"/>
        <v>10.97307</v>
      </c>
      <c r="AA158" s="8">
        <f t="shared" si="31"/>
        <v>-0.66918691588785051</v>
      </c>
    </row>
    <row r="159" spans="1:27" x14ac:dyDescent="0.3">
      <c r="A159" t="s">
        <v>151</v>
      </c>
      <c r="B159">
        <v>92035</v>
      </c>
      <c r="C159" s="7">
        <v>8.57</v>
      </c>
      <c r="D159" s="21">
        <f t="shared" si="32"/>
        <v>788739.95000000007</v>
      </c>
      <c r="E159" s="7">
        <v>23.74</v>
      </c>
      <c r="F159" s="21">
        <f t="shared" si="33"/>
        <v>2184910.9</v>
      </c>
      <c r="G159" s="7">
        <v>26.5</v>
      </c>
      <c r="H159" s="2">
        <v>78449.2</v>
      </c>
      <c r="I159" s="7">
        <v>0.59</v>
      </c>
      <c r="J159">
        <v>39.97</v>
      </c>
      <c r="K159">
        <v>8.9</v>
      </c>
      <c r="L159">
        <v>0.78</v>
      </c>
      <c r="M159">
        <v>9.1300000000000008</v>
      </c>
      <c r="N159" s="7">
        <v>10.834</v>
      </c>
      <c r="O159">
        <v>22.79</v>
      </c>
      <c r="P159">
        <v>22.2</v>
      </c>
      <c r="Q159">
        <f t="shared" si="34"/>
        <v>1</v>
      </c>
      <c r="R159" t="s">
        <v>1855</v>
      </c>
      <c r="S159" s="55">
        <f t="shared" si="35"/>
        <v>474560000</v>
      </c>
      <c r="T159" s="5" t="str">
        <f>VLOOKUP(A159,'Fund Database'!$B:$G,3,FALSE)</f>
        <v>ATC Technology Co</v>
      </c>
      <c r="U159" s="5">
        <f>VLOOKUP(A159,'Fund Database'!$B:$G,4,FALSE)</f>
        <v>5.59</v>
      </c>
      <c r="V159" s="5">
        <f>VLOOKUP(A159,'Fund Database'!$B:$G,5,FALSE)</f>
        <v>0</v>
      </c>
      <c r="W159" s="5">
        <f>VLOOKUP(A159,'Fund Database'!$B:$G,6,FALSE)</f>
        <v>14.145</v>
      </c>
      <c r="X159" s="6">
        <f t="shared" si="28"/>
        <v>1.7701283547257873</v>
      </c>
      <c r="Y159" s="6">
        <f t="shared" si="29"/>
        <v>0.11625947767481053</v>
      </c>
      <c r="Z159" s="7">
        <f t="shared" si="30"/>
        <v>5.3867000000000003</v>
      </c>
      <c r="AA159" s="8">
        <f t="shared" si="31"/>
        <v>-0.77309604043807911</v>
      </c>
    </row>
    <row r="160" spans="1:27" x14ac:dyDescent="0.3">
      <c r="A160" t="s">
        <v>1438</v>
      </c>
      <c r="B160">
        <v>73235</v>
      </c>
      <c r="C160" s="7">
        <v>5.27</v>
      </c>
      <c r="D160" s="21">
        <f t="shared" si="32"/>
        <v>385948.44999999995</v>
      </c>
      <c r="E160" s="7">
        <v>18.3</v>
      </c>
      <c r="F160" s="21">
        <f t="shared" si="33"/>
        <v>1340200.5</v>
      </c>
      <c r="G160" s="7">
        <v>21.17</v>
      </c>
      <c r="H160" s="1">
        <v>904415</v>
      </c>
      <c r="I160" s="7">
        <v>0.44</v>
      </c>
      <c r="J160">
        <v>41.22</v>
      </c>
      <c r="K160">
        <v>0.8</v>
      </c>
      <c r="L160">
        <v>1.17</v>
      </c>
      <c r="M160">
        <v>12.12</v>
      </c>
      <c r="N160" s="7">
        <v>6.4669999999999996</v>
      </c>
      <c r="O160">
        <v>19.559999999999999</v>
      </c>
      <c r="P160">
        <v>17.14</v>
      </c>
      <c r="Q160">
        <f t="shared" si="34"/>
        <v>1</v>
      </c>
      <c r="R160" t="s">
        <v>1856</v>
      </c>
      <c r="S160" s="55">
        <f t="shared" si="35"/>
        <v>2750000000</v>
      </c>
      <c r="T160" s="5" t="str">
        <f>VLOOKUP(A160,'Fund Database'!$B:$G,3,FALSE)</f>
        <v>TAM S.A. TAM S.A.</v>
      </c>
      <c r="U160" s="5">
        <f>VLOOKUP(A160,'Fund Database'!$B:$G,4,FALSE)</f>
        <v>7.5570000000000004</v>
      </c>
      <c r="V160" s="5">
        <f>VLOOKUP(A160,'Fund Database'!$B:$G,5,FALSE)</f>
        <v>3.3519999999999999</v>
      </c>
      <c r="W160" s="5">
        <f>VLOOKUP(A160,'Fund Database'!$B:$G,6,FALSE)</f>
        <v>5.1849999999999996</v>
      </c>
      <c r="X160" s="6">
        <f t="shared" si="28"/>
        <v>2.4724857685009494</v>
      </c>
      <c r="Y160" s="6">
        <f t="shared" si="29"/>
        <v>0.15683060109289623</v>
      </c>
      <c r="Z160" s="7">
        <f t="shared" si="30"/>
        <v>5.3327999999999998</v>
      </c>
      <c r="AA160" s="8">
        <f t="shared" si="31"/>
        <v>-0.70859016393442631</v>
      </c>
    </row>
    <row r="161" spans="1:27" x14ac:dyDescent="0.3">
      <c r="A161" t="s">
        <v>1309</v>
      </c>
      <c r="B161">
        <v>51528</v>
      </c>
      <c r="C161" s="7">
        <v>9.2899999999999991</v>
      </c>
      <c r="D161" s="21">
        <f t="shared" si="32"/>
        <v>478695.11999999994</v>
      </c>
      <c r="E161" s="7">
        <v>30.18</v>
      </c>
      <c r="F161" s="21">
        <f t="shared" si="33"/>
        <v>1555115.04</v>
      </c>
      <c r="G161" s="7">
        <v>37</v>
      </c>
      <c r="H161" s="1">
        <v>210236</v>
      </c>
      <c r="I161" s="7">
        <v>0.66</v>
      </c>
      <c r="J161">
        <v>45.87</v>
      </c>
      <c r="K161">
        <v>15.4</v>
      </c>
      <c r="L161">
        <v>1.06</v>
      </c>
      <c r="M161">
        <v>13.01</v>
      </c>
      <c r="N161" s="7">
        <v>22.698999000000001</v>
      </c>
      <c r="O161">
        <v>29.87</v>
      </c>
      <c r="P161">
        <v>26.91</v>
      </c>
      <c r="Q161">
        <f t="shared" si="34"/>
        <v>1</v>
      </c>
      <c r="R161" t="s">
        <v>1857</v>
      </c>
      <c r="S161" s="55">
        <f t="shared" si="35"/>
        <v>1100000000</v>
      </c>
      <c r="T161" s="5" t="str">
        <f>VLOOKUP(A161,'Fund Database'!$B:$G,3,FALSE)</f>
        <v>Scholastic Corpor</v>
      </c>
      <c r="U161" s="5">
        <f>VLOOKUP(A161,'Fund Database'!$B:$G,4,FALSE)</f>
        <v>3.62</v>
      </c>
      <c r="V161" s="5">
        <f>VLOOKUP(A161,'Fund Database'!$B:$G,5,FALSE)</f>
        <v>6.1120000000000001</v>
      </c>
      <c r="W161" s="5">
        <f>VLOOKUP(A161,'Fund Database'!$B:$G,6,FALSE)</f>
        <v>9.0220000000000002</v>
      </c>
      <c r="X161" s="6">
        <f t="shared" si="28"/>
        <v>2.2486544671689992</v>
      </c>
      <c r="Y161" s="6">
        <f t="shared" si="29"/>
        <v>0.22597746852220013</v>
      </c>
      <c r="Z161" s="7">
        <f t="shared" si="30"/>
        <v>8.5866000000000007</v>
      </c>
      <c r="AA161" s="8">
        <f t="shared" si="31"/>
        <v>-0.71548707753479124</v>
      </c>
    </row>
    <row r="162" spans="1:27" x14ac:dyDescent="0.3">
      <c r="A162" t="s">
        <v>367</v>
      </c>
      <c r="B162">
        <v>35776</v>
      </c>
      <c r="C162" s="7">
        <v>13.73</v>
      </c>
      <c r="D162" s="21">
        <f t="shared" si="32"/>
        <v>491204.48000000004</v>
      </c>
      <c r="E162" s="7">
        <v>33.31</v>
      </c>
      <c r="F162" s="21">
        <f t="shared" si="33"/>
        <v>1191698.56</v>
      </c>
      <c r="G162" s="7">
        <v>35.07</v>
      </c>
      <c r="H162" s="1">
        <v>957564</v>
      </c>
      <c r="I162" s="7">
        <v>0.71</v>
      </c>
      <c r="J162">
        <v>46.98</v>
      </c>
      <c r="K162">
        <v>3.4</v>
      </c>
      <c r="L162">
        <v>5.12</v>
      </c>
      <c r="M162">
        <v>11.53</v>
      </c>
      <c r="N162" s="7">
        <v>22.875</v>
      </c>
      <c r="O162">
        <v>33.229999999999997</v>
      </c>
      <c r="P162">
        <v>32.83</v>
      </c>
      <c r="Q162">
        <f t="shared" si="34"/>
        <v>1</v>
      </c>
      <c r="R162" t="s">
        <v>1858</v>
      </c>
      <c r="S162" s="55">
        <f t="shared" si="35"/>
        <v>2640000000</v>
      </c>
      <c r="T162" s="5" t="str">
        <f>VLOOKUP(A162,'Fund Database'!$B:$G,3,FALSE)</f>
        <v>Mack-Cali Realty</v>
      </c>
      <c r="U162" s="5">
        <f>VLOOKUP(A162,'Fund Database'!$B:$G,4,FALSE)</f>
        <v>3.2330000000000001</v>
      </c>
      <c r="V162" s="5">
        <f>VLOOKUP(A162,'Fund Database'!$B:$G,5,FALSE)</f>
        <v>2.9910000000000001</v>
      </c>
      <c r="W162" s="5">
        <f>VLOOKUP(A162,'Fund Database'!$B:$G,6,FALSE)</f>
        <v>28.895</v>
      </c>
      <c r="X162" s="6">
        <f t="shared" si="28"/>
        <v>1.4260742898761836</v>
      </c>
      <c r="Y162" s="6">
        <f t="shared" si="29"/>
        <v>5.283698589012302E-2</v>
      </c>
      <c r="Z162" s="7">
        <f t="shared" si="30"/>
        <v>8.1862999999999992</v>
      </c>
      <c r="AA162" s="8">
        <f t="shared" si="31"/>
        <v>-0.75423896727709405</v>
      </c>
    </row>
    <row r="163" spans="1:27" x14ac:dyDescent="0.3">
      <c r="A163" t="s">
        <v>742</v>
      </c>
      <c r="B163">
        <v>76653</v>
      </c>
      <c r="C163" s="7">
        <v>5.92</v>
      </c>
      <c r="D163" s="21">
        <f t="shared" si="32"/>
        <v>453785.76</v>
      </c>
      <c r="E163" s="7">
        <v>26.23</v>
      </c>
      <c r="F163" s="21">
        <f t="shared" si="33"/>
        <v>2010608.19</v>
      </c>
      <c r="G163" s="7">
        <v>30.2</v>
      </c>
      <c r="H163" s="1">
        <v>837161</v>
      </c>
      <c r="I163" s="7">
        <v>0.54</v>
      </c>
      <c r="J163">
        <v>48.94</v>
      </c>
      <c r="K163">
        <v>5.2</v>
      </c>
      <c r="L163">
        <v>1.61</v>
      </c>
      <c r="M163">
        <v>10.210000000000001</v>
      </c>
      <c r="N163" s="7">
        <v>3.5089999999999999</v>
      </c>
      <c r="O163">
        <v>23.74</v>
      </c>
      <c r="P163">
        <v>23.28</v>
      </c>
      <c r="Q163">
        <f t="shared" si="34"/>
        <v>1</v>
      </c>
      <c r="R163" t="s">
        <v>1859</v>
      </c>
      <c r="S163" s="55">
        <f t="shared" si="35"/>
        <v>2500000000</v>
      </c>
      <c r="T163" s="5" t="str">
        <f>VLOOKUP(A163,'Fund Database'!$B:$G,3,FALSE)</f>
        <v>Hanesbrands Inc.</v>
      </c>
      <c r="U163" s="5">
        <f>VLOOKUP(A163,'Fund Database'!$B:$G,4,FALSE)</f>
        <v>19.728999999999999</v>
      </c>
      <c r="V163" s="5">
        <f>VLOOKUP(A163,'Fund Database'!$B:$G,5,FALSE)</f>
        <v>6.2060000000000004</v>
      </c>
      <c r="W163" s="5">
        <f>VLOOKUP(A163,'Fund Database'!$B:$G,6,FALSE)</f>
        <v>8.7530000000000001</v>
      </c>
      <c r="X163" s="6">
        <f t="shared" si="28"/>
        <v>3.4307432432432439</v>
      </c>
      <c r="Y163" s="6">
        <f t="shared" si="29"/>
        <v>0.15135341212352263</v>
      </c>
      <c r="Z163" s="7">
        <f t="shared" si="30"/>
        <v>5.5134000000000007</v>
      </c>
      <c r="AA163" s="8">
        <f t="shared" si="31"/>
        <v>-0.7898055661456348</v>
      </c>
    </row>
    <row r="164" spans="1:27" x14ac:dyDescent="0.3">
      <c r="A164" t="s">
        <v>799</v>
      </c>
      <c r="B164">
        <v>55342</v>
      </c>
      <c r="C164" s="7">
        <v>9.9600000000000009</v>
      </c>
      <c r="D164" s="21">
        <f t="shared" si="32"/>
        <v>551206.32000000007</v>
      </c>
      <c r="E164" s="7">
        <v>26.76</v>
      </c>
      <c r="F164" s="21">
        <f t="shared" si="33"/>
        <v>1480951.9200000002</v>
      </c>
      <c r="G164" s="7">
        <v>34.9</v>
      </c>
      <c r="H164" s="1">
        <v>489298</v>
      </c>
      <c r="I164" s="7">
        <v>0.53</v>
      </c>
      <c r="J164">
        <v>50.97</v>
      </c>
      <c r="K164">
        <v>4.7</v>
      </c>
      <c r="L164">
        <v>1.46</v>
      </c>
      <c r="M164">
        <v>7.92</v>
      </c>
      <c r="N164" s="7">
        <v>3.1640000000000001</v>
      </c>
      <c r="O164">
        <v>31.03</v>
      </c>
      <c r="P164">
        <v>35.24</v>
      </c>
      <c r="Q164">
        <f t="shared" si="34"/>
        <v>0</v>
      </c>
      <c r="R164" t="s">
        <v>1860</v>
      </c>
      <c r="S164" s="55">
        <f t="shared" si="35"/>
        <v>8960000000</v>
      </c>
      <c r="T164" s="5" t="str">
        <f>VLOOKUP(A164,'Fund Database'!$B:$G,3,FALSE)</f>
        <v>Desarrolladora Ho</v>
      </c>
      <c r="U164" s="5">
        <f>VLOOKUP(A164,'Fund Database'!$B:$G,4,FALSE)</f>
        <v>18.064</v>
      </c>
      <c r="V164" s="5">
        <f>VLOOKUP(A164,'Fund Database'!$B:$G,5,FALSE)</f>
        <v>6.4809999999999999</v>
      </c>
      <c r="W164" s="5">
        <f>VLOOKUP(A164,'Fund Database'!$B:$G,6,FALSE)</f>
        <v>17.276</v>
      </c>
      <c r="X164" s="6">
        <f t="shared" si="28"/>
        <v>1.6867469879518071</v>
      </c>
      <c r="Y164" s="6">
        <f t="shared" si="29"/>
        <v>0.30418535127055296</v>
      </c>
      <c r="Z164" s="7">
        <f t="shared" si="30"/>
        <v>4.1976000000000004</v>
      </c>
      <c r="AA164" s="8">
        <f t="shared" si="31"/>
        <v>-0.84313901345291475</v>
      </c>
    </row>
    <row r="165" spans="1:27" x14ac:dyDescent="0.3">
      <c r="A165" t="s">
        <v>892</v>
      </c>
      <c r="B165">
        <v>86122</v>
      </c>
      <c r="C165" s="7">
        <v>14.61</v>
      </c>
      <c r="D165" s="21">
        <f t="shared" si="32"/>
        <v>1258242.42</v>
      </c>
      <c r="E165" s="7">
        <v>28.37</v>
      </c>
      <c r="F165" s="21">
        <f t="shared" si="33"/>
        <v>2443281.14</v>
      </c>
      <c r="G165" s="7">
        <v>30.56</v>
      </c>
      <c r="H165" s="1">
        <v>732816</v>
      </c>
      <c r="I165" s="7">
        <v>0.53</v>
      </c>
      <c r="J165">
        <v>53.63</v>
      </c>
      <c r="K165">
        <v>8.6999999999999993</v>
      </c>
      <c r="L165">
        <v>12.78</v>
      </c>
      <c r="M165">
        <v>12.55</v>
      </c>
      <c r="N165" s="7">
        <v>16.995999999999999</v>
      </c>
      <c r="O165">
        <v>29.04</v>
      </c>
      <c r="P165">
        <v>28.79</v>
      </c>
      <c r="Q165">
        <f t="shared" si="34"/>
        <v>1</v>
      </c>
      <c r="R165" t="s">
        <v>1839</v>
      </c>
      <c r="S165" s="55">
        <f t="shared" si="35"/>
        <v>1220000000</v>
      </c>
      <c r="T165" s="5" t="str">
        <f>VLOOKUP(A165,'Fund Database'!$B:$G,3,FALSE)</f>
        <v>Kilroy Realty Cor</v>
      </c>
      <c r="U165" s="5">
        <f>VLOOKUP(A165,'Fund Database'!$B:$G,4,FALSE)</f>
        <v>3.7789999999999999</v>
      </c>
      <c r="V165" s="5">
        <f>VLOOKUP(A165,'Fund Database'!$B:$G,5,FALSE)</f>
        <v>2.4260000000000002</v>
      </c>
      <c r="W165" s="5">
        <f>VLOOKUP(A165,'Fund Database'!$B:$G,6,FALSE)</f>
        <v>29.228000000000002</v>
      </c>
      <c r="X165" s="6">
        <f t="shared" si="28"/>
        <v>0.941820670773443</v>
      </c>
      <c r="Y165" s="6">
        <f t="shared" si="29"/>
        <v>7.7194219245681969E-2</v>
      </c>
      <c r="Z165" s="7">
        <f t="shared" si="30"/>
        <v>6.6515000000000004</v>
      </c>
      <c r="AA165" s="8">
        <f t="shared" si="31"/>
        <v>-0.7655445893549524</v>
      </c>
    </row>
    <row r="166" spans="1:27" x14ac:dyDescent="0.3">
      <c r="A166" t="s">
        <v>835</v>
      </c>
      <c r="B166">
        <v>54944</v>
      </c>
      <c r="C166" s="7">
        <v>88.97</v>
      </c>
      <c r="D166" s="21">
        <f t="shared" si="32"/>
        <v>4888367.68</v>
      </c>
      <c r="E166" s="7">
        <v>352.00990000000002</v>
      </c>
      <c r="F166" s="21">
        <f t="shared" si="33"/>
        <v>19340831.945599999</v>
      </c>
      <c r="G166" s="7">
        <v>343.88</v>
      </c>
      <c r="H166" s="1">
        <v>506413</v>
      </c>
      <c r="I166" s="7">
        <v>5.9329999999999998</v>
      </c>
      <c r="J166">
        <v>59.33</v>
      </c>
      <c r="K166">
        <v>4.3</v>
      </c>
      <c r="L166">
        <v>2.08</v>
      </c>
      <c r="M166">
        <v>37.61</v>
      </c>
      <c r="N166" s="7">
        <v>39.929001</v>
      </c>
      <c r="O166">
        <v>331.988</v>
      </c>
      <c r="P166">
        <v>281.36599999999999</v>
      </c>
      <c r="Q166">
        <f t="shared" si="34"/>
        <v>1</v>
      </c>
      <c r="R166" t="s">
        <v>1861</v>
      </c>
      <c r="S166" s="55">
        <f t="shared" si="35"/>
        <v>13550000000</v>
      </c>
      <c r="T166" s="5" t="str">
        <f>VLOOKUP(A166,'Fund Database'!$B:$G,3,FALSE)</f>
        <v>Intuitive Surgica</v>
      </c>
      <c r="U166" s="5">
        <f>VLOOKUP(A166,'Fund Database'!$B:$G,4,FALSE)</f>
        <v>16.591000000000001</v>
      </c>
      <c r="V166" s="5">
        <f>VLOOKUP(A166,'Fund Database'!$B:$G,5,FALSE)</f>
        <v>14.365</v>
      </c>
      <c r="W166" s="5">
        <f>VLOOKUP(A166,'Fund Database'!$B:$G,6,FALSE)</f>
        <v>35.872999999999998</v>
      </c>
      <c r="X166" s="6">
        <f t="shared" ref="X166:X172" si="36">(E166-C166)/C166</f>
        <v>2.9565010677756547</v>
      </c>
      <c r="Y166" s="6">
        <f t="shared" ref="Y166:Y172" si="37">(G166-E166)/E166</f>
        <v>-2.3095657252821641E-2</v>
      </c>
      <c r="Z166" s="7">
        <f t="shared" ref="Z166:Z172" si="38">M166*I166</f>
        <v>223.14013</v>
      </c>
      <c r="AA166" s="8">
        <f t="shared" ref="AA166:AA172" si="39">(Z166-E166)/E166</f>
        <v>-0.36609700465810768</v>
      </c>
    </row>
    <row r="167" spans="1:27" x14ac:dyDescent="0.3">
      <c r="A167" t="s">
        <v>949</v>
      </c>
      <c r="B167">
        <v>11239</v>
      </c>
      <c r="C167" s="7">
        <v>15.88</v>
      </c>
      <c r="D167" s="21">
        <f t="shared" si="32"/>
        <v>178475.32</v>
      </c>
      <c r="E167" s="7">
        <v>31.219999000000001</v>
      </c>
      <c r="F167" s="21">
        <f t="shared" si="33"/>
        <v>350881.568761</v>
      </c>
      <c r="G167" s="7">
        <v>31.11</v>
      </c>
      <c r="H167" s="1">
        <v>1065180</v>
      </c>
      <c r="I167" s="7">
        <v>0.52200000000000002</v>
      </c>
      <c r="J167">
        <v>59.81</v>
      </c>
      <c r="K167">
        <v>4</v>
      </c>
      <c r="L167">
        <v>1.95</v>
      </c>
      <c r="M167">
        <v>11.52</v>
      </c>
      <c r="N167" s="7">
        <v>18.488001000000001</v>
      </c>
      <c r="O167">
        <v>30.804300000000001</v>
      </c>
      <c r="P167">
        <v>31.3171</v>
      </c>
      <c r="Q167">
        <f t="shared" si="34"/>
        <v>0</v>
      </c>
      <c r="R167" t="s">
        <v>1862</v>
      </c>
      <c r="S167" s="55">
        <f t="shared" si="35"/>
        <v>3520000000</v>
      </c>
      <c r="T167" s="5" t="str">
        <f>VLOOKUP(A167,'Fund Database'!$B:$G,3,FALSE)</f>
        <v>Liberty Property</v>
      </c>
      <c r="U167" s="5">
        <f>VLOOKUP(A167,'Fund Database'!$B:$G,4,FALSE)</f>
        <v>1.577</v>
      </c>
      <c r="V167" s="5">
        <f>VLOOKUP(A167,'Fund Database'!$B:$G,5,FALSE)</f>
        <v>3.4180000000000001</v>
      </c>
      <c r="W167" s="5">
        <f>VLOOKUP(A167,'Fund Database'!$B:$G,6,FALSE)</f>
        <v>38.374000000000002</v>
      </c>
      <c r="X167" s="6">
        <f t="shared" si="36"/>
        <v>0.96599489924433246</v>
      </c>
      <c r="Y167" s="6">
        <f t="shared" si="37"/>
        <v>-3.5233505292553645E-3</v>
      </c>
      <c r="Z167" s="7">
        <f t="shared" si="38"/>
        <v>6.0134400000000001</v>
      </c>
      <c r="AA167" s="8">
        <f t="shared" si="39"/>
        <v>-0.80738500343962216</v>
      </c>
    </row>
    <row r="168" spans="1:27" x14ac:dyDescent="0.3">
      <c r="A168" t="s">
        <v>436</v>
      </c>
      <c r="B168">
        <v>78326</v>
      </c>
      <c r="C168" s="7">
        <v>17.8</v>
      </c>
      <c r="D168" s="21">
        <f t="shared" si="32"/>
        <v>1394202.8</v>
      </c>
      <c r="E168" s="7">
        <v>33.993000000000002</v>
      </c>
      <c r="F168" s="21">
        <f t="shared" si="33"/>
        <v>2662535.7180000003</v>
      </c>
      <c r="G168" s="7">
        <v>31.6</v>
      </c>
      <c r="H168" s="1">
        <v>737690</v>
      </c>
      <c r="I168" s="7">
        <v>0.54400000000000004</v>
      </c>
      <c r="J168">
        <v>62.49</v>
      </c>
      <c r="K168">
        <v>1.6</v>
      </c>
      <c r="L168">
        <v>1.4</v>
      </c>
      <c r="M168">
        <v>12.45</v>
      </c>
      <c r="N168" s="7">
        <v>22.597999999999999</v>
      </c>
      <c r="O168">
        <v>31.05</v>
      </c>
      <c r="P168">
        <v>29.652000000000001</v>
      </c>
      <c r="Q168">
        <f t="shared" si="34"/>
        <v>1</v>
      </c>
      <c r="R168" t="s">
        <v>1863</v>
      </c>
      <c r="S168" s="55">
        <f t="shared" si="35"/>
        <v>2530000000</v>
      </c>
      <c r="T168" s="5" t="str">
        <f>VLOOKUP(A168,'Fund Database'!$B:$G,3,FALSE)</f>
        <v>Corn Products Int</v>
      </c>
      <c r="U168" s="5">
        <f>VLOOKUP(A168,'Fund Database'!$B:$G,4,FALSE)</f>
        <v>2.67</v>
      </c>
      <c r="V168" s="5">
        <f>VLOOKUP(A168,'Fund Database'!$B:$G,5,FALSE)</f>
        <v>5.6379999999999999</v>
      </c>
      <c r="W168" s="5">
        <f>VLOOKUP(A168,'Fund Database'!$B:$G,6,FALSE)</f>
        <v>7.5650000000000004</v>
      </c>
      <c r="X168" s="6">
        <f t="shared" si="36"/>
        <v>0.90971910112359555</v>
      </c>
      <c r="Y168" s="6">
        <f t="shared" si="37"/>
        <v>-7.0396846409554931E-2</v>
      </c>
      <c r="Z168" s="7">
        <f t="shared" si="38"/>
        <v>6.7728000000000002</v>
      </c>
      <c r="AA168" s="8">
        <f t="shared" si="39"/>
        <v>-0.8007589797899568</v>
      </c>
    </row>
    <row r="169" spans="1:27" x14ac:dyDescent="0.3">
      <c r="A169" t="s">
        <v>82</v>
      </c>
      <c r="B169">
        <v>99688</v>
      </c>
      <c r="C169" s="7">
        <v>3.26</v>
      </c>
      <c r="D169" s="21">
        <f t="shared" si="32"/>
        <v>324982.88</v>
      </c>
      <c r="E169" s="7">
        <v>20.62</v>
      </c>
      <c r="F169" s="21">
        <f t="shared" si="33"/>
        <v>2055566.56</v>
      </c>
      <c r="G169" s="7">
        <v>32</v>
      </c>
      <c r="H169" s="1">
        <v>485846</v>
      </c>
      <c r="I169" s="7">
        <v>0.31</v>
      </c>
      <c r="J169">
        <v>66.09</v>
      </c>
      <c r="K169">
        <v>11.8</v>
      </c>
      <c r="L169">
        <v>0.88</v>
      </c>
      <c r="M169">
        <v>8.81</v>
      </c>
      <c r="N169" s="7">
        <v>15.483000000000001</v>
      </c>
      <c r="O169">
        <v>18.93</v>
      </c>
      <c r="P169">
        <v>19.64</v>
      </c>
      <c r="Q169">
        <f t="shared" si="34"/>
        <v>0</v>
      </c>
      <c r="R169" t="s">
        <v>1864</v>
      </c>
      <c r="S169" s="55">
        <f t="shared" si="35"/>
        <v>814240000</v>
      </c>
      <c r="T169" s="5" t="str">
        <f>VLOOKUP(A169,'Fund Database'!$B:$G,3,FALSE)</f>
        <v>American Greeting</v>
      </c>
      <c r="U169" s="5">
        <f>VLOOKUP(A169,'Fund Database'!$B:$G,4,FALSE)</f>
        <v>2.0430000000000001</v>
      </c>
      <c r="V169" s="5">
        <f>VLOOKUP(A169,'Fund Database'!$B:$G,5,FALSE)</f>
        <v>5.0880000000000001</v>
      </c>
      <c r="W169" s="5">
        <f>VLOOKUP(A169,'Fund Database'!$B:$G,6,FALSE)</f>
        <v>7.7389999999999999</v>
      </c>
      <c r="X169" s="6">
        <f t="shared" si="36"/>
        <v>5.3251533742331292</v>
      </c>
      <c r="Y169" s="6">
        <f t="shared" si="37"/>
        <v>0.5518913676042676</v>
      </c>
      <c r="Z169" s="7">
        <f t="shared" si="38"/>
        <v>2.7311000000000001</v>
      </c>
      <c r="AA169" s="8">
        <f t="shared" si="39"/>
        <v>-0.8675509214354995</v>
      </c>
    </row>
    <row r="170" spans="1:27" x14ac:dyDescent="0.3">
      <c r="A170" t="s">
        <v>772</v>
      </c>
      <c r="B170">
        <v>34073</v>
      </c>
      <c r="C170" s="7">
        <v>16.71</v>
      </c>
      <c r="D170" s="21">
        <f t="shared" si="32"/>
        <v>569359.83000000007</v>
      </c>
      <c r="E170" s="7">
        <v>27.68</v>
      </c>
      <c r="F170" s="21">
        <f t="shared" si="33"/>
        <v>943140.64</v>
      </c>
      <c r="G170" s="7">
        <v>27.8</v>
      </c>
      <c r="H170" s="1">
        <v>735731</v>
      </c>
      <c r="I170" s="7">
        <v>0.39</v>
      </c>
      <c r="J170">
        <v>71.709999999999994</v>
      </c>
      <c r="K170">
        <v>6</v>
      </c>
      <c r="L170">
        <v>0.41</v>
      </c>
      <c r="M170">
        <v>7.32</v>
      </c>
      <c r="N170" s="7">
        <v>11.754</v>
      </c>
      <c r="O170">
        <v>26.97</v>
      </c>
      <c r="P170">
        <v>26.31</v>
      </c>
      <c r="Q170">
        <f t="shared" si="34"/>
        <v>1</v>
      </c>
      <c r="R170" t="s">
        <v>1865</v>
      </c>
      <c r="S170" s="55">
        <f t="shared" si="35"/>
        <v>1380000000</v>
      </c>
      <c r="T170" s="5" t="str">
        <f>VLOOKUP(A170,'Fund Database'!$B:$G,3,FALSE)</f>
        <v>Holly Corporation</v>
      </c>
      <c r="U170" s="5">
        <f>VLOOKUP(A170,'Fund Database'!$B:$G,4,FALSE)</f>
        <v>0.46200000000000002</v>
      </c>
      <c r="V170" s="5">
        <f>VLOOKUP(A170,'Fund Database'!$B:$G,5,FALSE)</f>
        <v>0</v>
      </c>
      <c r="W170" s="5">
        <f>VLOOKUP(A170,'Fund Database'!$B:$G,6,FALSE)</f>
        <v>1.661</v>
      </c>
      <c r="X170" s="6">
        <f t="shared" si="36"/>
        <v>0.65649311789347686</v>
      </c>
      <c r="Y170" s="6">
        <f t="shared" si="37"/>
        <v>4.3352601156069724E-3</v>
      </c>
      <c r="Z170" s="7">
        <f t="shared" si="38"/>
        <v>2.8548</v>
      </c>
      <c r="AA170" s="8">
        <f t="shared" si="39"/>
        <v>-0.89686416184971096</v>
      </c>
    </row>
    <row r="171" spans="1:27" x14ac:dyDescent="0.3">
      <c r="A171" t="s">
        <v>232</v>
      </c>
      <c r="B171">
        <v>19549</v>
      </c>
      <c r="C171" s="7">
        <v>9.32</v>
      </c>
      <c r="D171" s="21">
        <f t="shared" si="32"/>
        <v>182196.68</v>
      </c>
      <c r="E171" s="7">
        <v>26.89</v>
      </c>
      <c r="F171" s="21">
        <f t="shared" si="33"/>
        <v>525672.61</v>
      </c>
      <c r="G171" s="7">
        <v>30.9</v>
      </c>
      <c r="H171" s="2">
        <v>81508.2</v>
      </c>
      <c r="I171" s="7">
        <v>0.33</v>
      </c>
      <c r="J171">
        <v>81.98</v>
      </c>
      <c r="K171">
        <v>1.1000000000000001</v>
      </c>
      <c r="L171">
        <v>2.0699999999999998</v>
      </c>
      <c r="M171">
        <v>8.48</v>
      </c>
      <c r="N171" s="7">
        <v>1.4630000000000001</v>
      </c>
      <c r="O171">
        <v>27.43</v>
      </c>
      <c r="P171">
        <v>26.97</v>
      </c>
      <c r="Q171">
        <f t="shared" si="34"/>
        <v>1</v>
      </c>
      <c r="R171" t="s">
        <v>1866</v>
      </c>
      <c r="S171" s="55">
        <f t="shared" si="35"/>
        <v>15990000000</v>
      </c>
      <c r="T171" s="5" t="str">
        <f>VLOOKUP(A171,'Fund Database'!$B:$G,3,FALSE)</f>
        <v>Banco Macro S.A.</v>
      </c>
      <c r="U171" s="5">
        <f>VLOOKUP(A171,'Fund Database'!$B:$G,4,FALSE)</f>
        <v>24.331</v>
      </c>
      <c r="V171" s="5">
        <f>VLOOKUP(A171,'Fund Database'!$B:$G,5,FALSE)</f>
        <v>3.0510000000000002</v>
      </c>
      <c r="W171" s="5">
        <f>VLOOKUP(A171,'Fund Database'!$B:$G,6,FALSE)</f>
        <v>49.655999999999999</v>
      </c>
      <c r="X171" s="6">
        <f t="shared" si="36"/>
        <v>1.8851931330472103</v>
      </c>
      <c r="Y171" s="6">
        <f t="shared" si="37"/>
        <v>0.14912606917069535</v>
      </c>
      <c r="Z171" s="7">
        <f t="shared" si="38"/>
        <v>2.7984000000000004</v>
      </c>
      <c r="AA171" s="8">
        <f t="shared" si="39"/>
        <v>-0.89593157307549276</v>
      </c>
    </row>
    <row r="172" spans="1:27" x14ac:dyDescent="0.3">
      <c r="A172" t="s">
        <v>1318</v>
      </c>
      <c r="B172">
        <v>27941</v>
      </c>
      <c r="C172" s="7">
        <v>21.41</v>
      </c>
      <c r="D172" s="21">
        <f t="shared" si="32"/>
        <v>598216.81000000006</v>
      </c>
      <c r="E172" s="7">
        <v>35.76</v>
      </c>
      <c r="F172" s="21">
        <f t="shared" si="33"/>
        <v>999170.15999999992</v>
      </c>
      <c r="G172" s="7">
        <v>34.409999999999997</v>
      </c>
      <c r="H172" s="1">
        <v>1295430</v>
      </c>
      <c r="I172" s="7">
        <v>0.41</v>
      </c>
      <c r="J172">
        <v>87.86</v>
      </c>
      <c r="K172">
        <v>2.5</v>
      </c>
      <c r="L172">
        <v>0.84</v>
      </c>
      <c r="M172">
        <v>13.65</v>
      </c>
      <c r="N172" s="7">
        <v>16.882999000000002</v>
      </c>
      <c r="O172">
        <v>32.82</v>
      </c>
      <c r="P172">
        <v>30.63</v>
      </c>
      <c r="Q172">
        <f t="shared" si="34"/>
        <v>1</v>
      </c>
      <c r="R172" t="s">
        <v>1867</v>
      </c>
      <c r="S172" s="55">
        <f t="shared" si="35"/>
        <v>2990000000</v>
      </c>
      <c r="T172" s="5" t="str">
        <f>VLOOKUP(A172,'Fund Database'!$B:$G,3,FALSE)</f>
        <v>Shaw Group Inc. (</v>
      </c>
      <c r="U172" s="5">
        <f>VLOOKUP(A172,'Fund Database'!$B:$G,4,FALSE)</f>
        <v>2.4449999999999998</v>
      </c>
      <c r="V172" s="5">
        <f>VLOOKUP(A172,'Fund Database'!$B:$G,5,FALSE)</f>
        <v>3.1070000000000002</v>
      </c>
      <c r="W172" s="5">
        <f>VLOOKUP(A172,'Fund Database'!$B:$G,6,FALSE)</f>
        <v>3.63</v>
      </c>
      <c r="X172" s="6">
        <f t="shared" si="36"/>
        <v>0.67024754787482477</v>
      </c>
      <c r="Y172" s="6">
        <f t="shared" si="37"/>
        <v>-3.7751677852349036E-2</v>
      </c>
      <c r="Z172" s="7">
        <f t="shared" si="38"/>
        <v>5.5964999999999998</v>
      </c>
      <c r="AA172" s="8">
        <f t="shared" si="39"/>
        <v>-0.84349832214765108</v>
      </c>
    </row>
  </sheetData>
  <sortState xmlns:xlrd2="http://schemas.microsoft.com/office/spreadsheetml/2017/richdata2" ref="A6:R172">
    <sortCondition ref="J6:J172"/>
  </sortState>
  <pageMargins left="0.7" right="0.7" top="0.75" bottom="0.75" header="0.3" footer="0.3"/>
  <pageSetup scale="38" fitToHeight="0" orientation="landscape" r:id="rId1"/>
  <headerFooter>
    <oddHeader>&amp;A</oddHeader>
    <oddFooter>Page &amp;P of &amp;N</oddFooter>
  </headerFooter>
  <ignoredErrors>
    <ignoredError sqref="C5 E5" formula="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E172"/>
  <sheetViews>
    <sheetView zoomScale="70" zoomScaleNormal="70" workbookViewId="0">
      <pane ySplit="1" topLeftCell="A2" activePane="bottomLeft" state="frozen"/>
      <selection pane="bottomLeft"/>
    </sheetView>
  </sheetViews>
  <sheetFormatPr defaultColWidth="8.77734375" defaultRowHeight="14.4" x14ac:dyDescent="0.3"/>
  <cols>
    <col min="1" max="1" width="7.77734375" bestFit="1" customWidth="1"/>
    <col min="2" max="2" width="12.77734375" bestFit="1" customWidth="1"/>
    <col min="3" max="3" width="9.6640625" bestFit="1" customWidth="1"/>
    <col min="4" max="4" width="13.33203125" style="7" bestFit="1" customWidth="1"/>
    <col min="5" max="5" width="11" bestFit="1" customWidth="1"/>
    <col min="6" max="6" width="13.33203125" style="7" bestFit="1" customWidth="1"/>
    <col min="7" max="7" width="16.109375" bestFit="1" customWidth="1"/>
    <col min="8" max="8" width="11.44140625" bestFit="1" customWidth="1"/>
    <col min="9" max="9" width="6" bestFit="1" customWidth="1"/>
    <col min="10" max="10" width="7" bestFit="1" customWidth="1"/>
    <col min="11" max="11" width="10.44140625" bestFit="1" customWidth="1"/>
    <col min="12" max="12" width="9.33203125" bestFit="1" customWidth="1"/>
    <col min="13" max="13" width="15.6640625" bestFit="1" customWidth="1"/>
    <col min="14" max="14" width="10.44140625" bestFit="1" customWidth="1"/>
    <col min="15" max="15" width="8" bestFit="1" customWidth="1"/>
    <col min="16" max="16" width="8.44140625" bestFit="1" customWidth="1"/>
    <col min="17" max="17" width="9.33203125" customWidth="1"/>
    <col min="18" max="18" width="10.6640625" bestFit="1" customWidth="1"/>
    <col min="19" max="19" width="17.33203125" style="55" bestFit="1" customWidth="1"/>
    <col min="20" max="20" width="19.33203125" bestFit="1" customWidth="1"/>
    <col min="21" max="22" width="7" bestFit="1" customWidth="1"/>
    <col min="23" max="23" width="15.77734375" bestFit="1" customWidth="1"/>
    <col min="24" max="24" width="21.77734375" bestFit="1" customWidth="1"/>
    <col min="25" max="25" width="22.44140625" bestFit="1" customWidth="1"/>
    <col min="26" max="26" width="22.109375" bestFit="1" customWidth="1"/>
    <col min="27" max="27" width="23.44140625" bestFit="1" customWidth="1"/>
    <col min="30" max="30" width="12.44140625" bestFit="1" customWidth="1"/>
    <col min="31" max="31" width="10" bestFit="1" customWidth="1"/>
  </cols>
  <sheetData>
    <row r="1" spans="1:31" s="26" customFormat="1" ht="29.4" thickBot="1" x14ac:dyDescent="0.35">
      <c r="A1" s="23" t="s">
        <v>1685</v>
      </c>
      <c r="B1" s="23" t="s">
        <v>1686</v>
      </c>
      <c r="C1" s="24" t="s">
        <v>1687</v>
      </c>
      <c r="D1" s="24" t="s">
        <v>2178</v>
      </c>
      <c r="E1" s="24" t="s">
        <v>1688</v>
      </c>
      <c r="F1" s="24" t="s">
        <v>2179</v>
      </c>
      <c r="G1" s="24" t="s">
        <v>1689</v>
      </c>
      <c r="H1" s="23" t="s">
        <v>1690</v>
      </c>
      <c r="I1" s="24" t="s">
        <v>1691</v>
      </c>
      <c r="J1" s="23" t="s">
        <v>1692</v>
      </c>
      <c r="K1" s="23" t="s">
        <v>1693</v>
      </c>
      <c r="L1" s="23" t="s">
        <v>1694</v>
      </c>
      <c r="M1" s="23" t="s">
        <v>1695</v>
      </c>
      <c r="N1" s="24" t="s">
        <v>1696</v>
      </c>
      <c r="O1" s="23" t="s">
        <v>1697</v>
      </c>
      <c r="P1" s="23" t="s">
        <v>1698</v>
      </c>
      <c r="Q1" s="23" t="s">
        <v>2205</v>
      </c>
      <c r="R1" s="23" t="s">
        <v>1699</v>
      </c>
      <c r="S1" s="53" t="s">
        <v>2194</v>
      </c>
      <c r="T1" s="23" t="s">
        <v>2</v>
      </c>
      <c r="U1" s="23" t="s">
        <v>1700</v>
      </c>
      <c r="V1" s="23" t="s">
        <v>1701</v>
      </c>
      <c r="W1" s="23" t="s">
        <v>6</v>
      </c>
      <c r="X1" s="23" t="s">
        <v>1702</v>
      </c>
      <c r="Y1" s="23" t="s">
        <v>1703</v>
      </c>
      <c r="Z1" s="25" t="s">
        <v>2172</v>
      </c>
      <c r="AA1" s="25" t="s">
        <v>2176</v>
      </c>
    </row>
    <row r="2" spans="1:31" s="17" customFormat="1" x14ac:dyDescent="0.3">
      <c r="A2" s="15" t="s">
        <v>2173</v>
      </c>
      <c r="B2" s="15"/>
      <c r="C2" s="16"/>
      <c r="D2" s="16"/>
      <c r="E2" s="16"/>
      <c r="F2" s="16"/>
      <c r="G2" s="16"/>
      <c r="H2" s="15"/>
      <c r="I2" s="16"/>
      <c r="J2" s="15"/>
      <c r="K2" s="15"/>
      <c r="L2" s="15"/>
      <c r="M2" s="15"/>
      <c r="N2" s="16"/>
      <c r="O2" s="15"/>
      <c r="P2" s="15"/>
      <c r="Q2" s="15"/>
      <c r="R2" s="15"/>
      <c r="S2" s="54"/>
      <c r="T2" s="15"/>
      <c r="U2" s="15"/>
      <c r="V2" s="15"/>
      <c r="W2" s="15"/>
      <c r="X2" s="69">
        <f>AVERAGE(X6:X172)</f>
        <v>1.1154515820318409</v>
      </c>
      <c r="Y2" s="69">
        <f>AVERAGE(Y6:Y172)</f>
        <v>0.10463414453630655</v>
      </c>
      <c r="Z2" s="15"/>
      <c r="AA2" s="69">
        <f t="shared" ref="AA2" si="0">AVERAGE(AA6:AA172)</f>
        <v>-0.26671690259246977</v>
      </c>
    </row>
    <row r="3" spans="1:31" s="17" customFormat="1" x14ac:dyDescent="0.3">
      <c r="A3" s="15" t="s">
        <v>2174</v>
      </c>
      <c r="B3" s="15"/>
      <c r="C3" s="16"/>
      <c r="D3" s="16"/>
      <c r="E3" s="16"/>
      <c r="F3" s="16"/>
      <c r="G3" s="16"/>
      <c r="H3" s="15"/>
      <c r="I3" s="16"/>
      <c r="J3" s="15"/>
      <c r="K3" s="15"/>
      <c r="L3" s="15"/>
      <c r="M3" s="15"/>
      <c r="N3" s="16"/>
      <c r="O3" s="15"/>
      <c r="P3" s="15"/>
      <c r="Q3" s="15"/>
      <c r="R3" s="15"/>
      <c r="S3" s="54"/>
      <c r="T3" s="15"/>
      <c r="U3" s="15"/>
      <c r="V3" s="15"/>
      <c r="W3" s="15"/>
      <c r="X3" s="70">
        <f>STDEV(X6:X172)</f>
        <v>0.98292616114037612</v>
      </c>
      <c r="Y3" s="70">
        <f>STDEV(Y6:Y172)</f>
        <v>9.9883734205955879E-2</v>
      </c>
      <c r="Z3" s="15"/>
      <c r="AA3" s="70">
        <f t="shared" ref="AA3" si="1">STDEV(AA6:AA172)</f>
        <v>0.24806151653470154</v>
      </c>
    </row>
    <row r="4" spans="1:31" s="17" customFormat="1" ht="15" thickBot="1" x14ac:dyDescent="0.35">
      <c r="A4" s="15" t="s">
        <v>2175</v>
      </c>
      <c r="B4" s="15"/>
      <c r="C4" s="16"/>
      <c r="D4" s="16"/>
      <c r="E4" s="16"/>
      <c r="F4" s="16"/>
      <c r="G4" s="16"/>
      <c r="H4" s="15"/>
      <c r="I4" s="16"/>
      <c r="J4" s="15"/>
      <c r="K4" s="15"/>
      <c r="L4" s="15"/>
      <c r="M4" s="15"/>
      <c r="N4" s="16"/>
      <c r="O4" s="15"/>
      <c r="P4" s="15"/>
      <c r="Q4" s="15"/>
      <c r="R4" s="15"/>
      <c r="S4" s="54"/>
      <c r="T4" s="15"/>
      <c r="U4" s="15"/>
      <c r="V4" s="15"/>
      <c r="W4" s="15"/>
      <c r="X4" s="71">
        <f>X3/X2</f>
        <v>0.88119123857436799</v>
      </c>
      <c r="Y4" s="71">
        <f t="shared" ref="Y4:AA4" si="2">Y3/Y2</f>
        <v>0.95459980724836579</v>
      </c>
      <c r="Z4" s="15"/>
      <c r="AA4" s="71">
        <f t="shared" si="2"/>
        <v>-0.93005547876254124</v>
      </c>
    </row>
    <row r="5" spans="1:31" s="17" customFormat="1" x14ac:dyDescent="0.3">
      <c r="A5" s="15"/>
      <c r="B5" s="15">
        <f>SUM(B6:B167)</f>
        <v>8919528</v>
      </c>
      <c r="C5" s="16">
        <f>AVERAGE(C6:C167)</f>
        <v>22.973827160493823</v>
      </c>
      <c r="D5" s="22">
        <f>SUM(D6:D167)</f>
        <v>207881879.86999997</v>
      </c>
      <c r="E5" s="16">
        <f>AVERAGE(E6:E167)</f>
        <v>42.859458024691371</v>
      </c>
      <c r="F5" s="22">
        <f>SUM(F6:F167)</f>
        <v>383289040.91965789</v>
      </c>
      <c r="G5" s="16">
        <f>AVERAGE(G6:G167)</f>
        <v>47.358703703703711</v>
      </c>
      <c r="H5" s="19">
        <f>AVERAGE(H6:H167)</f>
        <v>1859326.4475925928</v>
      </c>
      <c r="I5" s="16">
        <f>AVERAGE(I6:I167)</f>
        <v>2.3987222222222226</v>
      </c>
      <c r="J5" s="18">
        <f>AVERAGE(J6:J167)</f>
        <v>23.833827160493822</v>
      </c>
      <c r="K5" s="18">
        <f t="shared" ref="K5:P5" si="3">AVERAGE(K6:K167)</f>
        <v>5.1117283950617285</v>
      </c>
      <c r="L5" s="18">
        <f t="shared" si="3"/>
        <v>1.754938271604938</v>
      </c>
      <c r="M5" s="18">
        <f t="shared" si="3"/>
        <v>13.433024691358019</v>
      </c>
      <c r="N5" s="18">
        <f t="shared" si="3"/>
        <v>19.8355803271605</v>
      </c>
      <c r="O5" s="18">
        <f t="shared" si="3"/>
        <v>41.615204938271589</v>
      </c>
      <c r="P5" s="18">
        <f t="shared" si="3"/>
        <v>40.063450617283955</v>
      </c>
      <c r="Q5" s="19">
        <f>SUM(Q6:Q167)</f>
        <v>124</v>
      </c>
      <c r="R5" s="16" t="s">
        <v>2177</v>
      </c>
      <c r="S5" s="54">
        <f>AVERAGE(S6:S167)</f>
        <v>10499648024.691359</v>
      </c>
      <c r="T5" s="20"/>
      <c r="U5" s="15">
        <f>AVERAGE(U6:U167)</f>
        <v>18.439444444444458</v>
      </c>
      <c r="V5" s="18">
        <f t="shared" ref="V5:W5" si="4">AVERAGE(V6:V167)</f>
        <v>6.2066790123456794</v>
      </c>
      <c r="W5" s="18">
        <f t="shared" si="4"/>
        <v>16.672895061728397</v>
      </c>
      <c r="X5" s="27"/>
      <c r="Y5" s="27"/>
      <c r="Z5" s="16">
        <f>AVERAGE(Z6:Z172)</f>
        <v>31.357028271604946</v>
      </c>
      <c r="AA5" s="27"/>
      <c r="AB5" s="27"/>
    </row>
    <row r="6" spans="1:31" x14ac:dyDescent="0.3">
      <c r="A6" t="s">
        <v>412</v>
      </c>
      <c r="B6">
        <v>13289</v>
      </c>
      <c r="C6">
        <v>34.119999999999997</v>
      </c>
      <c r="D6" s="21">
        <f>B6*C6</f>
        <v>453420.68</v>
      </c>
      <c r="E6">
        <v>49.38</v>
      </c>
      <c r="F6" s="21">
        <f>B6*E6</f>
        <v>656210.82000000007</v>
      </c>
      <c r="G6">
        <v>57.79</v>
      </c>
      <c r="H6" s="1">
        <v>9362250</v>
      </c>
      <c r="I6">
        <v>3.24</v>
      </c>
      <c r="J6">
        <v>15.22</v>
      </c>
      <c r="K6">
        <v>1.4</v>
      </c>
      <c r="L6">
        <v>0.56999999999999995</v>
      </c>
      <c r="M6">
        <v>6.54</v>
      </c>
      <c r="N6">
        <v>41.457000999999998</v>
      </c>
      <c r="O6">
        <v>49.75</v>
      </c>
      <c r="P6">
        <v>49.55</v>
      </c>
      <c r="Q6">
        <f>IF(O6&gt;P6, 1, 0)</f>
        <v>1</v>
      </c>
      <c r="R6" t="s">
        <v>1868</v>
      </c>
      <c r="S6" s="55">
        <f>IF(ISNUMBER(R6), , IF(RIGHT(R6,1)="B", (LEFT(R6,LEN(R6)-1))*10^9, IF(RIGHT(R6,1)="M", (LEFT(R6,LEN(R6)-1))*10^6)))</f>
        <v>73260000000</v>
      </c>
      <c r="T6" s="5" t="str">
        <f>VLOOKUP(A6,'Fund Database'!$B:$G,3,FALSE)</f>
        <v>ConocoPhillips Co</v>
      </c>
      <c r="U6" s="5">
        <f>VLOOKUP(A6,'Fund Database'!$B:$G,4,FALSE)</f>
        <v>8.327</v>
      </c>
      <c r="V6" s="5">
        <f>VLOOKUP(A6,'Fund Database'!$B:$G,5,FALSE)</f>
        <v>0</v>
      </c>
      <c r="W6" s="5">
        <f>VLOOKUP(A6,'Fund Database'!$B:$G,6,FALSE)</f>
        <v>6.5650000000000004</v>
      </c>
      <c r="X6" s="6">
        <f t="shared" ref="X6:X37" si="5">(E6-C6)/C6</f>
        <v>0.4472450175849943</v>
      </c>
      <c r="Y6" s="6">
        <f t="shared" ref="Y6:Y37" si="6">(G6-E6)/E6</f>
        <v>0.17031186715269331</v>
      </c>
      <c r="Z6" s="7">
        <f t="shared" ref="Z6:Z37" si="7">M6*I6</f>
        <v>21.189600000000002</v>
      </c>
      <c r="AA6" s="8">
        <f t="shared" ref="AA6:AA37" si="8">(Z6-E6)/E6</f>
        <v>-0.5708869987849331</v>
      </c>
    </row>
    <row r="7" spans="1:31" ht="15" thickBot="1" x14ac:dyDescent="0.35">
      <c r="A7" t="s">
        <v>1414</v>
      </c>
      <c r="B7">
        <v>70094</v>
      </c>
      <c r="C7">
        <v>12.65</v>
      </c>
      <c r="D7" s="21">
        <f t="shared" ref="D7:D70" si="9">B7*C7</f>
        <v>886689.1</v>
      </c>
      <c r="E7">
        <v>44.3</v>
      </c>
      <c r="F7" s="21">
        <f t="shared" ref="F7:F70" si="10">B7*E7</f>
        <v>3105164.1999999997</v>
      </c>
      <c r="G7">
        <v>76</v>
      </c>
      <c r="H7" s="1">
        <v>744810</v>
      </c>
      <c r="I7">
        <v>2.23</v>
      </c>
      <c r="J7">
        <v>19.91</v>
      </c>
      <c r="K7">
        <v>1.6</v>
      </c>
      <c r="L7">
        <v>0.56999999999999995</v>
      </c>
      <c r="M7">
        <v>8.6</v>
      </c>
      <c r="N7">
        <v>29.048999999999999</v>
      </c>
      <c r="O7">
        <v>64.97</v>
      </c>
      <c r="P7">
        <v>60.41</v>
      </c>
      <c r="Q7">
        <f t="shared" ref="Q7:Q70" si="11">IF(O7&gt;P7, 1, 0)</f>
        <v>1</v>
      </c>
      <c r="R7" t="s">
        <v>1869</v>
      </c>
      <c r="S7" s="55">
        <f t="shared" ref="S7:S70" si="12">IF(ISNUMBER(R7), , IF(RIGHT(R7,1)="B", (LEFT(R7,LEN(R7)-1))*10^9, IF(RIGHT(R7,1)="M", (LEFT(R7,LEN(R7)-1))*10^6)))</f>
        <v>735340000</v>
      </c>
      <c r="T7" s="5" t="str">
        <f>VLOOKUP(A7,'Fund Database'!$B:$G,3,FALSE)</f>
        <v>Schweitzer-Maudui</v>
      </c>
      <c r="U7" s="5">
        <f>VLOOKUP(A7,'Fund Database'!$B:$G,4,FALSE)</f>
        <v>9.3729999999999993</v>
      </c>
      <c r="V7" s="5">
        <f>VLOOKUP(A7,'Fund Database'!$B:$G,5,FALSE)</f>
        <v>8.4830000000000005</v>
      </c>
      <c r="W7" s="5">
        <f>VLOOKUP(A7,'Fund Database'!$B:$G,6,FALSE)</f>
        <v>13.938000000000001</v>
      </c>
      <c r="X7" s="6">
        <f t="shared" si="5"/>
        <v>2.50197628458498</v>
      </c>
      <c r="Y7" s="6">
        <f t="shared" si="6"/>
        <v>0.71557562076749448</v>
      </c>
      <c r="Z7" s="7">
        <f t="shared" si="7"/>
        <v>19.178000000000001</v>
      </c>
      <c r="AA7" s="8">
        <f t="shared" si="8"/>
        <v>-0.56708803611738146</v>
      </c>
      <c r="AD7" s="14"/>
      <c r="AE7" s="14"/>
    </row>
    <row r="8" spans="1:31" x14ac:dyDescent="0.3">
      <c r="A8" t="s">
        <v>274</v>
      </c>
      <c r="B8">
        <v>50890</v>
      </c>
      <c r="C8">
        <v>12.91</v>
      </c>
      <c r="D8" s="21">
        <f t="shared" si="9"/>
        <v>656989.9</v>
      </c>
      <c r="E8">
        <v>38.880000000000003</v>
      </c>
      <c r="F8" s="21">
        <f t="shared" si="10"/>
        <v>1978603.2000000002</v>
      </c>
      <c r="G8">
        <v>52.58</v>
      </c>
      <c r="H8" s="1">
        <v>1008300</v>
      </c>
      <c r="I8">
        <v>2.21</v>
      </c>
      <c r="J8">
        <v>17.600000000000001</v>
      </c>
      <c r="K8">
        <v>5.9</v>
      </c>
      <c r="L8">
        <v>0.65</v>
      </c>
      <c r="M8">
        <v>13.84</v>
      </c>
      <c r="N8">
        <v>9.2460000000000004</v>
      </c>
      <c r="O8">
        <v>41.54</v>
      </c>
      <c r="P8">
        <v>41.12</v>
      </c>
      <c r="Q8">
        <f t="shared" si="11"/>
        <v>1</v>
      </c>
      <c r="R8" t="s">
        <v>1778</v>
      </c>
      <c r="S8" s="55">
        <f t="shared" si="12"/>
        <v>2150000000</v>
      </c>
      <c r="T8" s="5" t="str">
        <f>VLOOKUP(A8,'Fund Database'!$B:$G,3,FALSE)</f>
        <v>Bally Technologie</v>
      </c>
      <c r="U8" s="5">
        <f>VLOOKUP(A8,'Fund Database'!$B:$G,4,FALSE)</f>
        <v>28.704999999999998</v>
      </c>
      <c r="V8" s="5">
        <f>VLOOKUP(A8,'Fund Database'!$B:$G,5,FALSE)</f>
        <v>13.96</v>
      </c>
      <c r="W8" s="5">
        <f>VLOOKUP(A8,'Fund Database'!$B:$G,6,FALSE)</f>
        <v>25.172999999999998</v>
      </c>
      <c r="X8" s="6">
        <f t="shared" si="5"/>
        <v>2.0116189000774596</v>
      </c>
      <c r="Y8" s="6">
        <f t="shared" si="6"/>
        <v>0.3523662551440328</v>
      </c>
      <c r="Z8" s="7">
        <f t="shared" si="7"/>
        <v>30.586399999999998</v>
      </c>
      <c r="AA8" s="8">
        <f t="shared" si="8"/>
        <v>-0.21331275720164619</v>
      </c>
      <c r="AD8" s="46" t="s">
        <v>2183</v>
      </c>
      <c r="AE8" s="47" t="s">
        <v>2187</v>
      </c>
    </row>
    <row r="9" spans="1:31" x14ac:dyDescent="0.3">
      <c r="A9" t="s">
        <v>1297</v>
      </c>
      <c r="B9">
        <v>93150</v>
      </c>
      <c r="C9">
        <v>28.16</v>
      </c>
      <c r="D9" s="21">
        <f t="shared" si="9"/>
        <v>2623104</v>
      </c>
      <c r="E9">
        <v>38.61</v>
      </c>
      <c r="F9" s="21">
        <f t="shared" si="10"/>
        <v>3596521.5</v>
      </c>
      <c r="G9">
        <v>37</v>
      </c>
      <c r="H9" s="2">
        <v>44747.5</v>
      </c>
      <c r="I9">
        <v>3.56</v>
      </c>
      <c r="J9">
        <v>10.84</v>
      </c>
      <c r="K9">
        <v>14.1</v>
      </c>
      <c r="L9">
        <v>0.66</v>
      </c>
      <c r="M9">
        <v>10.97</v>
      </c>
      <c r="N9">
        <v>41.212001999999998</v>
      </c>
      <c r="O9">
        <v>35.65</v>
      </c>
      <c r="P9">
        <v>34.75</v>
      </c>
      <c r="Q9">
        <f t="shared" si="11"/>
        <v>1</v>
      </c>
      <c r="R9" t="s">
        <v>1870</v>
      </c>
      <c r="S9" s="55">
        <f t="shared" si="12"/>
        <v>581120000</v>
      </c>
      <c r="T9" s="5" t="str">
        <f>VLOOKUP(A9,'Fund Database'!$B:$G,3,FALSE)</f>
        <v>Safety Insurance</v>
      </c>
      <c r="U9" s="5">
        <f>VLOOKUP(A9,'Fund Database'!$B:$G,4,FALSE)</f>
        <v>9.1869999999999994</v>
      </c>
      <c r="V9" s="5">
        <f>VLOOKUP(A9,'Fund Database'!$B:$G,5,FALSE)</f>
        <v>3.2879999999999998</v>
      </c>
      <c r="W9" s="5">
        <f>VLOOKUP(A9,'Fund Database'!$B:$G,6,FALSE)</f>
        <v>12.853999999999999</v>
      </c>
      <c r="X9" s="6">
        <f t="shared" si="5"/>
        <v>0.37109375</v>
      </c>
      <c r="Y9" s="6">
        <f t="shared" si="6"/>
        <v>-4.1699041699041685E-2</v>
      </c>
      <c r="Z9" s="7">
        <f t="shared" si="7"/>
        <v>39.053200000000004</v>
      </c>
      <c r="AA9" s="8">
        <f t="shared" si="8"/>
        <v>1.1478891478891595E-2</v>
      </c>
      <c r="AD9" s="48" t="s">
        <v>2184</v>
      </c>
      <c r="AE9" s="49">
        <f>COUNTIFS(L6:L167,"&gt;=0",L6:L167,"&lt;=1")</f>
        <v>24</v>
      </c>
    </row>
    <row r="10" spans="1:31" x14ac:dyDescent="0.3">
      <c r="A10" t="s">
        <v>1614</v>
      </c>
      <c r="B10">
        <v>12390</v>
      </c>
      <c r="C10">
        <v>15.64</v>
      </c>
      <c r="D10" s="21">
        <f t="shared" si="9"/>
        <v>193779.6</v>
      </c>
      <c r="E10">
        <v>38.020000000000003</v>
      </c>
      <c r="F10" s="21">
        <f t="shared" si="10"/>
        <v>471067.80000000005</v>
      </c>
      <c r="G10">
        <v>32.799999999999997</v>
      </c>
      <c r="H10" s="1">
        <v>691284</v>
      </c>
      <c r="I10">
        <v>3.14</v>
      </c>
      <c r="J10">
        <v>12.1</v>
      </c>
      <c r="K10">
        <v>11.7</v>
      </c>
      <c r="L10">
        <v>0.69</v>
      </c>
      <c r="M10">
        <v>12.63</v>
      </c>
      <c r="N10">
        <v>4.798</v>
      </c>
      <c r="O10">
        <v>35.5</v>
      </c>
      <c r="P10">
        <v>31.41</v>
      </c>
      <c r="Q10">
        <f t="shared" si="11"/>
        <v>1</v>
      </c>
      <c r="R10" t="s">
        <v>1871</v>
      </c>
      <c r="S10" s="55">
        <f t="shared" si="12"/>
        <v>2970000000</v>
      </c>
      <c r="T10" s="5" t="str">
        <f>VLOOKUP(A10,'Fund Database'!$B:$G,3,FALSE)</f>
        <v>Valeant Pharmaceu</v>
      </c>
      <c r="U10" s="5">
        <f>VLOOKUP(A10,'Fund Database'!$B:$G,4,FALSE)</f>
        <v>82.715999999999994</v>
      </c>
      <c r="V10" s="5">
        <f>VLOOKUP(A10,'Fund Database'!$B:$G,5,FALSE)</f>
        <v>12.531000000000001</v>
      </c>
      <c r="W10" s="5">
        <f>VLOOKUP(A10,'Fund Database'!$B:$G,6,FALSE)</f>
        <v>30.074000000000002</v>
      </c>
      <c r="X10" s="6">
        <f t="shared" si="5"/>
        <v>1.4309462915601023</v>
      </c>
      <c r="Y10" s="6">
        <f t="shared" si="6"/>
        <v>-0.13729615991583391</v>
      </c>
      <c r="Z10" s="7">
        <f t="shared" si="7"/>
        <v>39.658200000000001</v>
      </c>
      <c r="AA10" s="8">
        <f t="shared" si="8"/>
        <v>4.3087848500788992E-2</v>
      </c>
      <c r="AD10" s="50" t="s">
        <v>2185</v>
      </c>
      <c r="AE10" s="49">
        <f>COUNTIFS(L6:L167,"&gt;=1.01",L6:L167,"&lt;=2")</f>
        <v>96</v>
      </c>
    </row>
    <row r="11" spans="1:31" ht="15" thickBot="1" x14ac:dyDescent="0.35">
      <c r="A11" t="s">
        <v>667</v>
      </c>
      <c r="B11">
        <v>41720</v>
      </c>
      <c r="C11">
        <v>19.57</v>
      </c>
      <c r="D11" s="21">
        <f t="shared" si="9"/>
        <v>816460.4</v>
      </c>
      <c r="E11">
        <v>45</v>
      </c>
      <c r="F11" s="21">
        <f t="shared" si="10"/>
        <v>1877400</v>
      </c>
      <c r="G11">
        <v>53.25</v>
      </c>
      <c r="H11" s="1">
        <v>1408650</v>
      </c>
      <c r="I11">
        <v>0.22</v>
      </c>
      <c r="J11">
        <v>206.42</v>
      </c>
      <c r="K11">
        <v>0.6</v>
      </c>
      <c r="L11">
        <v>0.7</v>
      </c>
      <c r="M11">
        <v>14.15</v>
      </c>
      <c r="N11">
        <v>2.5449999999999999</v>
      </c>
      <c r="O11">
        <v>42.5</v>
      </c>
      <c r="P11">
        <v>42.86</v>
      </c>
      <c r="Q11">
        <f t="shared" si="11"/>
        <v>0</v>
      </c>
      <c r="R11" t="s">
        <v>1872</v>
      </c>
      <c r="S11" s="55">
        <f t="shared" si="12"/>
        <v>161020000000</v>
      </c>
      <c r="T11" s="5" t="str">
        <f>VLOOKUP(A11,'Fund Database'!$B:$G,3,FALSE)</f>
        <v>Fomento Economico</v>
      </c>
      <c r="U11" s="5">
        <f>VLOOKUP(A11,'Fund Database'!$B:$G,4,FALSE)</f>
        <v>10.731999999999999</v>
      </c>
      <c r="V11" s="5">
        <f>VLOOKUP(A11,'Fund Database'!$B:$G,5,FALSE)</f>
        <v>8.5239999999999991</v>
      </c>
      <c r="W11" s="5">
        <f>VLOOKUP(A11,'Fund Database'!$B:$G,6,FALSE)</f>
        <v>13.709</v>
      </c>
      <c r="X11" s="6">
        <f t="shared" si="5"/>
        <v>1.2994379151762903</v>
      </c>
      <c r="Y11" s="6">
        <f t="shared" si="6"/>
        <v>0.18333333333333332</v>
      </c>
      <c r="Z11" s="7">
        <f t="shared" si="7"/>
        <v>3.113</v>
      </c>
      <c r="AA11" s="8">
        <f t="shared" si="8"/>
        <v>-0.93082222222222222</v>
      </c>
      <c r="AD11" s="51" t="s">
        <v>2186</v>
      </c>
      <c r="AE11" s="52">
        <f>COUNTIFS(L6:L167,"&gt;=2.01",L6:L167,"&lt;=100")</f>
        <v>42</v>
      </c>
    </row>
    <row r="12" spans="1:31" x14ac:dyDescent="0.3">
      <c r="A12" t="s">
        <v>55</v>
      </c>
      <c r="B12">
        <v>72594</v>
      </c>
      <c r="C12">
        <v>10.83</v>
      </c>
      <c r="D12" s="21">
        <f t="shared" si="9"/>
        <v>786193.02</v>
      </c>
      <c r="E12">
        <v>50.46</v>
      </c>
      <c r="F12" s="21">
        <f t="shared" si="10"/>
        <v>3663093.24</v>
      </c>
      <c r="G12">
        <v>55.63</v>
      </c>
      <c r="H12" s="1">
        <v>3356720</v>
      </c>
      <c r="I12">
        <v>3.19</v>
      </c>
      <c r="J12">
        <v>15.81</v>
      </c>
      <c r="K12">
        <v>1.5</v>
      </c>
      <c r="L12">
        <v>0.7</v>
      </c>
      <c r="M12">
        <v>8.61</v>
      </c>
      <c r="N12">
        <v>17.962999</v>
      </c>
      <c r="O12">
        <v>49.28</v>
      </c>
      <c r="P12">
        <v>45.22</v>
      </c>
      <c r="Q12">
        <f t="shared" si="11"/>
        <v>1</v>
      </c>
      <c r="R12" t="s">
        <v>1873</v>
      </c>
      <c r="S12" s="55">
        <f t="shared" si="12"/>
        <v>23640000000</v>
      </c>
      <c r="T12" s="5" t="str">
        <f>VLOOKUP(A12,'Fund Database'!$B:$G,3,FALSE)</f>
        <v>AFLAC Incorporate</v>
      </c>
      <c r="U12" s="5">
        <f>VLOOKUP(A12,'Fund Database'!$B:$G,4,FALSE)</f>
        <v>19.885999999999999</v>
      </c>
      <c r="V12" s="5">
        <f>VLOOKUP(A12,'Fund Database'!$B:$G,5,FALSE)</f>
        <v>1.7090000000000001</v>
      </c>
      <c r="W12" s="5">
        <f>VLOOKUP(A12,'Fund Database'!$B:$G,6,FALSE)</f>
        <v>12.244</v>
      </c>
      <c r="X12" s="6">
        <f t="shared" si="5"/>
        <v>3.6592797783933522</v>
      </c>
      <c r="Y12" s="6">
        <f t="shared" si="6"/>
        <v>0.10245739199365837</v>
      </c>
      <c r="Z12" s="7">
        <f t="shared" si="7"/>
        <v>27.465899999999998</v>
      </c>
      <c r="AA12" s="8">
        <f t="shared" si="8"/>
        <v>-0.45568965517241383</v>
      </c>
      <c r="AD12" s="14"/>
      <c r="AE12" s="14">
        <f>SUM(AE9:AE11)</f>
        <v>162</v>
      </c>
    </row>
    <row r="13" spans="1:31" x14ac:dyDescent="0.3">
      <c r="A13" t="s">
        <v>130</v>
      </c>
      <c r="B13">
        <v>40596</v>
      </c>
      <c r="C13">
        <v>21.85</v>
      </c>
      <c r="D13" s="21">
        <f t="shared" si="9"/>
        <v>887022.60000000009</v>
      </c>
      <c r="E13">
        <v>37.520000000000003</v>
      </c>
      <c r="F13" s="21">
        <f t="shared" si="10"/>
        <v>1523161.9200000002</v>
      </c>
      <c r="G13">
        <v>40.75</v>
      </c>
      <c r="H13" s="1">
        <v>2511960</v>
      </c>
      <c r="I13">
        <v>2.9609999999999999</v>
      </c>
      <c r="J13">
        <v>12.67</v>
      </c>
      <c r="K13">
        <v>4.0999999999999996</v>
      </c>
      <c r="L13">
        <v>0.71</v>
      </c>
      <c r="M13">
        <v>10.14</v>
      </c>
      <c r="N13">
        <v>6.7880000000000003</v>
      </c>
      <c r="O13">
        <v>34.489100000000001</v>
      </c>
      <c r="P13">
        <v>36.667900000000003</v>
      </c>
      <c r="Q13">
        <f t="shared" si="11"/>
        <v>0</v>
      </c>
      <c r="R13" t="s">
        <v>1874</v>
      </c>
      <c r="S13" s="55">
        <f t="shared" si="12"/>
        <v>2480000000</v>
      </c>
      <c r="T13" s="5" t="str">
        <f>VLOOKUP(A13,'Fund Database'!$B:$G,3,FALSE)</f>
        <v>Aeropostale Inc C</v>
      </c>
      <c r="U13" s="5">
        <f>VLOOKUP(A13,'Fund Database'!$B:$G,4,FALSE)</f>
        <v>54.832000000000001</v>
      </c>
      <c r="V13" s="5">
        <f>VLOOKUP(A13,'Fund Database'!$B:$G,5,FALSE)</f>
        <v>29.288</v>
      </c>
      <c r="W13" s="5">
        <f>VLOOKUP(A13,'Fund Database'!$B:$G,6,FALSE)</f>
        <v>16.225000000000001</v>
      </c>
      <c r="X13" s="6">
        <f t="shared" si="5"/>
        <v>0.71716247139588107</v>
      </c>
      <c r="Y13" s="6">
        <f t="shared" si="6"/>
        <v>8.6087420042643831E-2</v>
      </c>
      <c r="Z13" s="7">
        <f t="shared" si="7"/>
        <v>30.024540000000002</v>
      </c>
      <c r="AA13" s="8">
        <f t="shared" si="8"/>
        <v>-0.19977238805970152</v>
      </c>
      <c r="AD13" s="14"/>
      <c r="AE13" s="14"/>
    </row>
    <row r="14" spans="1:31" ht="15" thickBot="1" x14ac:dyDescent="0.35">
      <c r="A14" t="s">
        <v>1471</v>
      </c>
      <c r="B14">
        <v>12347</v>
      </c>
      <c r="C14">
        <v>28.01</v>
      </c>
      <c r="D14" s="21">
        <f t="shared" si="9"/>
        <v>345839.47000000003</v>
      </c>
      <c r="E14">
        <v>42.43</v>
      </c>
      <c r="F14" s="21">
        <f t="shared" si="10"/>
        <v>523883.21</v>
      </c>
      <c r="G14">
        <v>50.75</v>
      </c>
      <c r="H14" s="1">
        <v>291205</v>
      </c>
      <c r="I14">
        <v>3.86</v>
      </c>
      <c r="J14">
        <v>11</v>
      </c>
      <c r="K14">
        <v>5.3</v>
      </c>
      <c r="L14">
        <v>0.72</v>
      </c>
      <c r="M14">
        <v>9.51</v>
      </c>
      <c r="N14">
        <v>49.758999000000003</v>
      </c>
      <c r="O14">
        <v>42.42</v>
      </c>
      <c r="P14">
        <v>42.4</v>
      </c>
      <c r="Q14">
        <f t="shared" si="11"/>
        <v>1</v>
      </c>
      <c r="R14" t="s">
        <v>1875</v>
      </c>
      <c r="S14" s="55">
        <f t="shared" si="12"/>
        <v>2009999999.9999998</v>
      </c>
      <c r="T14" s="5" t="str">
        <f>VLOOKUP(A14,'Fund Database'!$B:$G,3,FALSE)</f>
        <v>Hanover Insurance</v>
      </c>
      <c r="U14" s="5">
        <f>VLOOKUP(A14,'Fund Database'!$B:$G,4,FALSE)</f>
        <v>8.8460000000000001</v>
      </c>
      <c r="V14" s="5">
        <f>VLOOKUP(A14,'Fund Database'!$B:$G,5,FALSE)</f>
        <v>1.7110000000000001</v>
      </c>
      <c r="W14" s="5">
        <f>VLOOKUP(A14,'Fund Database'!$B:$G,6,FALSE)</f>
        <v>8.3409999999999993</v>
      </c>
      <c r="X14" s="6">
        <f t="shared" si="5"/>
        <v>0.51481613709389495</v>
      </c>
      <c r="Y14" s="6">
        <f t="shared" si="6"/>
        <v>0.19608767381569644</v>
      </c>
      <c r="Z14" s="7">
        <f t="shared" si="7"/>
        <v>36.708599999999997</v>
      </c>
      <c r="AA14" s="8">
        <f t="shared" si="8"/>
        <v>-0.13484327127032766</v>
      </c>
      <c r="AD14" s="14"/>
      <c r="AE14" s="14"/>
    </row>
    <row r="15" spans="1:31" x14ac:dyDescent="0.3">
      <c r="A15" t="s">
        <v>790</v>
      </c>
      <c r="B15">
        <v>77478</v>
      </c>
      <c r="C15">
        <v>26.11</v>
      </c>
      <c r="D15" s="21">
        <f t="shared" si="9"/>
        <v>2022950.5799999998</v>
      </c>
      <c r="E15">
        <v>46.41</v>
      </c>
      <c r="F15" s="21">
        <f t="shared" si="10"/>
        <v>3595753.9799999995</v>
      </c>
      <c r="G15">
        <v>53.5</v>
      </c>
      <c r="H15" s="1">
        <v>827731</v>
      </c>
      <c r="I15">
        <v>1.53</v>
      </c>
      <c r="J15">
        <v>30.33</v>
      </c>
      <c r="K15">
        <v>2.8</v>
      </c>
      <c r="L15">
        <v>0.72</v>
      </c>
      <c r="M15">
        <v>10.77</v>
      </c>
      <c r="N15">
        <v>15.571</v>
      </c>
      <c r="O15">
        <v>46</v>
      </c>
      <c r="P15">
        <v>42.28</v>
      </c>
      <c r="Q15">
        <f t="shared" si="11"/>
        <v>1</v>
      </c>
      <c r="R15" t="s">
        <v>1876</v>
      </c>
      <c r="S15" s="55">
        <f t="shared" si="12"/>
        <v>6070000000</v>
      </c>
      <c r="T15" s="5" t="str">
        <f>VLOOKUP(A15,'Fund Database'!$B:$G,3,FALSE)</f>
        <v>Harris Corporatio</v>
      </c>
      <c r="U15" s="5">
        <f>VLOOKUP(A15,'Fund Database'!$B:$G,4,FALSE)</f>
        <v>14.275</v>
      </c>
      <c r="V15" s="5">
        <f>VLOOKUP(A15,'Fund Database'!$B:$G,5,FALSE)</f>
        <v>11.599</v>
      </c>
      <c r="W15" s="5">
        <f>VLOOKUP(A15,'Fund Database'!$B:$G,6,FALSE)</f>
        <v>16.596</v>
      </c>
      <c r="X15" s="6">
        <f t="shared" si="5"/>
        <v>0.77747989276139406</v>
      </c>
      <c r="Y15" s="6">
        <f t="shared" si="6"/>
        <v>0.15276879982762345</v>
      </c>
      <c r="Z15" s="7">
        <f t="shared" si="7"/>
        <v>16.478100000000001</v>
      </c>
      <c r="AA15" s="8">
        <f t="shared" si="8"/>
        <v>-0.64494505494505494</v>
      </c>
      <c r="AD15" s="46" t="s">
        <v>1692</v>
      </c>
      <c r="AE15" s="47" t="s">
        <v>2187</v>
      </c>
    </row>
    <row r="16" spans="1:31" x14ac:dyDescent="0.3">
      <c r="A16" t="s">
        <v>451</v>
      </c>
      <c r="B16">
        <v>14885</v>
      </c>
      <c r="C16">
        <v>11.6</v>
      </c>
      <c r="D16" s="21">
        <f t="shared" si="9"/>
        <v>172666</v>
      </c>
      <c r="E16">
        <v>39.96</v>
      </c>
      <c r="F16" s="21">
        <f t="shared" si="10"/>
        <v>594804.6</v>
      </c>
      <c r="G16">
        <v>44.45</v>
      </c>
      <c r="H16" s="1">
        <v>247472</v>
      </c>
      <c r="I16">
        <v>3.17</v>
      </c>
      <c r="J16">
        <v>12.61</v>
      </c>
      <c r="K16">
        <v>14</v>
      </c>
      <c r="L16">
        <v>0.77</v>
      </c>
      <c r="M16">
        <v>9.7200000000000006</v>
      </c>
      <c r="N16">
        <v>23.101998999999999</v>
      </c>
      <c r="O16">
        <v>37.200000000000003</v>
      </c>
      <c r="P16">
        <v>32.93</v>
      </c>
      <c r="Q16">
        <f t="shared" si="11"/>
        <v>1</v>
      </c>
      <c r="R16" t="s">
        <v>1877</v>
      </c>
      <c r="S16" s="55">
        <f t="shared" si="12"/>
        <v>1170000000</v>
      </c>
      <c r="T16" s="5" t="str">
        <f>VLOOKUP(A16,'Fund Database'!$B:$G,3,FALSE)</f>
        <v>Cash America Inte</v>
      </c>
      <c r="U16" s="5">
        <f>VLOOKUP(A16,'Fund Database'!$B:$G,4,FALSE)</f>
        <v>15.444000000000001</v>
      </c>
      <c r="V16" s="5">
        <f>VLOOKUP(A16,'Fund Database'!$B:$G,5,FALSE)</f>
        <v>8.9390000000000001</v>
      </c>
      <c r="W16" s="5">
        <f>VLOOKUP(A16,'Fund Database'!$B:$G,6,FALSE)</f>
        <v>15.678000000000001</v>
      </c>
      <c r="X16" s="6">
        <f t="shared" si="5"/>
        <v>2.4448275862068964</v>
      </c>
      <c r="Y16" s="6">
        <f t="shared" si="6"/>
        <v>0.11236236236236241</v>
      </c>
      <c r="Z16" s="7">
        <f t="shared" si="7"/>
        <v>30.8124</v>
      </c>
      <c r="AA16" s="8">
        <f t="shared" si="8"/>
        <v>-0.22891891891891894</v>
      </c>
      <c r="AD16" s="48" t="s">
        <v>2188</v>
      </c>
      <c r="AE16" s="49">
        <f>COUNTIFS(J6:J167,"&gt;=0",J6:J167,"&lt;=15")</f>
        <v>56</v>
      </c>
    </row>
    <row r="17" spans="1:31" x14ac:dyDescent="0.3">
      <c r="A17" t="s">
        <v>97</v>
      </c>
      <c r="B17">
        <v>56059</v>
      </c>
      <c r="C17">
        <v>13.5</v>
      </c>
      <c r="D17" s="21">
        <f t="shared" si="9"/>
        <v>756796.5</v>
      </c>
      <c r="E17">
        <v>41.22</v>
      </c>
      <c r="F17" s="21">
        <f t="shared" si="10"/>
        <v>2310751.98</v>
      </c>
      <c r="G17">
        <v>48</v>
      </c>
      <c r="H17" s="1">
        <v>2287780</v>
      </c>
      <c r="I17">
        <v>2.95</v>
      </c>
      <c r="J17">
        <v>13.95</v>
      </c>
      <c r="K17">
        <v>2.2999999999999998</v>
      </c>
      <c r="L17">
        <v>0.78</v>
      </c>
      <c r="M17">
        <v>8.9</v>
      </c>
      <c r="N17">
        <v>36.351002000000001</v>
      </c>
      <c r="O17">
        <v>39.93</v>
      </c>
      <c r="P17">
        <v>36.729999999999997</v>
      </c>
      <c r="Q17">
        <f t="shared" si="11"/>
        <v>1</v>
      </c>
      <c r="R17" t="s">
        <v>1878</v>
      </c>
      <c r="S17" s="55">
        <f t="shared" si="12"/>
        <v>10530000000</v>
      </c>
      <c r="T17" s="5" t="str">
        <f>VLOOKUP(A17,'Fund Database'!$B:$G,3,FALSE)</f>
        <v>Ameriprise Financ</v>
      </c>
      <c r="U17" s="5">
        <f>VLOOKUP(A17,'Fund Database'!$B:$G,4,FALSE)</f>
        <v>9.3460000000000001</v>
      </c>
      <c r="V17" s="5">
        <f>VLOOKUP(A17,'Fund Database'!$B:$G,5,FALSE)</f>
        <v>0.73299999999999998</v>
      </c>
      <c r="W17" s="5">
        <f>VLOOKUP(A17,'Fund Database'!$B:$G,6,FALSE)</f>
        <v>15.568</v>
      </c>
      <c r="X17" s="6">
        <f t="shared" si="5"/>
        <v>2.0533333333333332</v>
      </c>
      <c r="Y17" s="6">
        <f t="shared" si="6"/>
        <v>0.16448326055312959</v>
      </c>
      <c r="Z17" s="7">
        <f t="shared" si="7"/>
        <v>26.255000000000003</v>
      </c>
      <c r="AA17" s="8">
        <f t="shared" si="8"/>
        <v>-0.36305191654536623</v>
      </c>
      <c r="AD17" s="50" t="s">
        <v>2189</v>
      </c>
      <c r="AE17" s="49">
        <f>COUNTIFS(J6:J167,"&gt;=15.01",J6:J167,"&lt;=30")</f>
        <v>85</v>
      </c>
    </row>
    <row r="18" spans="1:31" ht="15" thickBot="1" x14ac:dyDescent="0.35">
      <c r="A18" t="s">
        <v>766</v>
      </c>
      <c r="B18">
        <v>90499</v>
      </c>
      <c r="C18">
        <v>12.12</v>
      </c>
      <c r="D18" s="21">
        <f t="shared" si="9"/>
        <v>1096847.8799999999</v>
      </c>
      <c r="E18">
        <v>42.29</v>
      </c>
      <c r="F18" s="21">
        <f t="shared" si="10"/>
        <v>3827202.71</v>
      </c>
      <c r="G18">
        <v>50.83</v>
      </c>
      <c r="H18" s="1">
        <v>680000</v>
      </c>
      <c r="I18">
        <v>3.22</v>
      </c>
      <c r="J18">
        <v>13.12</v>
      </c>
      <c r="K18">
        <v>3.8</v>
      </c>
      <c r="L18">
        <v>0.83</v>
      </c>
      <c r="M18">
        <v>9.9499999999999993</v>
      </c>
      <c r="N18">
        <v>5.9690000000000003</v>
      </c>
      <c r="O18">
        <v>40.54</v>
      </c>
      <c r="P18">
        <v>38.18</v>
      </c>
      <c r="Q18">
        <f t="shared" si="11"/>
        <v>1</v>
      </c>
      <c r="R18" t="s">
        <v>1879</v>
      </c>
      <c r="S18" s="55">
        <f t="shared" si="12"/>
        <v>2550000000</v>
      </c>
      <c r="T18" s="5" t="str">
        <f>VLOOKUP(A18,'Fund Database'!$B:$G,3,FALSE)</f>
        <v>Herbalife Ltd. Co</v>
      </c>
      <c r="U18" s="5">
        <f>VLOOKUP(A18,'Fund Database'!$B:$G,4,FALSE)</f>
        <v>67.664000000000001</v>
      </c>
      <c r="V18" s="5">
        <f>VLOOKUP(A18,'Fund Database'!$B:$G,5,FALSE)</f>
        <v>16.391999999999999</v>
      </c>
      <c r="W18" s="5">
        <f>VLOOKUP(A18,'Fund Database'!$B:$G,6,FALSE)</f>
        <v>12.791</v>
      </c>
      <c r="X18" s="6">
        <f t="shared" si="5"/>
        <v>2.4892739273927398</v>
      </c>
      <c r="Y18" s="6">
        <f t="shared" si="6"/>
        <v>0.20193899266966184</v>
      </c>
      <c r="Z18" s="7">
        <f t="shared" si="7"/>
        <v>32.039000000000001</v>
      </c>
      <c r="AA18" s="8">
        <f t="shared" si="8"/>
        <v>-0.24239772995980133</v>
      </c>
      <c r="AD18" s="51" t="s">
        <v>2190</v>
      </c>
      <c r="AE18" s="52">
        <f>COUNTIFS(J6:J167,"&gt;=30.01",J6:J167,"&lt;=900")</f>
        <v>21</v>
      </c>
    </row>
    <row r="19" spans="1:31" x14ac:dyDescent="0.3">
      <c r="A19" t="s">
        <v>1668</v>
      </c>
      <c r="B19">
        <v>10328</v>
      </c>
      <c r="C19">
        <v>27.85</v>
      </c>
      <c r="D19" s="21">
        <f t="shared" si="9"/>
        <v>287634.8</v>
      </c>
      <c r="E19">
        <v>40.26</v>
      </c>
      <c r="F19" s="21">
        <f t="shared" si="10"/>
        <v>415805.27999999997</v>
      </c>
      <c r="G19">
        <v>41.71</v>
      </c>
      <c r="H19" s="1">
        <v>141182</v>
      </c>
      <c r="I19">
        <v>2</v>
      </c>
      <c r="J19">
        <v>20.13</v>
      </c>
      <c r="K19">
        <v>18.899999999999999</v>
      </c>
      <c r="L19">
        <v>0.84</v>
      </c>
      <c r="M19">
        <v>15.02</v>
      </c>
      <c r="N19">
        <v>17.141999999999999</v>
      </c>
      <c r="O19">
        <v>37.54</v>
      </c>
      <c r="P19">
        <v>39.18</v>
      </c>
      <c r="Q19">
        <f t="shared" si="11"/>
        <v>0</v>
      </c>
      <c r="R19" t="s">
        <v>1795</v>
      </c>
      <c r="S19" s="55">
        <f t="shared" si="12"/>
        <v>1330000000</v>
      </c>
      <c r="T19" s="5" t="str">
        <f>VLOOKUP(A19,'Fund Database'!$B:$G,3,FALSE)</f>
        <v>West Pharmaceutic</v>
      </c>
      <c r="U19" s="5">
        <f>VLOOKUP(A19,'Fund Database'!$B:$G,4,FALSE)</f>
        <v>13.792</v>
      </c>
      <c r="V19" s="5">
        <f>VLOOKUP(A19,'Fund Database'!$B:$G,5,FALSE)</f>
        <v>0</v>
      </c>
      <c r="W19" s="5">
        <f>VLOOKUP(A19,'Fund Database'!$B:$G,6,FALSE)</f>
        <v>10.135</v>
      </c>
      <c r="X19" s="6">
        <f t="shared" si="5"/>
        <v>0.44560143626570903</v>
      </c>
      <c r="Y19" s="6">
        <f t="shared" si="6"/>
        <v>3.6015896671634448E-2</v>
      </c>
      <c r="Z19" s="7">
        <f t="shared" si="7"/>
        <v>30.04</v>
      </c>
      <c r="AA19" s="8">
        <f t="shared" si="8"/>
        <v>-0.25384997516145058</v>
      </c>
      <c r="AD19" s="14"/>
      <c r="AE19" s="14">
        <f>SUM(AE16:AE18)</f>
        <v>162</v>
      </c>
    </row>
    <row r="20" spans="1:31" x14ac:dyDescent="0.3">
      <c r="A20" t="s">
        <v>484</v>
      </c>
      <c r="B20">
        <v>10533</v>
      </c>
      <c r="C20">
        <v>12.96</v>
      </c>
      <c r="D20" s="21">
        <f t="shared" si="9"/>
        <v>136507.68000000002</v>
      </c>
      <c r="E20">
        <v>36.44</v>
      </c>
      <c r="F20" s="21">
        <f t="shared" si="10"/>
        <v>383822.51999999996</v>
      </c>
      <c r="G20">
        <v>42.57</v>
      </c>
      <c r="H20" s="1">
        <v>1434690</v>
      </c>
      <c r="I20">
        <v>2.66</v>
      </c>
      <c r="J20">
        <v>13.71</v>
      </c>
      <c r="K20">
        <v>4.5999999999999996</v>
      </c>
      <c r="L20">
        <v>0.85</v>
      </c>
      <c r="M20">
        <v>10.94</v>
      </c>
      <c r="N20">
        <v>20.966000000000001</v>
      </c>
      <c r="O20">
        <v>34.58</v>
      </c>
      <c r="P20">
        <v>33.39</v>
      </c>
      <c r="Q20">
        <f t="shared" si="11"/>
        <v>1</v>
      </c>
      <c r="R20" t="s">
        <v>1880</v>
      </c>
      <c r="S20" s="55">
        <f t="shared" si="12"/>
        <v>3390000000</v>
      </c>
      <c r="T20" s="5" t="str">
        <f>VLOOKUP(A20,'Fund Database'!$B:$G,3,FALSE)</f>
        <v>Community Health</v>
      </c>
      <c r="U20" s="5">
        <f>VLOOKUP(A20,'Fund Database'!$B:$G,4,FALSE)</f>
        <v>13.334</v>
      </c>
      <c r="V20" s="5">
        <f>VLOOKUP(A20,'Fund Database'!$B:$G,5,FALSE)</f>
        <v>4.798</v>
      </c>
      <c r="W20" s="5">
        <f>VLOOKUP(A20,'Fund Database'!$B:$G,6,FALSE)</f>
        <v>8.8260000000000005</v>
      </c>
      <c r="X20" s="6">
        <f t="shared" si="5"/>
        <v>1.811728395061728</v>
      </c>
      <c r="Y20" s="6">
        <f t="shared" si="6"/>
        <v>0.1682217343578486</v>
      </c>
      <c r="Z20" s="7">
        <f t="shared" si="7"/>
        <v>29.1004</v>
      </c>
      <c r="AA20" s="8">
        <f t="shared" si="8"/>
        <v>-0.20141602634467612</v>
      </c>
      <c r="AD20" s="14"/>
      <c r="AE20" s="14"/>
    </row>
    <row r="21" spans="1:31" ht="15" thickBot="1" x14ac:dyDescent="0.35">
      <c r="A21" t="s">
        <v>1537</v>
      </c>
      <c r="B21">
        <v>17094</v>
      </c>
      <c r="C21">
        <v>22.15</v>
      </c>
      <c r="D21" s="21">
        <f t="shared" si="9"/>
        <v>378632.1</v>
      </c>
      <c r="E21">
        <v>45.95</v>
      </c>
      <c r="F21" s="21">
        <f t="shared" si="10"/>
        <v>785469.3</v>
      </c>
      <c r="G21">
        <v>48</v>
      </c>
      <c r="H21" s="1">
        <v>85041</v>
      </c>
      <c r="I21">
        <v>1.92</v>
      </c>
      <c r="J21">
        <v>23.93</v>
      </c>
      <c r="K21">
        <v>2.9</v>
      </c>
      <c r="L21">
        <v>0.88</v>
      </c>
      <c r="M21">
        <v>14.87</v>
      </c>
      <c r="N21">
        <v>20.209999</v>
      </c>
      <c r="O21">
        <v>45.25</v>
      </c>
      <c r="P21">
        <v>44.25</v>
      </c>
      <c r="Q21">
        <f t="shared" si="11"/>
        <v>1</v>
      </c>
      <c r="R21" t="s">
        <v>1881</v>
      </c>
      <c r="S21" s="55">
        <f t="shared" si="12"/>
        <v>6160000000</v>
      </c>
      <c r="T21" s="5" t="str">
        <f>VLOOKUP(A21,'Fund Database'!$B:$G,3,FALSE)</f>
        <v>Ultrapar Particip</v>
      </c>
      <c r="U21" s="5">
        <f>VLOOKUP(A21,'Fund Database'!$B:$G,4,FALSE)</f>
        <v>9.8469999999999995</v>
      </c>
      <c r="V21" s="5">
        <f>VLOOKUP(A21,'Fund Database'!$B:$G,5,FALSE)</f>
        <v>5.51</v>
      </c>
      <c r="W21" s="5">
        <f>VLOOKUP(A21,'Fund Database'!$B:$G,6,FALSE)</f>
        <v>2.5339999999999998</v>
      </c>
      <c r="X21" s="6">
        <f t="shared" si="5"/>
        <v>1.0744920993227993</v>
      </c>
      <c r="Y21" s="6">
        <f t="shared" si="6"/>
        <v>4.4613710554950968E-2</v>
      </c>
      <c r="Z21" s="7">
        <f t="shared" si="7"/>
        <v>28.550399999999996</v>
      </c>
      <c r="AA21" s="8">
        <f t="shared" si="8"/>
        <v>-0.37866376496191523</v>
      </c>
      <c r="AD21" s="14"/>
      <c r="AE21" s="14"/>
    </row>
    <row r="22" spans="1:31" x14ac:dyDescent="0.3">
      <c r="A22" t="s">
        <v>154</v>
      </c>
      <c r="B22">
        <v>35433</v>
      </c>
      <c r="C22">
        <v>12.13</v>
      </c>
      <c r="D22" s="21">
        <f t="shared" si="9"/>
        <v>429802.29000000004</v>
      </c>
      <c r="E22">
        <v>37.31</v>
      </c>
      <c r="F22" s="21">
        <f t="shared" si="10"/>
        <v>1322005.23</v>
      </c>
      <c r="G22">
        <v>40.78</v>
      </c>
      <c r="H22" s="1">
        <v>1527280</v>
      </c>
      <c r="I22">
        <v>0.73</v>
      </c>
      <c r="J22">
        <v>51.39</v>
      </c>
      <c r="K22">
        <v>5.7</v>
      </c>
      <c r="L22">
        <v>0.9</v>
      </c>
      <c r="M22">
        <v>16.73</v>
      </c>
      <c r="N22">
        <v>10.795999999999999</v>
      </c>
      <c r="O22">
        <v>34.869999999999997</v>
      </c>
      <c r="P22">
        <v>30.28</v>
      </c>
      <c r="Q22">
        <f t="shared" si="11"/>
        <v>1</v>
      </c>
      <c r="R22" t="s">
        <v>1882</v>
      </c>
      <c r="S22" s="55">
        <f t="shared" si="12"/>
        <v>2560000000</v>
      </c>
      <c r="T22" s="5" t="str">
        <f>VLOOKUP(A22,'Fund Database'!$B:$G,3,FALSE)</f>
        <v>Atheros Communica</v>
      </c>
      <c r="U22" s="5">
        <f>VLOOKUP(A22,'Fund Database'!$B:$G,4,FALSE)</f>
        <v>7.7130000000000001</v>
      </c>
      <c r="V22" s="5">
        <f>VLOOKUP(A22,'Fund Database'!$B:$G,5,FALSE)</f>
        <v>2.6709999999999998</v>
      </c>
      <c r="W22" s="5">
        <f>VLOOKUP(A22,'Fund Database'!$B:$G,6,FALSE)</f>
        <v>6.03</v>
      </c>
      <c r="X22" s="6">
        <f t="shared" si="5"/>
        <v>2.0758450123660346</v>
      </c>
      <c r="Y22" s="6">
        <f t="shared" si="6"/>
        <v>9.3004556419190532E-2</v>
      </c>
      <c r="Z22" s="7">
        <f t="shared" si="7"/>
        <v>12.212899999999999</v>
      </c>
      <c r="AA22" s="8">
        <f t="shared" si="8"/>
        <v>-0.6726641651031896</v>
      </c>
      <c r="AD22" s="46" t="s">
        <v>1699</v>
      </c>
      <c r="AE22" s="47" t="s">
        <v>2187</v>
      </c>
    </row>
    <row r="23" spans="1:31" x14ac:dyDescent="0.3">
      <c r="A23" t="s">
        <v>562</v>
      </c>
      <c r="B23">
        <v>42900</v>
      </c>
      <c r="C23">
        <v>17.91</v>
      </c>
      <c r="D23" s="21">
        <f t="shared" si="9"/>
        <v>768339</v>
      </c>
      <c r="E23">
        <v>41.515000000000001</v>
      </c>
      <c r="F23" s="21">
        <f t="shared" si="10"/>
        <v>1780993.5</v>
      </c>
      <c r="G23">
        <v>44.54</v>
      </c>
      <c r="H23" s="1">
        <v>705682</v>
      </c>
      <c r="I23">
        <v>1.73</v>
      </c>
      <c r="J23">
        <v>24</v>
      </c>
      <c r="K23">
        <v>2.9</v>
      </c>
      <c r="L23">
        <v>0.91</v>
      </c>
      <c r="M23">
        <v>15.55</v>
      </c>
      <c r="N23">
        <v>13.255000000000001</v>
      </c>
      <c r="O23">
        <v>40.472999999999999</v>
      </c>
      <c r="P23">
        <v>36.506</v>
      </c>
      <c r="Q23">
        <f t="shared" si="11"/>
        <v>1</v>
      </c>
      <c r="R23" t="s">
        <v>1883</v>
      </c>
      <c r="S23" s="55">
        <f t="shared" si="12"/>
        <v>3610000000</v>
      </c>
      <c r="T23" s="5" t="str">
        <f>VLOOKUP(A23,'Fund Database'!$B:$G,3,FALSE)</f>
        <v>Dreamworks Animat</v>
      </c>
      <c r="U23" s="5">
        <f>VLOOKUP(A23,'Fund Database'!$B:$G,4,FALSE)</f>
        <v>13.920999999999999</v>
      </c>
      <c r="V23" s="5">
        <f>VLOOKUP(A23,'Fund Database'!$B:$G,5,FALSE)</f>
        <v>8.9469999999999992</v>
      </c>
      <c r="W23" s="5">
        <f>VLOOKUP(A23,'Fund Database'!$B:$G,6,FALSE)</f>
        <v>26.655000000000001</v>
      </c>
      <c r="X23" s="6">
        <f t="shared" si="5"/>
        <v>1.3179787828029035</v>
      </c>
      <c r="Y23" s="6">
        <f t="shared" si="6"/>
        <v>7.2865229435143883E-2</v>
      </c>
      <c r="Z23" s="7">
        <f t="shared" si="7"/>
        <v>26.901500000000002</v>
      </c>
      <c r="AA23" s="8">
        <f t="shared" si="8"/>
        <v>-0.35200529928941343</v>
      </c>
      <c r="AD23" s="48" t="s">
        <v>2191</v>
      </c>
      <c r="AE23" s="49">
        <f>COUNTIFS(S6:S172,"&gt;=0",S6:S172,"&lt;500e6")</f>
        <v>1</v>
      </c>
    </row>
    <row r="24" spans="1:31" x14ac:dyDescent="0.3">
      <c r="A24" t="s">
        <v>8</v>
      </c>
      <c r="B24">
        <v>62910</v>
      </c>
      <c r="C24">
        <v>35.49</v>
      </c>
      <c r="D24" s="21">
        <f t="shared" si="9"/>
        <v>2232675.9</v>
      </c>
      <c r="E24">
        <v>41.78</v>
      </c>
      <c r="F24" s="21">
        <f t="shared" si="10"/>
        <v>2628379.8000000003</v>
      </c>
      <c r="G24">
        <v>45.95</v>
      </c>
      <c r="H24" s="1">
        <v>1526480</v>
      </c>
      <c r="I24">
        <v>2.8279999999999998</v>
      </c>
      <c r="J24">
        <v>14.77</v>
      </c>
      <c r="K24">
        <v>5.3</v>
      </c>
      <c r="L24">
        <v>0.92</v>
      </c>
      <c r="M24">
        <v>11.42</v>
      </c>
      <c r="N24">
        <v>13.696999999999999</v>
      </c>
      <c r="O24">
        <v>40.680599999999998</v>
      </c>
      <c r="P24">
        <v>40.0901</v>
      </c>
      <c r="Q24">
        <f t="shared" si="11"/>
        <v>1</v>
      </c>
      <c r="R24" t="s">
        <v>1884</v>
      </c>
      <c r="S24" s="55">
        <f t="shared" si="12"/>
        <v>3910000000</v>
      </c>
      <c r="T24" s="5" t="str">
        <f>VLOOKUP(A24,'Fund Database'!$B:$G,3,FALSE)</f>
        <v>Advance Auto Part</v>
      </c>
      <c r="U24" s="5">
        <f>VLOOKUP(A24,'Fund Database'!$B:$G,4,FALSE)</f>
        <v>22.937000000000001</v>
      </c>
      <c r="V24" s="5">
        <f>VLOOKUP(A24,'Fund Database'!$B:$G,5,FALSE)</f>
        <v>9.4079999999999995</v>
      </c>
      <c r="W24" s="5">
        <f>VLOOKUP(A24,'Fund Database'!$B:$G,6,FALSE)</f>
        <v>8.3949999999999996</v>
      </c>
      <c r="X24" s="6">
        <f t="shared" si="5"/>
        <v>0.1772330233868695</v>
      </c>
      <c r="Y24" s="6">
        <f t="shared" si="6"/>
        <v>9.9808520823360503E-2</v>
      </c>
      <c r="Z24" s="7">
        <f t="shared" si="7"/>
        <v>32.295760000000001</v>
      </c>
      <c r="AA24" s="8">
        <f t="shared" si="8"/>
        <v>-0.22700430828147439</v>
      </c>
      <c r="AD24" s="48" t="s">
        <v>2192</v>
      </c>
      <c r="AE24" s="49">
        <f>COUNTIFS(S6:S172,"&gt;=500e6",S6:S172,"&lt;1e9")</f>
        <v>15</v>
      </c>
    </row>
    <row r="25" spans="1:31" x14ac:dyDescent="0.3">
      <c r="A25" t="s">
        <v>820</v>
      </c>
      <c r="B25">
        <v>71237</v>
      </c>
      <c r="C25">
        <v>21.28</v>
      </c>
      <c r="D25" s="21">
        <f t="shared" si="9"/>
        <v>1515923.36</v>
      </c>
      <c r="E25">
        <v>39.67</v>
      </c>
      <c r="F25" s="21">
        <f t="shared" si="10"/>
        <v>2825971.79</v>
      </c>
      <c r="G25">
        <v>49.9</v>
      </c>
      <c r="H25" s="1">
        <v>638592</v>
      </c>
      <c r="I25">
        <v>0.13</v>
      </c>
      <c r="J25">
        <v>302.82</v>
      </c>
      <c r="K25">
        <v>12.4</v>
      </c>
      <c r="L25">
        <v>0.92</v>
      </c>
      <c r="M25">
        <v>11.88</v>
      </c>
      <c r="N25">
        <v>42.408999999999999</v>
      </c>
      <c r="O25">
        <v>41.11</v>
      </c>
      <c r="P25">
        <v>40.39</v>
      </c>
      <c r="Q25">
        <f t="shared" si="11"/>
        <v>1</v>
      </c>
      <c r="R25" t="s">
        <v>1885</v>
      </c>
      <c r="S25" s="55">
        <f t="shared" si="12"/>
        <v>3300000000</v>
      </c>
      <c r="T25" s="5" t="str">
        <f>VLOOKUP(A25,'Fund Database'!$B:$G,3,FALSE)</f>
        <v>Inverness Medical</v>
      </c>
      <c r="U25" s="5">
        <f>VLOOKUP(A25,'Fund Database'!$B:$G,4,FALSE)</f>
        <v>0.93400000000000005</v>
      </c>
      <c r="V25" s="5">
        <f>VLOOKUP(A25,'Fund Database'!$B:$G,5,FALSE)</f>
        <v>1.7729999999999999</v>
      </c>
      <c r="W25" s="5">
        <f>VLOOKUP(A25,'Fund Database'!$B:$G,6,FALSE)</f>
        <v>9.5180000000000007</v>
      </c>
      <c r="X25" s="6">
        <f t="shared" si="5"/>
        <v>0.86419172932330823</v>
      </c>
      <c r="Y25" s="6">
        <f t="shared" si="6"/>
        <v>0.25787748928661447</v>
      </c>
      <c r="Z25" s="7">
        <f t="shared" si="7"/>
        <v>1.5444000000000002</v>
      </c>
      <c r="AA25" s="8">
        <f t="shared" si="8"/>
        <v>-0.96106881774640773</v>
      </c>
      <c r="AD25" s="48" t="s">
        <v>2193</v>
      </c>
      <c r="AE25" s="49">
        <f>COUNTIFS(S6:S172,"&gt;=1e9",S6:S172,"&lt;5e9")</f>
        <v>83</v>
      </c>
    </row>
    <row r="26" spans="1:31" ht="15" thickBot="1" x14ac:dyDescent="0.35">
      <c r="A26" t="s">
        <v>1138</v>
      </c>
      <c r="B26">
        <v>98017</v>
      </c>
      <c r="C26">
        <v>31.44</v>
      </c>
      <c r="D26" s="21">
        <f t="shared" si="9"/>
        <v>3081654.48</v>
      </c>
      <c r="E26">
        <v>39.39</v>
      </c>
      <c r="F26" s="21">
        <f t="shared" si="10"/>
        <v>3860889.63</v>
      </c>
      <c r="G26">
        <v>45.38</v>
      </c>
      <c r="H26" s="1">
        <v>1464750</v>
      </c>
      <c r="I26">
        <v>2.23</v>
      </c>
      <c r="J26">
        <v>17.66</v>
      </c>
      <c r="K26">
        <v>6.9</v>
      </c>
      <c r="L26">
        <v>0.95</v>
      </c>
      <c r="M26">
        <v>13.26</v>
      </c>
      <c r="N26">
        <v>19.538</v>
      </c>
      <c r="O26">
        <v>38.79</v>
      </c>
      <c r="P26">
        <v>37.880000000000003</v>
      </c>
      <c r="Q26">
        <f t="shared" si="11"/>
        <v>1</v>
      </c>
      <c r="R26" t="s">
        <v>1886</v>
      </c>
      <c r="S26" s="55">
        <f t="shared" si="12"/>
        <v>5410000000</v>
      </c>
      <c r="T26" s="5" t="str">
        <f>VLOOKUP(A26,'Fund Database'!$B:$G,3,FALSE)</f>
        <v>O'Reilly Automoti</v>
      </c>
      <c r="U26" s="5">
        <f>VLOOKUP(A26,'Fund Database'!$B:$G,4,FALSE)</f>
        <v>12.379</v>
      </c>
      <c r="V26" s="5">
        <f>VLOOKUP(A26,'Fund Database'!$B:$G,5,FALSE)</f>
        <v>7.4880000000000004</v>
      </c>
      <c r="W26" s="5">
        <f>VLOOKUP(A26,'Fund Database'!$B:$G,6,FALSE)</f>
        <v>11.092000000000001</v>
      </c>
      <c r="X26" s="6">
        <f t="shared" si="5"/>
        <v>0.25286259541984729</v>
      </c>
      <c r="Y26" s="6">
        <f t="shared" si="6"/>
        <v>0.15206905305915211</v>
      </c>
      <c r="Z26" s="7">
        <f t="shared" si="7"/>
        <v>29.569800000000001</v>
      </c>
      <c r="AA26" s="8">
        <f t="shared" si="8"/>
        <v>-0.24930693069306931</v>
      </c>
      <c r="AD26" s="51" t="s">
        <v>2195</v>
      </c>
      <c r="AE26" s="52">
        <f>COUNTIFS(S6:S172,"&gt;=5e9",S6:S172,"&lt;9000e9")</f>
        <v>63</v>
      </c>
    </row>
    <row r="27" spans="1:31" x14ac:dyDescent="0.3">
      <c r="A27" t="s">
        <v>1255</v>
      </c>
      <c r="B27">
        <v>41754</v>
      </c>
      <c r="C27">
        <v>32.67</v>
      </c>
      <c r="D27" s="21">
        <f t="shared" si="9"/>
        <v>1364103.1800000002</v>
      </c>
      <c r="E27">
        <v>39.239899999999999</v>
      </c>
      <c r="F27" s="21">
        <f t="shared" si="10"/>
        <v>1638422.7845999999</v>
      </c>
      <c r="G27">
        <v>49.79</v>
      </c>
      <c r="H27" s="1">
        <v>25893400</v>
      </c>
      <c r="I27">
        <v>1.246</v>
      </c>
      <c r="J27">
        <v>31.49</v>
      </c>
      <c r="K27">
        <v>0.8</v>
      </c>
      <c r="L27">
        <v>0.96</v>
      </c>
      <c r="M27">
        <v>15.89</v>
      </c>
      <c r="N27">
        <v>12.756</v>
      </c>
      <c r="O27">
        <v>41.462299999999999</v>
      </c>
      <c r="P27">
        <v>43.896000000000001</v>
      </c>
      <c r="Q27">
        <f t="shared" si="11"/>
        <v>0</v>
      </c>
      <c r="R27" t="s">
        <v>1887</v>
      </c>
      <c r="S27" s="55">
        <f t="shared" si="12"/>
        <v>65950000000</v>
      </c>
      <c r="T27" s="5" t="str">
        <f>VLOOKUP(A27,'Fund Database'!$B:$G,3,FALSE)</f>
        <v>QUALCOMM Incorpor</v>
      </c>
      <c r="U27" s="5">
        <f>VLOOKUP(A27,'Fund Database'!$B:$G,4,FALSE)</f>
        <v>10.87</v>
      </c>
      <c r="V27" s="5">
        <f>VLOOKUP(A27,'Fund Database'!$B:$G,5,FALSE)</f>
        <v>8.0670000000000002</v>
      </c>
      <c r="W27" s="5">
        <f>VLOOKUP(A27,'Fund Database'!$B:$G,6,FALSE)</f>
        <v>31.971</v>
      </c>
      <c r="X27" s="6">
        <f t="shared" si="5"/>
        <v>0.20109886746250372</v>
      </c>
      <c r="Y27" s="6">
        <f t="shared" si="6"/>
        <v>0.26886154144123714</v>
      </c>
      <c r="Z27" s="7">
        <f t="shared" si="7"/>
        <v>19.798940000000002</v>
      </c>
      <c r="AA27" s="8">
        <f t="shared" si="8"/>
        <v>-0.49543857145405562</v>
      </c>
      <c r="AD27" s="14"/>
      <c r="AE27" s="14">
        <f>SUM(AE23:AE26)</f>
        <v>162</v>
      </c>
    </row>
    <row r="28" spans="1:31" x14ac:dyDescent="0.3">
      <c r="A28" t="s">
        <v>1441</v>
      </c>
      <c r="B28">
        <v>86305</v>
      </c>
      <c r="C28">
        <v>30.76</v>
      </c>
      <c r="D28" s="21">
        <f t="shared" si="9"/>
        <v>2654741.8000000003</v>
      </c>
      <c r="E28">
        <v>42.11</v>
      </c>
      <c r="F28" s="21">
        <f t="shared" si="10"/>
        <v>3634303.55</v>
      </c>
      <c r="G28">
        <v>48.45</v>
      </c>
      <c r="H28" s="1">
        <v>1288470</v>
      </c>
      <c r="I28">
        <v>3.88</v>
      </c>
      <c r="J28">
        <v>10.87</v>
      </c>
      <c r="K28">
        <v>1.3</v>
      </c>
      <c r="L28">
        <v>0.97</v>
      </c>
      <c r="M28">
        <v>11.14</v>
      </c>
      <c r="N28">
        <v>38.186000999999997</v>
      </c>
      <c r="O28">
        <v>41.91</v>
      </c>
      <c r="P28">
        <v>45.68</v>
      </c>
      <c r="Q28">
        <f t="shared" si="11"/>
        <v>0</v>
      </c>
      <c r="R28" t="s">
        <v>1888</v>
      </c>
      <c r="S28" s="55">
        <f t="shared" si="12"/>
        <v>7810000000</v>
      </c>
      <c r="T28" s="5" t="str">
        <f>VLOOKUP(A28,'Fund Database'!$B:$G,3,FALSE)</f>
        <v>Molson Coors Brew</v>
      </c>
      <c r="U28" s="5">
        <f>VLOOKUP(A28,'Fund Database'!$B:$G,4,FALSE)</f>
        <v>11.106</v>
      </c>
      <c r="V28" s="5">
        <f>VLOOKUP(A28,'Fund Database'!$B:$G,5,FALSE)</f>
        <v>2.2570000000000001</v>
      </c>
      <c r="W28" s="5">
        <f>VLOOKUP(A28,'Fund Database'!$B:$G,6,FALSE)</f>
        <v>13.346</v>
      </c>
      <c r="X28" s="6">
        <f t="shared" si="5"/>
        <v>0.36898569570871254</v>
      </c>
      <c r="Y28" s="6">
        <f t="shared" si="6"/>
        <v>0.15055806221800055</v>
      </c>
      <c r="Z28" s="7">
        <f t="shared" si="7"/>
        <v>43.223199999999999</v>
      </c>
      <c r="AA28" s="8">
        <f t="shared" si="8"/>
        <v>2.6435526003324605E-2</v>
      </c>
    </row>
    <row r="29" spans="1:31" x14ac:dyDescent="0.3">
      <c r="A29" t="s">
        <v>268</v>
      </c>
      <c r="B29">
        <v>99725</v>
      </c>
      <c r="C29">
        <v>29.18</v>
      </c>
      <c r="D29" s="21">
        <f t="shared" si="9"/>
        <v>2909975.5</v>
      </c>
      <c r="E29">
        <v>43.65</v>
      </c>
      <c r="F29" s="21">
        <f t="shared" si="10"/>
        <v>4352996.25</v>
      </c>
      <c r="G29">
        <v>50.23</v>
      </c>
      <c r="H29" s="1">
        <v>445643</v>
      </c>
      <c r="I29">
        <v>1.69</v>
      </c>
      <c r="J29">
        <v>25.87</v>
      </c>
      <c r="K29">
        <v>7.4</v>
      </c>
      <c r="L29">
        <v>0.98</v>
      </c>
      <c r="M29">
        <v>17.670000000000002</v>
      </c>
      <c r="N29">
        <v>11.622</v>
      </c>
      <c r="O29">
        <v>45.12</v>
      </c>
      <c r="P29">
        <v>42.08</v>
      </c>
      <c r="Q29">
        <f t="shared" si="11"/>
        <v>1</v>
      </c>
      <c r="R29" t="s">
        <v>1889</v>
      </c>
      <c r="S29" s="55">
        <f t="shared" si="12"/>
        <v>788060000</v>
      </c>
      <c r="T29" s="5" t="str">
        <f>VLOOKUP(A29,'Fund Database'!$B:$G,3,FALSE)</f>
        <v>Buffalo Wild Wing</v>
      </c>
      <c r="U29" s="5">
        <f>VLOOKUP(A29,'Fund Database'!$B:$G,4,FALSE)</f>
        <v>16.082000000000001</v>
      </c>
      <c r="V29" s="5">
        <f>VLOOKUP(A29,'Fund Database'!$B:$G,5,FALSE)</f>
        <v>10.462999999999999</v>
      </c>
      <c r="W29" s="5">
        <f>VLOOKUP(A29,'Fund Database'!$B:$G,6,FALSE)</f>
        <v>8.5869999999999997</v>
      </c>
      <c r="X29" s="6">
        <f t="shared" si="5"/>
        <v>0.4958875942426319</v>
      </c>
      <c r="Y29" s="6">
        <f t="shared" si="6"/>
        <v>0.15074455899198164</v>
      </c>
      <c r="Z29" s="7">
        <f t="shared" si="7"/>
        <v>29.862300000000001</v>
      </c>
      <c r="AA29" s="8">
        <f t="shared" si="8"/>
        <v>-0.31586941580756006</v>
      </c>
    </row>
    <row r="30" spans="1:31" x14ac:dyDescent="0.3">
      <c r="A30" t="s">
        <v>946</v>
      </c>
      <c r="B30">
        <v>80455</v>
      </c>
      <c r="C30">
        <v>20.81</v>
      </c>
      <c r="D30" s="21">
        <f t="shared" si="9"/>
        <v>1674268.5499999998</v>
      </c>
      <c r="E30">
        <v>39.74</v>
      </c>
      <c r="F30" s="21">
        <f t="shared" si="10"/>
        <v>3197281.7</v>
      </c>
      <c r="G30">
        <v>48.38</v>
      </c>
      <c r="H30" s="1">
        <v>591959</v>
      </c>
      <c r="I30">
        <v>2.87</v>
      </c>
      <c r="J30">
        <v>13.86</v>
      </c>
      <c r="K30">
        <v>1.3</v>
      </c>
      <c r="L30">
        <v>1.01</v>
      </c>
      <c r="M30">
        <v>10.19</v>
      </c>
      <c r="N30">
        <v>4.7560000000000002</v>
      </c>
      <c r="O30">
        <v>39.42</v>
      </c>
      <c r="P30">
        <v>39.6</v>
      </c>
      <c r="Q30">
        <f t="shared" si="11"/>
        <v>0</v>
      </c>
      <c r="R30" t="s">
        <v>1890</v>
      </c>
      <c r="S30" s="55">
        <f t="shared" si="12"/>
        <v>3790000000</v>
      </c>
      <c r="T30" s="5" t="str">
        <f>VLOOKUP(A30,'Fund Database'!$B:$G,3,FALSE)</f>
        <v>Lender Processing</v>
      </c>
      <c r="U30" s="5">
        <f>VLOOKUP(A30,'Fund Database'!$B:$G,4,FALSE)</f>
        <v>85.388000000000005</v>
      </c>
      <c r="V30" s="5">
        <f>VLOOKUP(A30,'Fund Database'!$B:$G,5,FALSE)</f>
        <v>15.664999999999999</v>
      </c>
      <c r="W30" s="5">
        <f>VLOOKUP(A30,'Fund Database'!$B:$G,6,FALSE)</f>
        <v>22.738</v>
      </c>
      <c r="X30" s="6">
        <f t="shared" si="5"/>
        <v>0.90965881787602132</v>
      </c>
      <c r="Y30" s="6">
        <f t="shared" si="6"/>
        <v>0.21741318570709614</v>
      </c>
      <c r="Z30" s="7">
        <f t="shared" si="7"/>
        <v>29.2453</v>
      </c>
      <c r="AA30" s="8">
        <f t="shared" si="8"/>
        <v>-0.26408404630095622</v>
      </c>
    </row>
    <row r="31" spans="1:31" x14ac:dyDescent="0.3">
      <c r="A31" t="s">
        <v>859</v>
      </c>
      <c r="B31">
        <v>38598</v>
      </c>
      <c r="C31">
        <v>19.61</v>
      </c>
      <c r="D31" s="21">
        <f t="shared" si="9"/>
        <v>756906.78</v>
      </c>
      <c r="E31">
        <v>46.59</v>
      </c>
      <c r="F31" s="21">
        <f t="shared" si="10"/>
        <v>1798280.82</v>
      </c>
      <c r="G31">
        <v>52</v>
      </c>
      <c r="H31" s="1">
        <v>289972</v>
      </c>
      <c r="I31">
        <v>3.57</v>
      </c>
      <c r="J31">
        <v>13.05</v>
      </c>
      <c r="K31">
        <v>15.6</v>
      </c>
      <c r="L31">
        <v>1.02</v>
      </c>
      <c r="M31">
        <v>11.45</v>
      </c>
      <c r="N31">
        <v>19.547001000000002</v>
      </c>
      <c r="O31">
        <v>42.93</v>
      </c>
      <c r="P31">
        <v>43.23</v>
      </c>
      <c r="Q31">
        <f t="shared" si="11"/>
        <v>0</v>
      </c>
      <c r="R31" t="s">
        <v>1891</v>
      </c>
      <c r="S31" s="55">
        <f t="shared" si="12"/>
        <v>852320000</v>
      </c>
      <c r="T31" s="5" t="str">
        <f>VLOOKUP(A31,'Fund Database'!$B:$G,3,FALSE)</f>
        <v>Jos. A. Bank Clot</v>
      </c>
      <c r="U31" s="5">
        <f>VLOOKUP(A31,'Fund Database'!$B:$G,4,FALSE)</f>
        <v>20.388999999999999</v>
      </c>
      <c r="V31" s="5">
        <f>VLOOKUP(A31,'Fund Database'!$B:$G,5,FALSE)</f>
        <v>14.032</v>
      </c>
      <c r="W31" s="5">
        <f>VLOOKUP(A31,'Fund Database'!$B:$G,6,FALSE)</f>
        <v>14.89</v>
      </c>
      <c r="X31" s="6">
        <f t="shared" si="5"/>
        <v>1.375828658847527</v>
      </c>
      <c r="Y31" s="6">
        <f t="shared" si="6"/>
        <v>0.11611933891392995</v>
      </c>
      <c r="Z31" s="7">
        <f t="shared" si="7"/>
        <v>40.876499999999993</v>
      </c>
      <c r="AA31" s="8">
        <f t="shared" si="8"/>
        <v>-0.12263361236316828</v>
      </c>
    </row>
    <row r="32" spans="1:31" x14ac:dyDescent="0.3">
      <c r="A32" t="s">
        <v>1662</v>
      </c>
      <c r="B32">
        <v>84155</v>
      </c>
      <c r="C32">
        <v>16.28</v>
      </c>
      <c r="D32" s="21">
        <f t="shared" si="9"/>
        <v>1370043.4000000001</v>
      </c>
      <c r="E32">
        <v>43.64</v>
      </c>
      <c r="F32" s="21">
        <f t="shared" si="10"/>
        <v>3672524.2</v>
      </c>
      <c r="G32">
        <v>50.09</v>
      </c>
      <c r="H32" s="1">
        <v>616688</v>
      </c>
      <c r="I32">
        <v>1.48</v>
      </c>
      <c r="J32">
        <v>29.47</v>
      </c>
      <c r="K32">
        <v>4</v>
      </c>
      <c r="L32">
        <v>1.03</v>
      </c>
      <c r="M32">
        <v>11.76</v>
      </c>
      <c r="N32">
        <v>20.047001000000002</v>
      </c>
      <c r="O32">
        <v>41.39</v>
      </c>
      <c r="P32">
        <v>42</v>
      </c>
      <c r="Q32">
        <f t="shared" si="11"/>
        <v>0</v>
      </c>
      <c r="R32" t="s">
        <v>1892</v>
      </c>
      <c r="S32" s="55">
        <f t="shared" si="12"/>
        <v>1990000000</v>
      </c>
      <c r="T32" s="5" t="str">
        <f>VLOOKUP(A32,'Fund Database'!$B:$G,3,FALSE)</f>
        <v>Warnaco Group Inc</v>
      </c>
      <c r="U32" s="5">
        <f>VLOOKUP(A32,'Fund Database'!$B:$G,4,FALSE)</f>
        <v>8.6020000000000003</v>
      </c>
      <c r="V32" s="5">
        <f>VLOOKUP(A32,'Fund Database'!$B:$G,5,FALSE)</f>
        <v>6.6980000000000004</v>
      </c>
      <c r="W32" s="5">
        <f>VLOOKUP(A32,'Fund Database'!$B:$G,6,FALSE)</f>
        <v>8.5630000000000006</v>
      </c>
      <c r="X32" s="6">
        <f t="shared" si="5"/>
        <v>1.6805896805896805</v>
      </c>
      <c r="Y32" s="6">
        <f t="shared" si="6"/>
        <v>0.14780018331805689</v>
      </c>
      <c r="Z32" s="7">
        <f t="shared" si="7"/>
        <v>17.404799999999998</v>
      </c>
      <c r="AA32" s="8">
        <f t="shared" si="8"/>
        <v>-0.60117323556370306</v>
      </c>
    </row>
    <row r="33" spans="1:27" x14ac:dyDescent="0.3">
      <c r="A33" t="s">
        <v>1516</v>
      </c>
      <c r="B33">
        <v>11416</v>
      </c>
      <c r="C33">
        <v>10.91</v>
      </c>
      <c r="D33" s="21">
        <f t="shared" si="9"/>
        <v>124548.56</v>
      </c>
      <c r="E33">
        <v>46.81</v>
      </c>
      <c r="F33" s="21">
        <f t="shared" si="10"/>
        <v>534382.96000000008</v>
      </c>
      <c r="G33">
        <v>55</v>
      </c>
      <c r="H33" s="1">
        <v>806577</v>
      </c>
      <c r="I33">
        <v>2.75</v>
      </c>
      <c r="J33">
        <v>17</v>
      </c>
      <c r="K33">
        <v>3</v>
      </c>
      <c r="L33">
        <v>1.06</v>
      </c>
      <c r="M33">
        <v>11.73</v>
      </c>
      <c r="N33">
        <v>10.113</v>
      </c>
      <c r="O33">
        <v>44.5</v>
      </c>
      <c r="P33">
        <v>43.92</v>
      </c>
      <c r="Q33">
        <f t="shared" si="11"/>
        <v>1</v>
      </c>
      <c r="R33" t="s">
        <v>1893</v>
      </c>
      <c r="S33" s="55">
        <f t="shared" si="12"/>
        <v>2950000000</v>
      </c>
      <c r="T33" s="5" t="str">
        <f>VLOOKUP(A33,'Fund Database'!$B:$G,3,FALSE)</f>
        <v>Tupperware Brands</v>
      </c>
      <c r="U33" s="5">
        <f>VLOOKUP(A33,'Fund Database'!$B:$G,4,FALSE)</f>
        <v>31.501000000000001</v>
      </c>
      <c r="V33" s="5">
        <f>VLOOKUP(A33,'Fund Database'!$B:$G,5,FALSE)</f>
        <v>10.108000000000001</v>
      </c>
      <c r="W33" s="5">
        <f>VLOOKUP(A33,'Fund Database'!$B:$G,6,FALSE)</f>
        <v>13.625999999999999</v>
      </c>
      <c r="X33" s="6">
        <f t="shared" si="5"/>
        <v>3.2905591200733277</v>
      </c>
      <c r="Y33" s="6">
        <f t="shared" si="6"/>
        <v>0.17496261482589184</v>
      </c>
      <c r="Z33" s="7">
        <f t="shared" si="7"/>
        <v>32.2575</v>
      </c>
      <c r="AA33" s="8">
        <f t="shared" si="8"/>
        <v>-0.31088442640461444</v>
      </c>
    </row>
    <row r="34" spans="1:27" x14ac:dyDescent="0.3">
      <c r="A34" t="s">
        <v>313</v>
      </c>
      <c r="B34">
        <v>63828</v>
      </c>
      <c r="C34">
        <v>19.5</v>
      </c>
      <c r="D34" s="21">
        <f t="shared" si="9"/>
        <v>1244646</v>
      </c>
      <c r="E34">
        <v>36.270000000000003</v>
      </c>
      <c r="F34" s="21">
        <f t="shared" si="10"/>
        <v>2315041.56</v>
      </c>
      <c r="G34">
        <v>36.36</v>
      </c>
      <c r="H34" s="1">
        <v>156184</v>
      </c>
      <c r="I34">
        <v>2.56</v>
      </c>
      <c r="J34">
        <v>14.17</v>
      </c>
      <c r="K34">
        <v>8</v>
      </c>
      <c r="L34">
        <v>1.08</v>
      </c>
      <c r="M34">
        <v>11.85</v>
      </c>
      <c r="N34">
        <v>7.4569999999999999</v>
      </c>
      <c r="O34">
        <v>34.15</v>
      </c>
      <c r="P34">
        <v>29.98</v>
      </c>
      <c r="Q34">
        <f t="shared" si="11"/>
        <v>1</v>
      </c>
      <c r="R34" t="s">
        <v>1894</v>
      </c>
      <c r="S34" s="55">
        <f t="shared" si="12"/>
        <v>816690000</v>
      </c>
      <c r="T34" s="5" t="str">
        <f>VLOOKUP(A34,'Fund Database'!$B:$G,3,FALSE)</f>
        <v>CEC Entertainment</v>
      </c>
      <c r="U34" s="5">
        <f>VLOOKUP(A34,'Fund Database'!$B:$G,4,FALSE)</f>
        <v>37.457000000000001</v>
      </c>
      <c r="V34" s="5">
        <f>VLOOKUP(A34,'Fund Database'!$B:$G,5,FALSE)</f>
        <v>9.2789999999999999</v>
      </c>
      <c r="W34" s="5">
        <f>VLOOKUP(A34,'Fund Database'!$B:$G,6,FALSE)</f>
        <v>13.537000000000001</v>
      </c>
      <c r="X34" s="6">
        <f t="shared" si="5"/>
        <v>0.86000000000000021</v>
      </c>
      <c r="Y34" s="6">
        <f t="shared" si="6"/>
        <v>2.4813895781636698E-3</v>
      </c>
      <c r="Z34" s="7">
        <f t="shared" si="7"/>
        <v>30.335999999999999</v>
      </c>
      <c r="AA34" s="8">
        <f t="shared" si="8"/>
        <v>-0.16360628618693146</v>
      </c>
    </row>
    <row r="35" spans="1:27" x14ac:dyDescent="0.3">
      <c r="A35" t="s">
        <v>934</v>
      </c>
      <c r="B35">
        <v>93593</v>
      </c>
      <c r="C35">
        <v>19.43</v>
      </c>
      <c r="D35" s="21">
        <f t="shared" si="9"/>
        <v>1818511.99</v>
      </c>
      <c r="E35">
        <v>40.72</v>
      </c>
      <c r="F35" s="21">
        <f t="shared" si="10"/>
        <v>3811106.96</v>
      </c>
      <c r="G35">
        <v>42.27</v>
      </c>
      <c r="H35" s="1">
        <v>886384</v>
      </c>
      <c r="I35">
        <v>1.99</v>
      </c>
      <c r="J35">
        <v>20.49</v>
      </c>
      <c r="K35">
        <v>6.2</v>
      </c>
      <c r="L35">
        <v>1.08</v>
      </c>
      <c r="M35">
        <v>13.8</v>
      </c>
      <c r="N35">
        <v>13.801</v>
      </c>
      <c r="O35">
        <v>38.79</v>
      </c>
      <c r="P35">
        <v>34.020000000000003</v>
      </c>
      <c r="Q35">
        <f t="shared" si="11"/>
        <v>1</v>
      </c>
      <c r="R35" t="s">
        <v>1895</v>
      </c>
      <c r="S35" s="55">
        <f t="shared" si="12"/>
        <v>2660000000</v>
      </c>
      <c r="T35" s="5" t="str">
        <f>VLOOKUP(A35,'Fund Database'!$B:$G,3,FALSE)</f>
        <v>Lincare Holdings</v>
      </c>
      <c r="U35" s="5">
        <f>VLOOKUP(A35,'Fund Database'!$B:$G,4,FALSE)</f>
        <v>14.545</v>
      </c>
      <c r="V35" s="5">
        <f>VLOOKUP(A35,'Fund Database'!$B:$G,5,FALSE)</f>
        <v>8.43</v>
      </c>
      <c r="W35" s="5">
        <f>VLOOKUP(A35,'Fund Database'!$B:$G,6,FALSE)</f>
        <v>16.605</v>
      </c>
      <c r="X35" s="6">
        <f t="shared" si="5"/>
        <v>1.0957282552753473</v>
      </c>
      <c r="Y35" s="6">
        <f t="shared" si="6"/>
        <v>3.8064833005894014E-2</v>
      </c>
      <c r="Z35" s="7">
        <f t="shared" si="7"/>
        <v>27.462</v>
      </c>
      <c r="AA35" s="8">
        <f t="shared" si="8"/>
        <v>-0.32558939096267192</v>
      </c>
    </row>
    <row r="36" spans="1:27" x14ac:dyDescent="0.3">
      <c r="A36" t="s">
        <v>1180</v>
      </c>
      <c r="B36">
        <v>36875</v>
      </c>
      <c r="C36">
        <v>14.53</v>
      </c>
      <c r="D36" s="21">
        <f t="shared" si="9"/>
        <v>535793.75</v>
      </c>
      <c r="E36">
        <v>47.95</v>
      </c>
      <c r="F36" s="21">
        <f t="shared" si="10"/>
        <v>1768156.25</v>
      </c>
      <c r="G36">
        <v>49</v>
      </c>
      <c r="H36" s="1">
        <v>306370</v>
      </c>
      <c r="I36">
        <v>3.05</v>
      </c>
      <c r="J36">
        <v>15.7</v>
      </c>
      <c r="K36">
        <v>16.7</v>
      </c>
      <c r="L36">
        <v>1.08</v>
      </c>
      <c r="M36">
        <v>13.36</v>
      </c>
      <c r="N36">
        <v>6.2649999999999997</v>
      </c>
      <c r="O36">
        <v>44.6</v>
      </c>
      <c r="P36">
        <v>43.09</v>
      </c>
      <c r="Q36">
        <f t="shared" si="11"/>
        <v>1</v>
      </c>
      <c r="R36" t="s">
        <v>1748</v>
      </c>
      <c r="S36" s="55">
        <f t="shared" si="12"/>
        <v>1570000000</v>
      </c>
      <c r="T36" s="5" t="str">
        <f>VLOOKUP(A36,'Fund Database'!$B:$G,3,FALSE)</f>
        <v>Polaris Industrie</v>
      </c>
      <c r="U36" s="5">
        <f>VLOOKUP(A36,'Fund Database'!$B:$G,4,FALSE)</f>
        <v>59.149000000000001</v>
      </c>
      <c r="V36" s="5">
        <f>VLOOKUP(A36,'Fund Database'!$B:$G,5,FALSE)</f>
        <v>13.613</v>
      </c>
      <c r="W36" s="5">
        <f>VLOOKUP(A36,'Fund Database'!$B:$G,6,FALSE)</f>
        <v>10.422000000000001</v>
      </c>
      <c r="X36" s="6">
        <f t="shared" si="5"/>
        <v>2.3000688231245703</v>
      </c>
      <c r="Y36" s="6">
        <f t="shared" si="6"/>
        <v>2.1897810218978041E-2</v>
      </c>
      <c r="Z36" s="7">
        <f t="shared" si="7"/>
        <v>40.747999999999998</v>
      </c>
      <c r="AA36" s="8">
        <f t="shared" si="8"/>
        <v>-0.15019812304483848</v>
      </c>
    </row>
    <row r="37" spans="1:27" x14ac:dyDescent="0.3">
      <c r="A37" t="s">
        <v>844</v>
      </c>
      <c r="B37">
        <v>32457</v>
      </c>
      <c r="C37">
        <v>25.6</v>
      </c>
      <c r="D37" s="21">
        <f t="shared" si="9"/>
        <v>830899.20000000007</v>
      </c>
      <c r="E37">
        <v>46.47</v>
      </c>
      <c r="F37" s="21">
        <f t="shared" si="10"/>
        <v>1508276.79</v>
      </c>
      <c r="G37">
        <v>56.53</v>
      </c>
      <c r="H37" s="1">
        <v>3002440</v>
      </c>
      <c r="I37">
        <v>1.89</v>
      </c>
      <c r="J37">
        <v>24.63</v>
      </c>
      <c r="K37">
        <v>2.2000000000000002</v>
      </c>
      <c r="L37">
        <v>1.08</v>
      </c>
      <c r="M37">
        <v>13.67</v>
      </c>
      <c r="N37">
        <v>17.554001</v>
      </c>
      <c r="O37">
        <v>45.34</v>
      </c>
      <c r="P37">
        <v>45.87</v>
      </c>
      <c r="Q37">
        <f t="shared" si="11"/>
        <v>0</v>
      </c>
      <c r="R37" t="s">
        <v>1896</v>
      </c>
      <c r="S37" s="55">
        <f t="shared" si="12"/>
        <v>23320000000</v>
      </c>
      <c r="T37" s="5" t="str">
        <f>VLOOKUP(A37,'Fund Database'!$B:$G,3,FALSE)</f>
        <v>Illinois Tool Wor</v>
      </c>
      <c r="U37" s="5">
        <f>VLOOKUP(A37,'Fund Database'!$B:$G,4,FALSE)</f>
        <v>11.771000000000001</v>
      </c>
      <c r="V37" s="5">
        <f>VLOOKUP(A37,'Fund Database'!$B:$G,5,FALSE)</f>
        <v>5.9569999999999999</v>
      </c>
      <c r="W37" s="5">
        <f>VLOOKUP(A37,'Fund Database'!$B:$G,6,FALSE)</f>
        <v>10.747999999999999</v>
      </c>
      <c r="X37" s="6">
        <f t="shared" si="5"/>
        <v>0.81523437499999984</v>
      </c>
      <c r="Y37" s="6">
        <f t="shared" si="6"/>
        <v>0.21648375295889827</v>
      </c>
      <c r="Z37" s="7">
        <f t="shared" si="7"/>
        <v>25.836299999999998</v>
      </c>
      <c r="AA37" s="8">
        <f t="shared" si="8"/>
        <v>-0.44402194964493225</v>
      </c>
    </row>
    <row r="38" spans="1:27" x14ac:dyDescent="0.3">
      <c r="A38" t="s">
        <v>730</v>
      </c>
      <c r="B38">
        <v>51976</v>
      </c>
      <c r="C38">
        <v>14.02</v>
      </c>
      <c r="D38" s="21">
        <f t="shared" si="9"/>
        <v>728703.52</v>
      </c>
      <c r="E38">
        <v>44.65</v>
      </c>
      <c r="F38" s="21">
        <f t="shared" si="10"/>
        <v>2320728.4</v>
      </c>
      <c r="G38">
        <v>51.18</v>
      </c>
      <c r="H38" s="1">
        <v>573470</v>
      </c>
      <c r="I38">
        <v>3.31</v>
      </c>
      <c r="J38">
        <v>13.5</v>
      </c>
      <c r="K38">
        <v>8.4</v>
      </c>
      <c r="L38">
        <v>1.0900000000000001</v>
      </c>
      <c r="M38">
        <v>11.78</v>
      </c>
      <c r="N38">
        <v>14.202999999999999</v>
      </c>
      <c r="O38">
        <v>41.76</v>
      </c>
      <c r="P38">
        <v>43.75</v>
      </c>
      <c r="Q38">
        <f t="shared" si="11"/>
        <v>0</v>
      </c>
      <c r="R38" t="s">
        <v>1897</v>
      </c>
      <c r="S38" s="55">
        <f t="shared" si="12"/>
        <v>1340000000</v>
      </c>
      <c r="T38" s="5" t="str">
        <f>VLOOKUP(A38,'Fund Database'!$B:$G,3,FALSE)</f>
        <v>The Gymboree Corp</v>
      </c>
      <c r="U38" s="5">
        <f>VLOOKUP(A38,'Fund Database'!$B:$G,4,FALSE)</f>
        <v>27.048999999999999</v>
      </c>
      <c r="V38" s="5">
        <f>VLOOKUP(A38,'Fund Database'!$B:$G,5,FALSE)</f>
        <v>17.239000000000001</v>
      </c>
      <c r="W38" s="5">
        <f>VLOOKUP(A38,'Fund Database'!$B:$G,6,FALSE)</f>
        <v>15.356</v>
      </c>
      <c r="X38" s="6">
        <f t="shared" ref="X38:X69" si="13">(E38-C38)/C38</f>
        <v>2.1847360912981455</v>
      </c>
      <c r="Y38" s="6">
        <f t="shared" ref="Y38:Y69" si="14">(G38-E38)/E38</f>
        <v>0.14624860022396419</v>
      </c>
      <c r="Z38" s="7">
        <f t="shared" ref="Z38:Z69" si="15">M38*I38</f>
        <v>38.991799999999998</v>
      </c>
      <c r="AA38" s="8">
        <f t="shared" ref="AA38:AA69" si="16">(Z38-E38)/E38</f>
        <v>-0.12672340425531917</v>
      </c>
    </row>
    <row r="39" spans="1:27" x14ac:dyDescent="0.3">
      <c r="A39" t="s">
        <v>100</v>
      </c>
      <c r="B39">
        <v>79092</v>
      </c>
      <c r="C39">
        <v>15.15</v>
      </c>
      <c r="D39" s="21">
        <f t="shared" si="9"/>
        <v>1198243.8</v>
      </c>
      <c r="E39">
        <v>47.84</v>
      </c>
      <c r="F39" s="21">
        <f t="shared" si="10"/>
        <v>3783761.2800000003</v>
      </c>
      <c r="G39">
        <v>57</v>
      </c>
      <c r="H39" s="1">
        <v>3336700</v>
      </c>
      <c r="I39">
        <v>0.63</v>
      </c>
      <c r="J39">
        <v>75.58</v>
      </c>
      <c r="K39">
        <v>1</v>
      </c>
      <c r="L39">
        <v>1.0900000000000001</v>
      </c>
      <c r="M39">
        <v>11.07</v>
      </c>
      <c r="N39">
        <v>21.742999999999999</v>
      </c>
      <c r="O39">
        <v>45.42</v>
      </c>
      <c r="P39">
        <v>40.35</v>
      </c>
      <c r="Q39">
        <f t="shared" si="11"/>
        <v>1</v>
      </c>
      <c r="R39" t="s">
        <v>1898</v>
      </c>
      <c r="S39" s="55">
        <f t="shared" si="12"/>
        <v>5700000000</v>
      </c>
      <c r="T39" s="5" t="str">
        <f>VLOOKUP(A39,'Fund Database'!$B:$G,3,FALSE)</f>
        <v>Alpha Natural Res</v>
      </c>
      <c r="U39" s="5">
        <f>VLOOKUP(A39,'Fund Database'!$B:$G,4,FALSE)</f>
        <v>4.0279999999999996</v>
      </c>
      <c r="V39" s="5">
        <f>VLOOKUP(A39,'Fund Database'!$B:$G,5,FALSE)</f>
        <v>2.1440000000000001</v>
      </c>
      <c r="W39" s="5">
        <f>VLOOKUP(A39,'Fund Database'!$B:$G,6,FALSE)</f>
        <v>4.7</v>
      </c>
      <c r="X39" s="6">
        <f t="shared" si="13"/>
        <v>2.157755775577558</v>
      </c>
      <c r="Y39" s="6">
        <f t="shared" si="14"/>
        <v>0.19147157190635444</v>
      </c>
      <c r="Z39" s="7">
        <f t="shared" si="15"/>
        <v>6.9741</v>
      </c>
      <c r="AA39" s="8">
        <f t="shared" si="16"/>
        <v>-0.85422031772575246</v>
      </c>
    </row>
    <row r="40" spans="1:27" x14ac:dyDescent="0.3">
      <c r="A40" t="s">
        <v>31</v>
      </c>
      <c r="B40">
        <v>12301</v>
      </c>
      <c r="C40">
        <v>26.33</v>
      </c>
      <c r="D40" s="21">
        <f t="shared" si="9"/>
        <v>323885.32999999996</v>
      </c>
      <c r="E40">
        <v>40.935000000000002</v>
      </c>
      <c r="F40" s="21">
        <f t="shared" si="10"/>
        <v>503541.43500000006</v>
      </c>
      <c r="G40">
        <v>46.85</v>
      </c>
      <c r="H40" s="1">
        <v>4102160</v>
      </c>
      <c r="I40">
        <v>2.375</v>
      </c>
      <c r="J40">
        <v>17.239999999999998</v>
      </c>
      <c r="K40">
        <v>1.1000000000000001</v>
      </c>
      <c r="L40">
        <v>1.1100000000000001</v>
      </c>
      <c r="M40">
        <v>13.47</v>
      </c>
      <c r="N40">
        <v>4.4470000000000001</v>
      </c>
      <c r="O40">
        <v>41.264000000000003</v>
      </c>
      <c r="P40">
        <v>39.347000000000001</v>
      </c>
      <c r="Q40">
        <f t="shared" si="11"/>
        <v>1</v>
      </c>
      <c r="R40" t="s">
        <v>1899</v>
      </c>
      <c r="S40" s="55">
        <f t="shared" si="12"/>
        <v>25890000000</v>
      </c>
      <c r="T40" s="5" t="str">
        <f>VLOOKUP(A40,'Fund Database'!$B:$G,3,FALSE)</f>
        <v>Accenture plc. Cl</v>
      </c>
      <c r="U40" s="5">
        <f>VLOOKUP(A40,'Fund Database'!$B:$G,4,FALSE)</f>
        <v>63.707000000000001</v>
      </c>
      <c r="V40" s="5">
        <f>VLOOKUP(A40,'Fund Database'!$B:$G,5,FALSE)</f>
        <v>15.276999999999999</v>
      </c>
      <c r="W40" s="5">
        <f>VLOOKUP(A40,'Fund Database'!$B:$G,6,FALSE)</f>
        <v>12.586</v>
      </c>
      <c r="X40" s="6">
        <f t="shared" si="13"/>
        <v>0.5546904671477404</v>
      </c>
      <c r="Y40" s="6">
        <f t="shared" si="14"/>
        <v>0.14449737388542808</v>
      </c>
      <c r="Z40" s="7">
        <f t="shared" si="15"/>
        <v>31.991250000000001</v>
      </c>
      <c r="AA40" s="8">
        <f t="shared" si="16"/>
        <v>-0.21848662513741299</v>
      </c>
    </row>
    <row r="41" spans="1:27" x14ac:dyDescent="0.3">
      <c r="A41" t="s">
        <v>1330</v>
      </c>
      <c r="B41">
        <v>60009</v>
      </c>
      <c r="C41">
        <v>10.74</v>
      </c>
      <c r="D41" s="21">
        <f t="shared" si="9"/>
        <v>644496.66</v>
      </c>
      <c r="E41">
        <v>36.61</v>
      </c>
      <c r="F41" s="21">
        <f t="shared" si="10"/>
        <v>2196929.4899999998</v>
      </c>
      <c r="G41">
        <v>41.36</v>
      </c>
      <c r="H41" s="1">
        <v>578390</v>
      </c>
      <c r="I41">
        <v>1.42</v>
      </c>
      <c r="J41">
        <v>25.82</v>
      </c>
      <c r="K41">
        <v>3.1</v>
      </c>
      <c r="L41">
        <v>1.1200000000000001</v>
      </c>
      <c r="M41">
        <v>14.59</v>
      </c>
      <c r="N41">
        <v>13.981</v>
      </c>
      <c r="O41">
        <v>34.19</v>
      </c>
      <c r="P41">
        <v>30.75</v>
      </c>
      <c r="Q41">
        <f t="shared" si="11"/>
        <v>1</v>
      </c>
      <c r="R41" t="s">
        <v>1900</v>
      </c>
      <c r="S41" s="55">
        <f t="shared" si="12"/>
        <v>2020000000</v>
      </c>
      <c r="T41" s="5" t="str">
        <f>VLOOKUP(A41,'Fund Database'!$B:$G,3,FALSE)</f>
        <v>Sirona Dental Sys</v>
      </c>
      <c r="U41" s="5">
        <f>VLOOKUP(A41,'Fund Database'!$B:$G,4,FALSE)</f>
        <v>11.079000000000001</v>
      </c>
      <c r="V41" s="5">
        <f>VLOOKUP(A41,'Fund Database'!$B:$G,5,FALSE)</f>
        <v>4.2629999999999999</v>
      </c>
      <c r="W41" s="5">
        <f>VLOOKUP(A41,'Fund Database'!$B:$G,6,FALSE)</f>
        <v>14.981999999999999</v>
      </c>
      <c r="X41" s="6">
        <f t="shared" si="13"/>
        <v>2.4087523277467411</v>
      </c>
      <c r="Y41" s="6">
        <f t="shared" si="14"/>
        <v>0.12974597104616226</v>
      </c>
      <c r="Z41" s="7">
        <f t="shared" si="15"/>
        <v>20.7178</v>
      </c>
      <c r="AA41" s="8">
        <f t="shared" si="16"/>
        <v>-0.43409450969680413</v>
      </c>
    </row>
    <row r="42" spans="1:27" x14ac:dyDescent="0.3">
      <c r="A42" t="s">
        <v>1252</v>
      </c>
      <c r="B42">
        <v>58854</v>
      </c>
      <c r="C42">
        <v>14.09</v>
      </c>
      <c r="D42" s="21">
        <f t="shared" si="9"/>
        <v>829252.86</v>
      </c>
      <c r="E42">
        <v>42.76</v>
      </c>
      <c r="F42" s="21">
        <f t="shared" si="10"/>
        <v>2516597.04</v>
      </c>
      <c r="G42">
        <v>51</v>
      </c>
      <c r="H42" s="1">
        <v>583731</v>
      </c>
      <c r="I42">
        <v>1.86</v>
      </c>
      <c r="J42">
        <v>23.01</v>
      </c>
      <c r="K42">
        <v>3.2</v>
      </c>
      <c r="L42">
        <v>1.1200000000000001</v>
      </c>
      <c r="M42">
        <v>13.2</v>
      </c>
      <c r="N42">
        <v>22.106000999999999</v>
      </c>
      <c r="O42">
        <v>41.57</v>
      </c>
      <c r="P42">
        <v>41.22</v>
      </c>
      <c r="Q42">
        <f t="shared" si="11"/>
        <v>1</v>
      </c>
      <c r="R42" t="s">
        <v>1901</v>
      </c>
      <c r="S42" s="55">
        <f t="shared" si="12"/>
        <v>2210000000</v>
      </c>
      <c r="T42" s="5" t="str">
        <f>VLOOKUP(A42,'Fund Database'!$B:$G,3,FALSE)</f>
        <v>Phillips-Van Heus</v>
      </c>
      <c r="U42" s="5">
        <f>VLOOKUP(A42,'Fund Database'!$B:$G,4,FALSE)</f>
        <v>8.6780000000000008</v>
      </c>
      <c r="V42" s="5">
        <f>VLOOKUP(A42,'Fund Database'!$B:$G,5,FALSE)</f>
        <v>7.0250000000000004</v>
      </c>
      <c r="W42" s="5">
        <f>VLOOKUP(A42,'Fund Database'!$B:$G,6,FALSE)</f>
        <v>10.917</v>
      </c>
      <c r="X42" s="6">
        <f t="shared" si="13"/>
        <v>2.0347764371894961</v>
      </c>
      <c r="Y42" s="6">
        <f t="shared" si="14"/>
        <v>0.19270346117867171</v>
      </c>
      <c r="Z42" s="7">
        <f t="shared" si="15"/>
        <v>24.552</v>
      </c>
      <c r="AA42" s="8">
        <f t="shared" si="16"/>
        <v>-0.42581852198316184</v>
      </c>
    </row>
    <row r="43" spans="1:27" x14ac:dyDescent="0.3">
      <c r="A43" t="s">
        <v>1213</v>
      </c>
      <c r="B43">
        <v>77641</v>
      </c>
      <c r="C43">
        <v>16.75</v>
      </c>
      <c r="D43" s="21">
        <f t="shared" si="9"/>
        <v>1300486.75</v>
      </c>
      <c r="E43">
        <v>38.53</v>
      </c>
      <c r="F43" s="21">
        <f t="shared" si="10"/>
        <v>2991507.73</v>
      </c>
      <c r="G43">
        <v>40.75</v>
      </c>
      <c r="H43" s="1">
        <v>245390</v>
      </c>
      <c r="I43">
        <v>0.82</v>
      </c>
      <c r="J43">
        <v>46.87</v>
      </c>
      <c r="K43">
        <v>7.2</v>
      </c>
      <c r="L43">
        <v>1.1299999999999999</v>
      </c>
      <c r="M43">
        <v>17.510000000000002</v>
      </c>
      <c r="N43">
        <v>10.507</v>
      </c>
      <c r="O43">
        <v>34.18</v>
      </c>
      <c r="P43">
        <v>33.92</v>
      </c>
      <c r="Q43">
        <f t="shared" si="11"/>
        <v>1</v>
      </c>
      <c r="R43" t="s">
        <v>1902</v>
      </c>
      <c r="S43" s="55">
        <f t="shared" si="12"/>
        <v>1040000000</v>
      </c>
      <c r="T43" s="5" t="str">
        <f>VLOOKUP(A43,'Fund Database'!$B:$G,3,FALSE)</f>
        <v>Power Integration</v>
      </c>
      <c r="U43" s="5">
        <f>VLOOKUP(A43,'Fund Database'!$B:$G,4,FALSE)</f>
        <v>8.5470000000000006</v>
      </c>
      <c r="V43" s="5">
        <f>VLOOKUP(A43,'Fund Database'!$B:$G,5,FALSE)</f>
        <v>5.4379999999999997</v>
      </c>
      <c r="W43" s="5">
        <f>VLOOKUP(A43,'Fund Database'!$B:$G,6,FALSE)</f>
        <v>13.263999999999999</v>
      </c>
      <c r="X43" s="6">
        <f t="shared" si="13"/>
        <v>1.3002985074626867</v>
      </c>
      <c r="Y43" s="6">
        <f t="shared" si="14"/>
        <v>5.7617440955099894E-2</v>
      </c>
      <c r="Z43" s="7">
        <f t="shared" si="15"/>
        <v>14.3582</v>
      </c>
      <c r="AA43" s="8">
        <f t="shared" si="16"/>
        <v>-0.62735011679211006</v>
      </c>
    </row>
    <row r="44" spans="1:27" x14ac:dyDescent="0.3">
      <c r="A44" t="s">
        <v>547</v>
      </c>
      <c r="B44">
        <v>13407</v>
      </c>
      <c r="C44">
        <v>24.11</v>
      </c>
      <c r="D44" s="21">
        <f t="shared" si="9"/>
        <v>323242.77</v>
      </c>
      <c r="E44">
        <v>40.42</v>
      </c>
      <c r="F44" s="21">
        <f t="shared" si="10"/>
        <v>541910.94000000006</v>
      </c>
      <c r="G44">
        <v>45.16</v>
      </c>
      <c r="H44" s="1">
        <v>2239420</v>
      </c>
      <c r="I44">
        <v>2.74</v>
      </c>
      <c r="J44">
        <v>14.76</v>
      </c>
      <c r="K44">
        <v>3.7</v>
      </c>
      <c r="L44">
        <v>1.1399999999999999</v>
      </c>
      <c r="M44">
        <v>12.83</v>
      </c>
      <c r="N44">
        <v>12.272</v>
      </c>
      <c r="O44">
        <v>38.200000000000003</v>
      </c>
      <c r="P44">
        <v>34.56</v>
      </c>
      <c r="Q44">
        <f t="shared" si="11"/>
        <v>1</v>
      </c>
      <c r="R44" t="s">
        <v>1903</v>
      </c>
      <c r="S44" s="55">
        <f t="shared" si="12"/>
        <v>5650000000</v>
      </c>
      <c r="T44" s="5" t="str">
        <f>VLOOKUP(A44,'Fund Database'!$B:$G,3,FALSE)</f>
        <v>Darden Restaurant</v>
      </c>
      <c r="U44" s="5">
        <f>VLOOKUP(A44,'Fund Database'!$B:$G,4,FALSE)</f>
        <v>24.943000000000001</v>
      </c>
      <c r="V44" s="5">
        <f>VLOOKUP(A44,'Fund Database'!$B:$G,5,FALSE)</f>
        <v>7.98</v>
      </c>
      <c r="W44" s="5">
        <f>VLOOKUP(A44,'Fund Database'!$B:$G,6,FALSE)</f>
        <v>8.9369999999999994</v>
      </c>
      <c r="X44" s="6">
        <f t="shared" si="13"/>
        <v>0.67648278722521782</v>
      </c>
      <c r="Y44" s="6">
        <f t="shared" si="14"/>
        <v>0.11726867887184549</v>
      </c>
      <c r="Z44" s="7">
        <f t="shared" si="15"/>
        <v>35.154200000000003</v>
      </c>
      <c r="AA44" s="8">
        <f t="shared" si="16"/>
        <v>-0.130277090549233</v>
      </c>
    </row>
    <row r="45" spans="1:27" x14ac:dyDescent="0.3">
      <c r="A45" t="s">
        <v>922</v>
      </c>
      <c r="B45">
        <v>80038</v>
      </c>
      <c r="C45">
        <v>23.47</v>
      </c>
      <c r="D45" s="21">
        <f t="shared" si="9"/>
        <v>1878491.8599999999</v>
      </c>
      <c r="E45">
        <v>43.19</v>
      </c>
      <c r="F45" s="21">
        <f t="shared" si="10"/>
        <v>3456841.2199999997</v>
      </c>
      <c r="G45">
        <v>45.75</v>
      </c>
      <c r="H45" s="1">
        <v>457110</v>
      </c>
      <c r="I45">
        <v>0.9</v>
      </c>
      <c r="J45">
        <v>47.83</v>
      </c>
      <c r="K45">
        <v>5.2</v>
      </c>
      <c r="L45">
        <v>1.1399999999999999</v>
      </c>
      <c r="M45">
        <v>15.59</v>
      </c>
      <c r="N45">
        <v>10.74</v>
      </c>
      <c r="O45">
        <v>40.950000000000003</v>
      </c>
      <c r="P45">
        <v>38.03</v>
      </c>
      <c r="Q45">
        <f t="shared" si="11"/>
        <v>1</v>
      </c>
      <c r="R45" t="s">
        <v>1904</v>
      </c>
      <c r="S45" s="55">
        <f t="shared" si="12"/>
        <v>2430000000</v>
      </c>
      <c r="T45" s="5" t="str">
        <f>VLOOKUP(A45,'Fund Database'!$B:$G,3,FALSE)</f>
        <v>Lennox Internatio</v>
      </c>
      <c r="U45" s="5">
        <f>VLOOKUP(A45,'Fund Database'!$B:$G,4,FALSE)</f>
        <v>11.627000000000001</v>
      </c>
      <c r="V45" s="5">
        <f>VLOOKUP(A45,'Fund Database'!$B:$G,5,FALSE)</f>
        <v>5.9740000000000002</v>
      </c>
      <c r="W45" s="5">
        <f>VLOOKUP(A45,'Fund Database'!$B:$G,6,FALSE)</f>
        <v>5.3769999999999998</v>
      </c>
      <c r="X45" s="6">
        <f t="shared" si="13"/>
        <v>0.84022155943757992</v>
      </c>
      <c r="Y45" s="6">
        <f t="shared" si="14"/>
        <v>5.9272979856448305E-2</v>
      </c>
      <c r="Z45" s="7">
        <f t="shared" si="15"/>
        <v>14.031000000000001</v>
      </c>
      <c r="AA45" s="8">
        <f t="shared" si="16"/>
        <v>-0.6751331326695994</v>
      </c>
    </row>
    <row r="46" spans="1:27" x14ac:dyDescent="0.3">
      <c r="A46" t="s">
        <v>1060</v>
      </c>
      <c r="B46">
        <v>13987</v>
      </c>
      <c r="C46">
        <v>23.45</v>
      </c>
      <c r="D46" s="21">
        <f t="shared" si="9"/>
        <v>327995.14999999997</v>
      </c>
      <c r="E46">
        <v>43.15</v>
      </c>
      <c r="F46" s="21">
        <f t="shared" si="10"/>
        <v>603539.04999999993</v>
      </c>
      <c r="G46">
        <v>46</v>
      </c>
      <c r="H46" s="2">
        <v>43296.7</v>
      </c>
      <c r="I46">
        <v>2.17</v>
      </c>
      <c r="J46">
        <v>19.850000000000001</v>
      </c>
      <c r="K46">
        <v>14.2</v>
      </c>
      <c r="L46">
        <v>1.1399999999999999</v>
      </c>
      <c r="M46">
        <v>16.41</v>
      </c>
      <c r="N46">
        <v>17.695999</v>
      </c>
      <c r="O46">
        <v>39.82</v>
      </c>
      <c r="P46">
        <v>38.729999999999997</v>
      </c>
      <c r="Q46">
        <f t="shared" si="11"/>
        <v>1</v>
      </c>
      <c r="R46" t="s">
        <v>1905</v>
      </c>
      <c r="S46" s="55">
        <f t="shared" si="12"/>
        <v>527210000.00000006</v>
      </c>
      <c r="T46" s="5" t="str">
        <f>VLOOKUP(A46,'Fund Database'!$B:$G,3,FALSE)</f>
        <v>MWI Veterinary Su</v>
      </c>
      <c r="U46" s="5">
        <f>VLOOKUP(A46,'Fund Database'!$B:$G,4,FALSE)</f>
        <v>13.28</v>
      </c>
      <c r="V46" s="5">
        <f>VLOOKUP(A46,'Fund Database'!$B:$G,5,FALSE)</f>
        <v>8.02</v>
      </c>
      <c r="W46" s="5">
        <f>VLOOKUP(A46,'Fund Database'!$B:$G,6,FALSE)</f>
        <v>4.601</v>
      </c>
      <c r="X46" s="6">
        <f t="shared" si="13"/>
        <v>0.84008528784648184</v>
      </c>
      <c r="Y46" s="6">
        <f t="shared" si="14"/>
        <v>6.6048667439165737E-2</v>
      </c>
      <c r="Z46" s="7">
        <f t="shared" si="15"/>
        <v>35.609699999999997</v>
      </c>
      <c r="AA46" s="8">
        <f t="shared" si="16"/>
        <v>-0.17474623406720746</v>
      </c>
    </row>
    <row r="47" spans="1:27" x14ac:dyDescent="0.3">
      <c r="A47" t="s">
        <v>1333</v>
      </c>
      <c r="B47">
        <v>12431</v>
      </c>
      <c r="C47">
        <v>31.98</v>
      </c>
      <c r="D47" s="21">
        <f t="shared" si="9"/>
        <v>397543.38</v>
      </c>
      <c r="E47">
        <v>40.33</v>
      </c>
      <c r="F47" s="21">
        <f t="shared" si="10"/>
        <v>501342.23</v>
      </c>
      <c r="G47">
        <v>46.2</v>
      </c>
      <c r="H47" s="1">
        <v>173080</v>
      </c>
      <c r="I47">
        <v>1.94</v>
      </c>
      <c r="J47">
        <v>20.75</v>
      </c>
      <c r="K47">
        <v>9.6</v>
      </c>
      <c r="L47">
        <v>1.1399999999999999</v>
      </c>
      <c r="M47">
        <v>13.58</v>
      </c>
      <c r="N47">
        <v>17.872999</v>
      </c>
      <c r="O47">
        <v>38.79</v>
      </c>
      <c r="P47">
        <v>36.79</v>
      </c>
      <c r="Q47">
        <f t="shared" si="11"/>
        <v>1</v>
      </c>
      <c r="R47" t="s">
        <v>1851</v>
      </c>
      <c r="S47" s="55">
        <f t="shared" si="12"/>
        <v>1190000000</v>
      </c>
      <c r="T47" s="5" t="str">
        <f>VLOOKUP(A47,'Fund Database'!$B:$G,3,FALSE)</f>
        <v>South Jersey Indu</v>
      </c>
      <c r="U47" s="5">
        <f>VLOOKUP(A47,'Fund Database'!$B:$G,4,FALSE)</f>
        <v>11.227</v>
      </c>
      <c r="V47" s="5">
        <f>VLOOKUP(A47,'Fund Database'!$B:$G,5,FALSE)</f>
        <v>0</v>
      </c>
      <c r="W47" s="5">
        <f>VLOOKUP(A47,'Fund Database'!$B:$G,6,FALSE)</f>
        <v>13.141999999999999</v>
      </c>
      <c r="X47" s="6">
        <f t="shared" si="13"/>
        <v>0.26110068792995617</v>
      </c>
      <c r="Y47" s="6">
        <f t="shared" si="14"/>
        <v>0.14554921894371448</v>
      </c>
      <c r="Z47" s="7">
        <f t="shared" si="15"/>
        <v>26.345199999999998</v>
      </c>
      <c r="AA47" s="8">
        <f t="shared" si="16"/>
        <v>-0.34675923630052069</v>
      </c>
    </row>
    <row r="48" spans="1:27" x14ac:dyDescent="0.3">
      <c r="A48" t="s">
        <v>1354</v>
      </c>
      <c r="B48">
        <v>51079</v>
      </c>
      <c r="C48">
        <v>24.89</v>
      </c>
      <c r="D48" s="21">
        <f t="shared" si="9"/>
        <v>1271356.31</v>
      </c>
      <c r="E48">
        <v>40.24</v>
      </c>
      <c r="F48" s="21">
        <f t="shared" si="10"/>
        <v>2055418.9600000002</v>
      </c>
      <c r="G48">
        <v>49.22</v>
      </c>
      <c r="H48" s="1">
        <v>467677</v>
      </c>
      <c r="I48">
        <v>2.2999999999999998</v>
      </c>
      <c r="J48">
        <v>17.510000000000002</v>
      </c>
      <c r="K48">
        <v>3.6</v>
      </c>
      <c r="L48">
        <v>1.1399999999999999</v>
      </c>
      <c r="M48">
        <v>11.4</v>
      </c>
      <c r="N48">
        <v>8.0860000000000003</v>
      </c>
      <c r="O48">
        <v>39.68</v>
      </c>
      <c r="P48">
        <v>40.840000000000003</v>
      </c>
      <c r="Q48">
        <f t="shared" si="11"/>
        <v>0</v>
      </c>
      <c r="R48" t="s">
        <v>1906</v>
      </c>
      <c r="S48" s="55">
        <f t="shared" si="12"/>
        <v>2680000000</v>
      </c>
      <c r="T48" s="5" t="str">
        <f>VLOOKUP(A48,'Fund Database'!$B:$G,3,FALSE)</f>
        <v>Scotts Miracle-Gr</v>
      </c>
      <c r="U48" s="5">
        <f>VLOOKUP(A48,'Fund Database'!$B:$G,4,FALSE)</f>
        <v>34.479999999999997</v>
      </c>
      <c r="V48" s="5">
        <f>VLOOKUP(A48,'Fund Database'!$B:$G,5,FALSE)</f>
        <v>8.0350000000000001</v>
      </c>
      <c r="W48" s="5">
        <f>VLOOKUP(A48,'Fund Database'!$B:$G,6,FALSE)</f>
        <v>9.26</v>
      </c>
      <c r="X48" s="6">
        <f t="shared" si="13"/>
        <v>0.61671353957412622</v>
      </c>
      <c r="Y48" s="6">
        <f t="shared" si="14"/>
        <v>0.22316103379721661</v>
      </c>
      <c r="Z48" s="7">
        <f t="shared" si="15"/>
        <v>26.22</v>
      </c>
      <c r="AA48" s="8">
        <f t="shared" si="16"/>
        <v>-0.3484095427435388</v>
      </c>
    </row>
    <row r="49" spans="1:27" x14ac:dyDescent="0.3">
      <c r="A49" t="s">
        <v>1090</v>
      </c>
      <c r="B49">
        <v>37109</v>
      </c>
      <c r="C49">
        <v>24</v>
      </c>
      <c r="D49" s="21">
        <f t="shared" si="9"/>
        <v>890616</v>
      </c>
      <c r="E49">
        <v>43.04</v>
      </c>
      <c r="F49" s="21">
        <f t="shared" si="10"/>
        <v>1597171.3599999999</v>
      </c>
      <c r="G49">
        <v>55.95</v>
      </c>
      <c r="H49" s="1">
        <v>5106760</v>
      </c>
      <c r="I49">
        <v>3.52</v>
      </c>
      <c r="J49">
        <v>12.22</v>
      </c>
      <c r="K49">
        <v>1.3</v>
      </c>
      <c r="L49">
        <v>1.1399999999999999</v>
      </c>
      <c r="M49">
        <v>12.51</v>
      </c>
      <c r="N49">
        <v>33.727001000000001</v>
      </c>
      <c r="O49">
        <v>43.77</v>
      </c>
      <c r="P49">
        <v>43.25</v>
      </c>
      <c r="Q49">
        <f t="shared" si="11"/>
        <v>1</v>
      </c>
      <c r="R49" t="s">
        <v>1907</v>
      </c>
      <c r="S49" s="55">
        <f t="shared" si="12"/>
        <v>18010000000</v>
      </c>
      <c r="T49" s="5" t="str">
        <f>VLOOKUP(A49,'Fund Database'!$B:$G,3,FALSE)</f>
        <v>National Oilwell</v>
      </c>
      <c r="U49" s="5">
        <f>VLOOKUP(A49,'Fund Database'!$B:$G,4,FALSE)</f>
        <v>10.987</v>
      </c>
      <c r="V49" s="5">
        <f>VLOOKUP(A49,'Fund Database'!$B:$G,5,FALSE)</f>
        <v>7.4080000000000004</v>
      </c>
      <c r="W49" s="5">
        <f>VLOOKUP(A49,'Fund Database'!$B:$G,6,FALSE)</f>
        <v>20.052</v>
      </c>
      <c r="X49" s="6">
        <f t="shared" si="13"/>
        <v>0.79333333333333333</v>
      </c>
      <c r="Y49" s="6">
        <f t="shared" si="14"/>
        <v>0.29995353159851312</v>
      </c>
      <c r="Z49" s="7">
        <f t="shared" si="15"/>
        <v>44.035199999999996</v>
      </c>
      <c r="AA49" s="8">
        <f t="shared" si="16"/>
        <v>2.3122676579925582E-2</v>
      </c>
    </row>
    <row r="50" spans="1:27" x14ac:dyDescent="0.3">
      <c r="A50" t="s">
        <v>1519</v>
      </c>
      <c r="B50">
        <v>79742</v>
      </c>
      <c r="C50">
        <v>34.86</v>
      </c>
      <c r="D50" s="21">
        <f t="shared" si="9"/>
        <v>2779806.12</v>
      </c>
      <c r="E50">
        <v>45.79</v>
      </c>
      <c r="F50" s="21">
        <f t="shared" si="10"/>
        <v>3651386.1799999997</v>
      </c>
      <c r="G50">
        <v>57</v>
      </c>
      <c r="H50" s="1">
        <v>261898</v>
      </c>
      <c r="I50">
        <v>3.3</v>
      </c>
      <c r="J50">
        <v>13.9</v>
      </c>
      <c r="K50">
        <v>3.3</v>
      </c>
      <c r="L50">
        <v>1.1399999999999999</v>
      </c>
      <c r="M50">
        <v>12.38</v>
      </c>
      <c r="N50">
        <v>20.452000000000002</v>
      </c>
      <c r="O50">
        <v>45.3</v>
      </c>
      <c r="P50">
        <v>44.89</v>
      </c>
      <c r="Q50">
        <f t="shared" si="11"/>
        <v>1</v>
      </c>
      <c r="R50" t="s">
        <v>1762</v>
      </c>
      <c r="S50" s="55">
        <f t="shared" si="12"/>
        <v>1940000000</v>
      </c>
      <c r="T50" s="5" t="str">
        <f>VLOOKUP(A50,'Fund Database'!$B:$G,3,FALSE)</f>
        <v>Towers Watson &amp; C</v>
      </c>
      <c r="U50" s="5">
        <f>VLOOKUP(A50,'Fund Database'!$B:$G,4,FALSE)</f>
        <v>16.187999999999999</v>
      </c>
      <c r="V50" s="5">
        <f>VLOOKUP(A50,'Fund Database'!$B:$G,5,FALSE)</f>
        <v>8.9879999999999995</v>
      </c>
      <c r="W50" s="5">
        <f>VLOOKUP(A50,'Fund Database'!$B:$G,6,FALSE)</f>
        <v>13.573</v>
      </c>
      <c r="X50" s="6">
        <f t="shared" si="13"/>
        <v>0.31353987378083764</v>
      </c>
      <c r="Y50" s="6">
        <f t="shared" si="14"/>
        <v>0.24481327800829877</v>
      </c>
      <c r="Z50" s="7">
        <f t="shared" si="15"/>
        <v>40.853999999999999</v>
      </c>
      <c r="AA50" s="8">
        <f t="shared" si="16"/>
        <v>-0.10779646210963093</v>
      </c>
    </row>
    <row r="51" spans="1:27" x14ac:dyDescent="0.3">
      <c r="A51" t="s">
        <v>754</v>
      </c>
      <c r="B51">
        <v>94831</v>
      </c>
      <c r="C51">
        <v>25.45</v>
      </c>
      <c r="D51" s="21">
        <f t="shared" si="9"/>
        <v>2413448.9499999997</v>
      </c>
      <c r="E51">
        <v>39.380000000000003</v>
      </c>
      <c r="F51" s="21">
        <f t="shared" si="10"/>
        <v>3734444.7800000003</v>
      </c>
      <c r="G51">
        <v>46.25</v>
      </c>
      <c r="H51" s="1">
        <v>590530</v>
      </c>
      <c r="I51">
        <v>2.8140000000000001</v>
      </c>
      <c r="J51">
        <v>13.99</v>
      </c>
      <c r="K51">
        <v>1.4</v>
      </c>
      <c r="L51">
        <v>1.1499999999999999</v>
      </c>
      <c r="M51">
        <v>12.23</v>
      </c>
      <c r="N51">
        <v>10.144</v>
      </c>
      <c r="O51">
        <v>39.208599999999997</v>
      </c>
      <c r="P51">
        <v>38.821599999999997</v>
      </c>
      <c r="Q51">
        <f t="shared" si="11"/>
        <v>1</v>
      </c>
      <c r="R51" t="s">
        <v>1908</v>
      </c>
      <c r="S51" s="55">
        <f t="shared" si="12"/>
        <v>3700000000</v>
      </c>
      <c r="T51" s="5" t="str">
        <f>VLOOKUP(A51,'Fund Database'!$B:$G,3,FALSE)</f>
        <v>Hewitt Associates</v>
      </c>
      <c r="U51" s="5">
        <f>VLOOKUP(A51,'Fund Database'!$B:$G,4,FALSE)</f>
        <v>33.485999999999997</v>
      </c>
      <c r="V51" s="5">
        <f>VLOOKUP(A51,'Fund Database'!$B:$G,5,FALSE)</f>
        <v>10.315</v>
      </c>
      <c r="W51" s="5">
        <f>VLOOKUP(A51,'Fund Database'!$B:$G,6,FALSE)</f>
        <v>15.313000000000001</v>
      </c>
      <c r="X51" s="6">
        <f t="shared" si="13"/>
        <v>0.54734774066797653</v>
      </c>
      <c r="Y51" s="6">
        <f t="shared" si="14"/>
        <v>0.17445403758252911</v>
      </c>
      <c r="Z51" s="7">
        <f t="shared" si="15"/>
        <v>34.415220000000005</v>
      </c>
      <c r="AA51" s="8">
        <f t="shared" si="16"/>
        <v>-0.12607364144235644</v>
      </c>
    </row>
    <row r="52" spans="1:27" x14ac:dyDescent="0.3">
      <c r="A52" t="s">
        <v>1141</v>
      </c>
      <c r="B52">
        <v>85877</v>
      </c>
      <c r="C52">
        <v>28.93</v>
      </c>
      <c r="D52" s="21">
        <f t="shared" si="9"/>
        <v>2484421.61</v>
      </c>
      <c r="E52">
        <v>47.73</v>
      </c>
      <c r="F52" s="21">
        <f t="shared" si="10"/>
        <v>4098909.21</v>
      </c>
      <c r="G52">
        <v>48.5</v>
      </c>
      <c r="H52" s="1">
        <v>272016</v>
      </c>
      <c r="I52">
        <v>1.17</v>
      </c>
      <c r="J52">
        <v>40.93</v>
      </c>
      <c r="K52">
        <v>2.6</v>
      </c>
      <c r="L52">
        <v>1.1499999999999999</v>
      </c>
      <c r="M52">
        <v>14.33</v>
      </c>
      <c r="N52">
        <v>15.196</v>
      </c>
      <c r="O52">
        <v>43.95</v>
      </c>
      <c r="P52">
        <v>39.630000000000003</v>
      </c>
      <c r="Q52">
        <f t="shared" si="11"/>
        <v>1</v>
      </c>
      <c r="R52" t="s">
        <v>1909</v>
      </c>
      <c r="S52" s="55">
        <f t="shared" si="12"/>
        <v>2690000000</v>
      </c>
      <c r="T52" s="5" t="str">
        <f>VLOOKUP(A52,'Fund Database'!$B:$G,3,FALSE)</f>
        <v>Open Text Corpora</v>
      </c>
      <c r="U52" s="5">
        <f>VLOOKUP(A52,'Fund Database'!$B:$G,4,FALSE)</f>
        <v>8.7710000000000008</v>
      </c>
      <c r="V52" s="5">
        <f>VLOOKUP(A52,'Fund Database'!$B:$G,5,FALSE)</f>
        <v>5.0620000000000003</v>
      </c>
      <c r="W52" s="5">
        <f>VLOOKUP(A52,'Fund Database'!$B:$G,6,FALSE)</f>
        <v>14.999000000000001</v>
      </c>
      <c r="X52" s="6">
        <f t="shared" si="13"/>
        <v>0.64984445212582087</v>
      </c>
      <c r="Y52" s="6">
        <f t="shared" si="14"/>
        <v>1.6132411481248755E-2</v>
      </c>
      <c r="Z52" s="7">
        <f t="shared" si="15"/>
        <v>16.766099999999998</v>
      </c>
      <c r="AA52" s="8">
        <f t="shared" si="16"/>
        <v>-0.64873035826524206</v>
      </c>
    </row>
    <row r="53" spans="1:27" x14ac:dyDescent="0.3">
      <c r="A53" t="s">
        <v>1456</v>
      </c>
      <c r="B53">
        <v>19539</v>
      </c>
      <c r="C53">
        <v>16.260000000000002</v>
      </c>
      <c r="D53" s="21">
        <f t="shared" si="9"/>
        <v>317704.14</v>
      </c>
      <c r="E53">
        <v>41.91</v>
      </c>
      <c r="F53" s="21">
        <f t="shared" si="10"/>
        <v>818879.49</v>
      </c>
      <c r="G53">
        <v>49.14</v>
      </c>
      <c r="H53" s="1">
        <v>682810</v>
      </c>
      <c r="I53">
        <v>3.43</v>
      </c>
      <c r="J53">
        <v>12.2</v>
      </c>
      <c r="K53">
        <v>3.5</v>
      </c>
      <c r="L53">
        <v>1.1499999999999999</v>
      </c>
      <c r="M53">
        <v>10.220000000000001</v>
      </c>
      <c r="N53">
        <v>40.875</v>
      </c>
      <c r="O53">
        <v>42.89</v>
      </c>
      <c r="P53">
        <v>42.37</v>
      </c>
      <c r="Q53">
        <f t="shared" si="11"/>
        <v>1</v>
      </c>
      <c r="R53" t="s">
        <v>1837</v>
      </c>
      <c r="S53" s="55">
        <f t="shared" si="12"/>
        <v>2130000000</v>
      </c>
      <c r="T53" s="5" t="str">
        <f>VLOOKUP(A53,'Fund Database'!$B:$G,3,FALSE)</f>
        <v>Tech Data Corpora</v>
      </c>
      <c r="U53" s="5">
        <f>VLOOKUP(A53,'Fund Database'!$B:$G,4,FALSE)</f>
        <v>9.23</v>
      </c>
      <c r="V53" s="5">
        <f>VLOOKUP(A53,'Fund Database'!$B:$G,5,FALSE)</f>
        <v>2.9079999999999999</v>
      </c>
      <c r="W53" s="5">
        <f>VLOOKUP(A53,'Fund Database'!$B:$G,6,FALSE)</f>
        <v>1.246</v>
      </c>
      <c r="X53" s="6">
        <f t="shared" si="13"/>
        <v>1.5774907749077487</v>
      </c>
      <c r="Y53" s="6">
        <f t="shared" si="14"/>
        <v>0.17251252684323562</v>
      </c>
      <c r="Z53" s="7">
        <f t="shared" si="15"/>
        <v>35.054600000000001</v>
      </c>
      <c r="AA53" s="8">
        <f t="shared" si="16"/>
        <v>-0.16357432593653057</v>
      </c>
    </row>
    <row r="54" spans="1:27" x14ac:dyDescent="0.3">
      <c r="A54" t="s">
        <v>1342</v>
      </c>
      <c r="B54">
        <v>32091</v>
      </c>
      <c r="C54">
        <v>21.33</v>
      </c>
      <c r="D54" s="21">
        <f t="shared" si="9"/>
        <v>684501.02999999991</v>
      </c>
      <c r="E54">
        <v>46.39</v>
      </c>
      <c r="F54" s="21">
        <f t="shared" si="10"/>
        <v>1488701.49</v>
      </c>
      <c r="G54">
        <v>53.15</v>
      </c>
      <c r="H54" s="1">
        <v>653579</v>
      </c>
      <c r="I54">
        <v>1.57</v>
      </c>
      <c r="J54">
        <v>29.55</v>
      </c>
      <c r="K54">
        <v>7.6</v>
      </c>
      <c r="L54">
        <v>1.1499999999999999</v>
      </c>
      <c r="M54">
        <v>16.28</v>
      </c>
      <c r="N54">
        <v>13.759</v>
      </c>
      <c r="O54">
        <v>45.05</v>
      </c>
      <c r="P54">
        <v>44.91</v>
      </c>
      <c r="Q54">
        <f t="shared" si="11"/>
        <v>1</v>
      </c>
      <c r="R54" t="s">
        <v>1837</v>
      </c>
      <c r="S54" s="55">
        <f t="shared" si="12"/>
        <v>2130000000</v>
      </c>
      <c r="T54" s="5" t="str">
        <f>VLOOKUP(A54,'Fund Database'!$B:$G,3,FALSE)</f>
        <v>Silicon Laborator</v>
      </c>
      <c r="U54" s="5">
        <f>VLOOKUP(A54,'Fund Database'!$B:$G,4,FALSE)</f>
        <v>12.911</v>
      </c>
      <c r="V54" s="5">
        <f>VLOOKUP(A54,'Fund Database'!$B:$G,5,FALSE)</f>
        <v>6.2830000000000004</v>
      </c>
      <c r="W54" s="5">
        <f>VLOOKUP(A54,'Fund Database'!$B:$G,6,FALSE)</f>
        <v>15.58</v>
      </c>
      <c r="X54" s="6">
        <f t="shared" si="13"/>
        <v>1.174871073605251</v>
      </c>
      <c r="Y54" s="6">
        <f t="shared" si="14"/>
        <v>0.1457210605733994</v>
      </c>
      <c r="Z54" s="7">
        <f t="shared" si="15"/>
        <v>25.559600000000003</v>
      </c>
      <c r="AA54" s="8">
        <f t="shared" si="16"/>
        <v>-0.44902780771718037</v>
      </c>
    </row>
    <row r="55" spans="1:27" x14ac:dyDescent="0.3">
      <c r="A55" t="s">
        <v>142</v>
      </c>
      <c r="B55">
        <v>11637</v>
      </c>
      <c r="C55">
        <v>5.35</v>
      </c>
      <c r="D55" s="21">
        <f t="shared" si="9"/>
        <v>62257.95</v>
      </c>
      <c r="E55">
        <v>50</v>
      </c>
      <c r="F55" s="21">
        <f t="shared" si="10"/>
        <v>581850</v>
      </c>
      <c r="G55">
        <v>54.25</v>
      </c>
      <c r="H55" s="1">
        <v>1177070</v>
      </c>
      <c r="I55">
        <v>3.67</v>
      </c>
      <c r="J55">
        <v>13.63</v>
      </c>
      <c r="K55">
        <v>1</v>
      </c>
      <c r="L55">
        <v>1.1499999999999999</v>
      </c>
      <c r="M55">
        <v>12.59</v>
      </c>
      <c r="N55">
        <v>48.091000000000001</v>
      </c>
      <c r="O55">
        <v>43.49</v>
      </c>
      <c r="P55">
        <v>40.08</v>
      </c>
      <c r="Q55">
        <f t="shared" si="11"/>
        <v>1</v>
      </c>
      <c r="R55" t="s">
        <v>1910</v>
      </c>
      <c r="S55" s="55">
        <f t="shared" si="12"/>
        <v>3900000000</v>
      </c>
      <c r="T55" s="5" t="str">
        <f>VLOOKUP(A55,'Fund Database'!$B:$G,3,FALSE)</f>
        <v>Ashland Inc. (NEW</v>
      </c>
      <c r="U55" s="5">
        <f>VLOOKUP(A55,'Fund Database'!$B:$G,4,FALSE)</f>
        <v>7.4240000000000004</v>
      </c>
      <c r="V55" s="5">
        <f>VLOOKUP(A55,'Fund Database'!$B:$G,5,FALSE)</f>
        <v>3.69</v>
      </c>
      <c r="W55" s="5">
        <f>VLOOKUP(A55,'Fund Database'!$B:$G,6,FALSE)</f>
        <v>6.8630000000000004</v>
      </c>
      <c r="X55" s="6">
        <f t="shared" si="13"/>
        <v>8.3457943925233646</v>
      </c>
      <c r="Y55" s="6">
        <f t="shared" si="14"/>
        <v>8.5000000000000006E-2</v>
      </c>
      <c r="Z55" s="7">
        <f t="shared" si="15"/>
        <v>46.205300000000001</v>
      </c>
      <c r="AA55" s="8">
        <f t="shared" si="16"/>
        <v>-7.5893999999999975E-2</v>
      </c>
    </row>
    <row r="56" spans="1:27" x14ac:dyDescent="0.3">
      <c r="A56" t="s">
        <v>238</v>
      </c>
      <c r="B56">
        <v>78699</v>
      </c>
      <c r="C56">
        <v>19.45</v>
      </c>
      <c r="D56" s="21">
        <f t="shared" si="9"/>
        <v>1530695.55</v>
      </c>
      <c r="E56">
        <v>47.48</v>
      </c>
      <c r="F56" s="21">
        <f t="shared" si="10"/>
        <v>3736628.5199999996</v>
      </c>
      <c r="G56">
        <v>42.45</v>
      </c>
      <c r="H56" s="1">
        <v>378015</v>
      </c>
      <c r="I56">
        <v>3.2</v>
      </c>
      <c r="J56">
        <v>14.86</v>
      </c>
      <c r="K56">
        <v>2.2000000000000002</v>
      </c>
      <c r="L56">
        <v>1.1599999999999999</v>
      </c>
      <c r="M56">
        <v>10.67</v>
      </c>
      <c r="N56">
        <v>19.851998999999999</v>
      </c>
      <c r="O56">
        <v>44.24</v>
      </c>
      <c r="P56">
        <v>44.38</v>
      </c>
      <c r="Q56">
        <f t="shared" si="11"/>
        <v>0</v>
      </c>
      <c r="R56" t="s">
        <v>1911</v>
      </c>
      <c r="S56" s="55">
        <f t="shared" si="12"/>
        <v>48670000000</v>
      </c>
      <c r="T56" s="5" t="str">
        <f>VLOOKUP(A56,'Fund Database'!$B:$G,3,FALSE)</f>
        <v>Bank Nova Scotia</v>
      </c>
      <c r="U56" s="5">
        <f>VLOOKUP(A56,'Fund Database'!$B:$G,4,FALSE)</f>
        <v>15.284000000000001</v>
      </c>
      <c r="V56" s="5">
        <f>VLOOKUP(A56,'Fund Database'!$B:$G,5,FALSE)</f>
        <v>0.70599999999999996</v>
      </c>
      <c r="W56" s="5">
        <f>VLOOKUP(A56,'Fund Database'!$B:$G,6,FALSE)</f>
        <v>37.953000000000003</v>
      </c>
      <c r="X56" s="6">
        <f t="shared" si="13"/>
        <v>1.4411311053984575</v>
      </c>
      <c r="Y56" s="6">
        <f t="shared" si="14"/>
        <v>-0.10593934288121303</v>
      </c>
      <c r="Z56" s="7">
        <f t="shared" si="15"/>
        <v>34.143999999999998</v>
      </c>
      <c r="AA56" s="8">
        <f t="shared" si="16"/>
        <v>-0.28087615838247681</v>
      </c>
    </row>
    <row r="57" spans="1:27" x14ac:dyDescent="0.3">
      <c r="A57" t="s">
        <v>850</v>
      </c>
      <c r="B57">
        <v>61861</v>
      </c>
      <c r="C57">
        <v>31.91</v>
      </c>
      <c r="D57" s="21">
        <f t="shared" si="9"/>
        <v>1973984.51</v>
      </c>
      <c r="E57">
        <v>40.119999999999997</v>
      </c>
      <c r="F57" s="21">
        <f t="shared" si="10"/>
        <v>2481863.3199999998</v>
      </c>
      <c r="G57">
        <v>43.33</v>
      </c>
      <c r="H57" s="1">
        <v>2009510</v>
      </c>
      <c r="I57">
        <v>2.85</v>
      </c>
      <c r="J57">
        <v>14.07</v>
      </c>
      <c r="K57">
        <v>2.7</v>
      </c>
      <c r="L57">
        <v>1.1599999999999999</v>
      </c>
      <c r="M57">
        <v>15.14</v>
      </c>
      <c r="N57">
        <v>21.827998999999998</v>
      </c>
      <c r="O57">
        <v>38.770000000000003</v>
      </c>
      <c r="P57">
        <v>41.4</v>
      </c>
      <c r="Q57">
        <f t="shared" si="11"/>
        <v>0</v>
      </c>
      <c r="R57" t="s">
        <v>1912</v>
      </c>
      <c r="S57" s="55">
        <f t="shared" si="12"/>
        <v>5000000000</v>
      </c>
      <c r="T57" s="5" t="str">
        <f>VLOOKUP(A57,'Fund Database'!$B:$G,3,FALSE)</f>
        <v>Jacobs Engineerin</v>
      </c>
      <c r="U57" s="5">
        <f>VLOOKUP(A57,'Fund Database'!$B:$G,4,FALSE)</f>
        <v>14.035</v>
      </c>
      <c r="V57" s="5">
        <f>VLOOKUP(A57,'Fund Database'!$B:$G,5,FALSE)</f>
        <v>7.6970000000000001</v>
      </c>
      <c r="W57" s="5">
        <f>VLOOKUP(A57,'Fund Database'!$B:$G,6,FALSE)</f>
        <v>5.1619999999999999</v>
      </c>
      <c r="X57" s="6">
        <f t="shared" si="13"/>
        <v>0.25728611720463795</v>
      </c>
      <c r="Y57" s="6">
        <f t="shared" si="14"/>
        <v>8.0009970089730834E-2</v>
      </c>
      <c r="Z57" s="7">
        <f t="shared" si="15"/>
        <v>43.149000000000001</v>
      </c>
      <c r="AA57" s="8">
        <f t="shared" si="16"/>
        <v>7.5498504486540469E-2</v>
      </c>
    </row>
    <row r="58" spans="1:27" x14ac:dyDescent="0.3">
      <c r="A58" t="s">
        <v>802</v>
      </c>
      <c r="B58">
        <v>89808</v>
      </c>
      <c r="C58">
        <v>18.97</v>
      </c>
      <c r="D58" s="21">
        <f t="shared" si="9"/>
        <v>1703657.76</v>
      </c>
      <c r="E58">
        <v>42.15</v>
      </c>
      <c r="F58" s="21">
        <f t="shared" si="10"/>
        <v>3785407.1999999997</v>
      </c>
      <c r="G58">
        <v>44.95</v>
      </c>
      <c r="H58" s="1">
        <v>152928</v>
      </c>
      <c r="I58">
        <v>2.2200000000000002</v>
      </c>
      <c r="J58">
        <v>18.989999999999998</v>
      </c>
      <c r="K58">
        <v>8.9</v>
      </c>
      <c r="L58">
        <v>1.17</v>
      </c>
      <c r="M58">
        <v>15.85</v>
      </c>
      <c r="N58">
        <v>15.127000000000001</v>
      </c>
      <c r="O58">
        <v>39.11</v>
      </c>
      <c r="P58">
        <v>35.130000000000003</v>
      </c>
      <c r="Q58">
        <f t="shared" si="11"/>
        <v>1</v>
      </c>
      <c r="R58" t="s">
        <v>1724</v>
      </c>
      <c r="S58" s="55">
        <f t="shared" si="12"/>
        <v>1200000000</v>
      </c>
      <c r="T58" s="5" t="str">
        <f>VLOOKUP(A58,'Fund Database'!$B:$G,3,FALSE)</f>
        <v>Integra LifeScien</v>
      </c>
      <c r="U58" s="5">
        <f>VLOOKUP(A58,'Fund Database'!$B:$G,4,FALSE)</f>
        <v>17.469000000000001</v>
      </c>
      <c r="V58" s="5">
        <f>VLOOKUP(A58,'Fund Database'!$B:$G,5,FALSE)</f>
        <v>6.6890000000000001</v>
      </c>
      <c r="W58" s="5">
        <f>VLOOKUP(A58,'Fund Database'!$B:$G,6,FALSE)</f>
        <v>15.37</v>
      </c>
      <c r="X58" s="6">
        <f t="shared" si="13"/>
        <v>1.2219293621507645</v>
      </c>
      <c r="Y58" s="6">
        <f t="shared" si="14"/>
        <v>6.6429418742586108E-2</v>
      </c>
      <c r="Z58" s="7">
        <f t="shared" si="15"/>
        <v>35.187000000000005</v>
      </c>
      <c r="AA58" s="8">
        <f t="shared" si="16"/>
        <v>-0.16519572953736641</v>
      </c>
    </row>
    <row r="59" spans="1:27" x14ac:dyDescent="0.3">
      <c r="A59" t="s">
        <v>292</v>
      </c>
      <c r="B59">
        <v>40170</v>
      </c>
      <c r="C59">
        <v>18.86</v>
      </c>
      <c r="D59" s="21">
        <f t="shared" si="9"/>
        <v>757606.2</v>
      </c>
      <c r="E59">
        <v>47.55</v>
      </c>
      <c r="F59" s="21">
        <f t="shared" si="10"/>
        <v>1910083.5</v>
      </c>
      <c r="G59">
        <v>50.2</v>
      </c>
      <c r="H59" s="1">
        <v>1350450</v>
      </c>
      <c r="I59">
        <v>2.61</v>
      </c>
      <c r="J59">
        <v>18.25</v>
      </c>
      <c r="K59">
        <v>1.3</v>
      </c>
      <c r="L59">
        <v>1.17</v>
      </c>
      <c r="M59">
        <v>14.07</v>
      </c>
      <c r="N59">
        <v>17.742000999999998</v>
      </c>
      <c r="O59">
        <v>43.94</v>
      </c>
      <c r="P59">
        <v>40.630000000000003</v>
      </c>
      <c r="Q59">
        <f t="shared" si="11"/>
        <v>1</v>
      </c>
      <c r="R59" t="s">
        <v>1913</v>
      </c>
      <c r="S59" s="55">
        <f t="shared" si="12"/>
        <v>7950000000</v>
      </c>
      <c r="T59" s="5" t="str">
        <f>VLOOKUP(A59,'Fund Database'!$B:$G,3,FALSE)</f>
        <v>Cooper Industries</v>
      </c>
      <c r="U59" s="5">
        <f>VLOOKUP(A59,'Fund Database'!$B:$G,4,FALSE)</f>
        <v>14.849</v>
      </c>
      <c r="V59" s="5">
        <f>VLOOKUP(A59,'Fund Database'!$B:$G,5,FALSE)</f>
        <v>5.9059999999999997</v>
      </c>
      <c r="W59" s="5">
        <f>VLOOKUP(A59,'Fund Database'!$B:$G,6,FALSE)</f>
        <v>11.321999999999999</v>
      </c>
      <c r="X59" s="6">
        <f t="shared" si="13"/>
        <v>1.5212089077412512</v>
      </c>
      <c r="Y59" s="6">
        <f t="shared" si="14"/>
        <v>5.5730809674027465E-2</v>
      </c>
      <c r="Z59" s="7">
        <f t="shared" si="15"/>
        <v>36.722699999999996</v>
      </c>
      <c r="AA59" s="8">
        <f t="shared" si="16"/>
        <v>-0.22770347003154578</v>
      </c>
    </row>
    <row r="60" spans="1:27" x14ac:dyDescent="0.3">
      <c r="A60" t="s">
        <v>349</v>
      </c>
      <c r="B60">
        <v>45569</v>
      </c>
      <c r="C60">
        <v>16.600000000000001</v>
      </c>
      <c r="D60" s="21">
        <f t="shared" si="9"/>
        <v>756445.4</v>
      </c>
      <c r="E60">
        <v>46.1</v>
      </c>
      <c r="F60" s="21">
        <f t="shared" si="10"/>
        <v>2100730.9</v>
      </c>
      <c r="G60">
        <v>46.51</v>
      </c>
      <c r="H60" s="1">
        <v>358526</v>
      </c>
      <c r="I60">
        <v>0.78</v>
      </c>
      <c r="J60">
        <v>58.88</v>
      </c>
      <c r="K60">
        <v>5.4</v>
      </c>
      <c r="L60">
        <v>1.18</v>
      </c>
      <c r="M60">
        <v>13.6</v>
      </c>
      <c r="N60">
        <v>4.3780000000000001</v>
      </c>
      <c r="O60">
        <v>44.62</v>
      </c>
      <c r="P60">
        <v>42.38</v>
      </c>
      <c r="Q60">
        <f t="shared" si="11"/>
        <v>1</v>
      </c>
      <c r="R60" t="s">
        <v>1914</v>
      </c>
      <c r="S60" s="55">
        <f t="shared" si="12"/>
        <v>36320000000</v>
      </c>
      <c r="T60" s="5" t="str">
        <f>VLOOKUP(A60,'Fund Database'!$B:$G,3,FALSE)</f>
        <v>BanColombia S.A.</v>
      </c>
      <c r="U60" s="5">
        <f>VLOOKUP(A60,'Fund Database'!$B:$G,4,FALSE)</f>
        <v>19.093</v>
      </c>
      <c r="V60" s="5">
        <f>VLOOKUP(A60,'Fund Database'!$B:$G,5,FALSE)</f>
        <v>1.9990000000000001</v>
      </c>
      <c r="W60" s="5">
        <f>VLOOKUP(A60,'Fund Database'!$B:$G,6,FALSE)</f>
        <v>38.923000000000002</v>
      </c>
      <c r="X60" s="6">
        <f t="shared" si="13"/>
        <v>1.7771084337349397</v>
      </c>
      <c r="Y60" s="6">
        <f t="shared" si="14"/>
        <v>8.8937093275487326E-3</v>
      </c>
      <c r="Z60" s="7">
        <f t="shared" si="15"/>
        <v>10.608000000000001</v>
      </c>
      <c r="AA60" s="8">
        <f t="shared" si="16"/>
        <v>-0.76989154013015193</v>
      </c>
    </row>
    <row r="61" spans="1:27" x14ac:dyDescent="0.3">
      <c r="A61" t="s">
        <v>295</v>
      </c>
      <c r="B61">
        <v>82467</v>
      </c>
      <c r="C61">
        <v>21.32</v>
      </c>
      <c r="D61" s="21">
        <f t="shared" si="9"/>
        <v>1758196.44</v>
      </c>
      <c r="E61">
        <v>44.03</v>
      </c>
      <c r="F61" s="21">
        <f t="shared" si="10"/>
        <v>3631022.0100000002</v>
      </c>
      <c r="G61">
        <v>49.4</v>
      </c>
      <c r="H61" s="1">
        <v>248384</v>
      </c>
      <c r="I61">
        <v>3.38</v>
      </c>
      <c r="J61">
        <v>13.02</v>
      </c>
      <c r="K61">
        <v>8</v>
      </c>
      <c r="L61">
        <v>1.18</v>
      </c>
      <c r="M61">
        <v>11.35</v>
      </c>
      <c r="N61">
        <v>7.5910000000000002</v>
      </c>
      <c r="O61">
        <v>39.619999999999997</v>
      </c>
      <c r="P61">
        <v>35.880000000000003</v>
      </c>
      <c r="Q61">
        <f t="shared" si="11"/>
        <v>1</v>
      </c>
      <c r="R61" t="s">
        <v>1915</v>
      </c>
      <c r="S61" s="55">
        <f t="shared" si="12"/>
        <v>1000000000</v>
      </c>
      <c r="T61" s="5" t="str">
        <f>VLOOKUP(A61,'Fund Database'!$B:$G,3,FALSE)</f>
        <v>Cracker Barrel Ol</v>
      </c>
      <c r="U61" s="5">
        <f>VLOOKUP(A61,'Fund Database'!$B:$G,4,FALSE)</f>
        <v>56.719000000000001</v>
      </c>
      <c r="V61" s="5">
        <f>VLOOKUP(A61,'Fund Database'!$B:$G,5,FALSE)</f>
        <v>7.9889999999999999</v>
      </c>
      <c r="W61" s="5">
        <f>VLOOKUP(A61,'Fund Database'!$B:$G,6,FALSE)</f>
        <v>6.8209999999999997</v>
      </c>
      <c r="X61" s="6">
        <f t="shared" si="13"/>
        <v>1.0651969981238274</v>
      </c>
      <c r="Y61" s="6">
        <f t="shared" si="14"/>
        <v>0.12196229843288661</v>
      </c>
      <c r="Z61" s="7">
        <f t="shared" si="15"/>
        <v>38.363</v>
      </c>
      <c r="AA61" s="8">
        <f t="shared" si="16"/>
        <v>-0.12870769929593462</v>
      </c>
    </row>
    <row r="62" spans="1:27" x14ac:dyDescent="0.3">
      <c r="A62" t="s">
        <v>1489</v>
      </c>
      <c r="B62">
        <v>20218</v>
      </c>
      <c r="C62">
        <v>19.760000000000002</v>
      </c>
      <c r="D62" s="21">
        <f t="shared" si="9"/>
        <v>399507.68000000005</v>
      </c>
      <c r="E62">
        <v>37.619999999999997</v>
      </c>
      <c r="F62" s="21">
        <f t="shared" si="10"/>
        <v>760601.15999999992</v>
      </c>
      <c r="G62">
        <v>43</v>
      </c>
      <c r="H62" s="1">
        <v>357805</v>
      </c>
      <c r="I62">
        <v>2.04</v>
      </c>
      <c r="J62">
        <v>18.46</v>
      </c>
      <c r="K62">
        <v>6.3</v>
      </c>
      <c r="L62">
        <v>1.2</v>
      </c>
      <c r="M62">
        <v>12.21</v>
      </c>
      <c r="N62">
        <v>25.499001</v>
      </c>
      <c r="O62">
        <v>35.22</v>
      </c>
      <c r="P62">
        <v>33.549999999999997</v>
      </c>
      <c r="Q62">
        <f t="shared" si="11"/>
        <v>1</v>
      </c>
      <c r="R62" t="s">
        <v>1916</v>
      </c>
      <c r="S62" s="55">
        <f t="shared" si="12"/>
        <v>1980000000</v>
      </c>
      <c r="T62" s="5" t="str">
        <f>VLOOKUP(A62,'Fund Database'!$B:$G,3,FALSE)</f>
        <v>Thomas &amp; Betts Co</v>
      </c>
      <c r="U62" s="5">
        <f>VLOOKUP(A62,'Fund Database'!$B:$G,4,FALSE)</f>
        <v>8.6820000000000004</v>
      </c>
      <c r="V62" s="5">
        <f>VLOOKUP(A62,'Fund Database'!$B:$G,5,FALSE)</f>
        <v>5.1639999999999997</v>
      </c>
      <c r="W62" s="5">
        <f>VLOOKUP(A62,'Fund Database'!$B:$G,6,FALSE)</f>
        <v>10.584</v>
      </c>
      <c r="X62" s="6">
        <f t="shared" si="13"/>
        <v>0.90384615384615352</v>
      </c>
      <c r="Y62" s="6">
        <f t="shared" si="14"/>
        <v>0.14300903774587992</v>
      </c>
      <c r="Z62" s="7">
        <f t="shared" si="15"/>
        <v>24.908400000000004</v>
      </c>
      <c r="AA62" s="8">
        <f t="shared" si="16"/>
        <v>-0.33789473684210514</v>
      </c>
    </row>
    <row r="63" spans="1:27" x14ac:dyDescent="0.3">
      <c r="A63" t="s">
        <v>64</v>
      </c>
      <c r="B63">
        <v>35198</v>
      </c>
      <c r="C63">
        <v>23</v>
      </c>
      <c r="D63" s="21">
        <f t="shared" si="9"/>
        <v>809554</v>
      </c>
      <c r="E63">
        <v>39.61</v>
      </c>
      <c r="F63" s="21">
        <f t="shared" si="10"/>
        <v>1394192.78</v>
      </c>
      <c r="G63">
        <v>46.6</v>
      </c>
      <c r="H63" s="1">
        <v>206623</v>
      </c>
      <c r="I63">
        <v>3.82</v>
      </c>
      <c r="J63">
        <v>10.38</v>
      </c>
      <c r="K63">
        <v>8.6</v>
      </c>
      <c r="L63">
        <v>1.21</v>
      </c>
      <c r="M63">
        <v>10.71</v>
      </c>
      <c r="N63">
        <v>15.571</v>
      </c>
      <c r="O63">
        <v>37.159999999999997</v>
      </c>
      <c r="P63">
        <v>32.17</v>
      </c>
      <c r="Q63">
        <f t="shared" si="11"/>
        <v>1</v>
      </c>
      <c r="R63" t="s">
        <v>1917</v>
      </c>
      <c r="S63" s="55">
        <f t="shared" si="12"/>
        <v>836370000</v>
      </c>
      <c r="T63" s="5" t="str">
        <f>VLOOKUP(A63,'Fund Database'!$B:$G,3,FALSE)</f>
        <v>American Italian</v>
      </c>
      <c r="U63" s="5">
        <f>VLOOKUP(A63,'Fund Database'!$B:$G,4,FALSE)</f>
        <v>29.584</v>
      </c>
      <c r="V63" s="5">
        <f>VLOOKUP(A63,'Fund Database'!$B:$G,5,FALSE)</f>
        <v>13.738</v>
      </c>
      <c r="W63" s="5">
        <f>VLOOKUP(A63,'Fund Database'!$B:$G,6,FALSE)</f>
        <v>19.195</v>
      </c>
      <c r="X63" s="6">
        <f t="shared" si="13"/>
        <v>0.72217391304347822</v>
      </c>
      <c r="Y63" s="6">
        <f t="shared" si="14"/>
        <v>0.17647058823529416</v>
      </c>
      <c r="Z63" s="7">
        <f t="shared" si="15"/>
        <v>40.912199999999999</v>
      </c>
      <c r="AA63" s="8">
        <f t="shared" si="16"/>
        <v>3.2875536480686675E-2</v>
      </c>
    </row>
    <row r="64" spans="1:27" x14ac:dyDescent="0.3">
      <c r="A64" t="s">
        <v>616</v>
      </c>
      <c r="B64">
        <v>94458</v>
      </c>
      <c r="C64">
        <v>18.91</v>
      </c>
      <c r="D64" s="21">
        <f t="shared" si="9"/>
        <v>1786200.78</v>
      </c>
      <c r="E64">
        <v>45.82</v>
      </c>
      <c r="F64" s="21">
        <f t="shared" si="10"/>
        <v>4328065.5599999996</v>
      </c>
      <c r="G64">
        <v>46.75</v>
      </c>
      <c r="H64" s="1">
        <v>257248</v>
      </c>
      <c r="I64">
        <v>3.5150000000000001</v>
      </c>
      <c r="J64">
        <v>13.04</v>
      </c>
      <c r="K64">
        <v>3.3</v>
      </c>
      <c r="L64">
        <v>1.21</v>
      </c>
      <c r="M64">
        <v>12.49</v>
      </c>
      <c r="N64">
        <v>41.973998999999999</v>
      </c>
      <c r="O64">
        <v>40.468600000000002</v>
      </c>
      <c r="P64">
        <v>39.719000000000001</v>
      </c>
      <c r="Q64">
        <f t="shared" si="11"/>
        <v>1</v>
      </c>
      <c r="R64" t="s">
        <v>1918</v>
      </c>
      <c r="S64" s="55">
        <f t="shared" si="12"/>
        <v>1360000000</v>
      </c>
      <c r="T64" s="5" t="str">
        <f>VLOOKUP(A64,'Fund Database'!$B:$G,3,FALSE)</f>
        <v>Esterline Technol</v>
      </c>
      <c r="U64" s="5">
        <f>VLOOKUP(A64,'Fund Database'!$B:$G,4,FALSE)</f>
        <v>9.5069999999999997</v>
      </c>
      <c r="V64" s="5">
        <f>VLOOKUP(A64,'Fund Database'!$B:$G,5,FALSE)</f>
        <v>4.66</v>
      </c>
      <c r="W64" s="5">
        <f>VLOOKUP(A64,'Fund Database'!$B:$G,6,FALSE)</f>
        <v>11.146000000000001</v>
      </c>
      <c r="X64" s="6">
        <f t="shared" si="13"/>
        <v>1.4230565838180858</v>
      </c>
      <c r="Y64" s="6">
        <f t="shared" si="14"/>
        <v>2.0296813618507197E-2</v>
      </c>
      <c r="Z64" s="7">
        <f t="shared" si="15"/>
        <v>43.902350000000006</v>
      </c>
      <c r="AA64" s="8">
        <f t="shared" si="16"/>
        <v>-4.1851811436054008E-2</v>
      </c>
    </row>
    <row r="65" spans="1:27" x14ac:dyDescent="0.3">
      <c r="A65" t="s">
        <v>712</v>
      </c>
      <c r="B65">
        <v>96287</v>
      </c>
      <c r="C65">
        <v>27.48</v>
      </c>
      <c r="D65" s="21">
        <f t="shared" si="9"/>
        <v>2645966.7600000002</v>
      </c>
      <c r="E65">
        <v>42.55</v>
      </c>
      <c r="F65" s="21">
        <f t="shared" si="10"/>
        <v>4097011.8499999996</v>
      </c>
      <c r="G65">
        <v>54.86</v>
      </c>
      <c r="H65" s="1">
        <v>919070</v>
      </c>
      <c r="I65">
        <v>0.63</v>
      </c>
      <c r="J65">
        <v>67.22</v>
      </c>
      <c r="K65">
        <v>4</v>
      </c>
      <c r="L65">
        <v>1.21</v>
      </c>
      <c r="M65">
        <v>15.47</v>
      </c>
      <c r="N65">
        <v>11.308999999999999</v>
      </c>
      <c r="O65">
        <v>44.9</v>
      </c>
      <c r="P65">
        <v>47.84</v>
      </c>
      <c r="Q65">
        <f t="shared" si="11"/>
        <v>0</v>
      </c>
      <c r="R65" t="s">
        <v>1801</v>
      </c>
      <c r="S65" s="55">
        <f t="shared" si="12"/>
        <v>3470000000</v>
      </c>
      <c r="T65" s="5" t="str">
        <f>VLOOKUP(A65,'Fund Database'!$B:$G,3,FALSE)</f>
        <v>Global Payments I</v>
      </c>
      <c r="U65" s="5">
        <f>VLOOKUP(A65,'Fund Database'!$B:$G,4,FALSE)</f>
        <v>5.0640000000000001</v>
      </c>
      <c r="V65" s="5">
        <f>VLOOKUP(A65,'Fund Database'!$B:$G,5,FALSE)</f>
        <v>9.8989999999999991</v>
      </c>
      <c r="W65" s="5">
        <f>VLOOKUP(A65,'Fund Database'!$B:$G,6,FALSE)</f>
        <v>19.373000000000001</v>
      </c>
      <c r="X65" s="6">
        <f t="shared" si="13"/>
        <v>0.54839883551673929</v>
      </c>
      <c r="Y65" s="6">
        <f t="shared" si="14"/>
        <v>0.28930669800235026</v>
      </c>
      <c r="Z65" s="7">
        <f t="shared" si="15"/>
        <v>9.7461000000000002</v>
      </c>
      <c r="AA65" s="8">
        <f t="shared" si="16"/>
        <v>-0.77094947121034074</v>
      </c>
    </row>
    <row r="66" spans="1:27" x14ac:dyDescent="0.3">
      <c r="A66" t="s">
        <v>418</v>
      </c>
      <c r="B66">
        <v>39351</v>
      </c>
      <c r="C66">
        <v>27.27</v>
      </c>
      <c r="D66" s="21">
        <f t="shared" si="9"/>
        <v>1073101.77</v>
      </c>
      <c r="E66">
        <v>49.99</v>
      </c>
      <c r="F66" s="21">
        <f t="shared" si="10"/>
        <v>1967156.49</v>
      </c>
      <c r="G66">
        <v>59.19</v>
      </c>
      <c r="H66" s="1">
        <v>2626000</v>
      </c>
      <c r="I66">
        <v>1.85</v>
      </c>
      <c r="J66">
        <v>27.02</v>
      </c>
      <c r="K66">
        <v>1.2</v>
      </c>
      <c r="L66">
        <v>1.22</v>
      </c>
      <c r="M66">
        <v>13.19</v>
      </c>
      <c r="N66">
        <v>16.795000000000002</v>
      </c>
      <c r="O66">
        <v>50.09</v>
      </c>
      <c r="P66">
        <v>45.44</v>
      </c>
      <c r="Q66">
        <f t="shared" si="11"/>
        <v>1</v>
      </c>
      <c r="R66" t="s">
        <v>1919</v>
      </c>
      <c r="S66" s="55">
        <f t="shared" si="12"/>
        <v>25010000000</v>
      </c>
      <c r="T66" s="5" t="str">
        <f>VLOOKUP(A66,'Fund Database'!$B:$G,3,FALSE)</f>
        <v>Covidien plc. Ord</v>
      </c>
      <c r="U66" s="5">
        <f>VLOOKUP(A66,'Fund Database'!$B:$G,4,FALSE)</f>
        <v>11.452999999999999</v>
      </c>
      <c r="V66" s="5">
        <f>VLOOKUP(A66,'Fund Database'!$B:$G,5,FALSE)</f>
        <v>8.7140000000000004</v>
      </c>
      <c r="W66" s="5">
        <f>VLOOKUP(A66,'Fund Database'!$B:$G,6,FALSE)</f>
        <v>21.321999999999999</v>
      </c>
      <c r="X66" s="6">
        <f t="shared" si="13"/>
        <v>0.83314998166483323</v>
      </c>
      <c r="Y66" s="6">
        <f t="shared" si="14"/>
        <v>0.18403680736147221</v>
      </c>
      <c r="Z66" s="7">
        <f t="shared" si="15"/>
        <v>24.401499999999999</v>
      </c>
      <c r="AA66" s="8">
        <f t="shared" si="16"/>
        <v>-0.51187237447489498</v>
      </c>
    </row>
    <row r="67" spans="1:27" x14ac:dyDescent="0.3">
      <c r="A67" t="s">
        <v>211</v>
      </c>
      <c r="B67">
        <v>60299</v>
      </c>
      <c r="C67">
        <v>25.69</v>
      </c>
      <c r="D67" s="21">
        <f t="shared" si="9"/>
        <v>1549081.31</v>
      </c>
      <c r="E67">
        <v>49.61</v>
      </c>
      <c r="F67" s="21">
        <f t="shared" si="10"/>
        <v>2991433.39</v>
      </c>
      <c r="G67">
        <v>57.9</v>
      </c>
      <c r="H67" s="1">
        <v>5501480</v>
      </c>
      <c r="I67">
        <v>1.35</v>
      </c>
      <c r="J67">
        <v>36.64</v>
      </c>
      <c r="K67">
        <v>4.7</v>
      </c>
      <c r="L67">
        <v>1.23</v>
      </c>
      <c r="M67">
        <v>16</v>
      </c>
      <c r="N67">
        <v>23.346001000000001</v>
      </c>
      <c r="O67">
        <v>46.98</v>
      </c>
      <c r="P67">
        <v>42.78</v>
      </c>
      <c r="Q67">
        <f t="shared" si="11"/>
        <v>1</v>
      </c>
      <c r="R67" t="s">
        <v>1920</v>
      </c>
      <c r="S67" s="55">
        <f t="shared" si="12"/>
        <v>15450000000</v>
      </c>
      <c r="T67" s="5" t="str">
        <f>VLOOKUP(A67,'Fund Database'!$B:$G,3,FALSE)</f>
        <v>Baker Hughes Inco</v>
      </c>
      <c r="U67" s="5">
        <f>VLOOKUP(A67,'Fund Database'!$B:$G,4,FALSE)</f>
        <v>5.9749999999999996</v>
      </c>
      <c r="V67" s="5">
        <f>VLOOKUP(A67,'Fund Database'!$B:$G,5,FALSE)</f>
        <v>4.024</v>
      </c>
      <c r="W67" s="5">
        <f>VLOOKUP(A67,'Fund Database'!$B:$G,6,FALSE)</f>
        <v>7.7610000000000001</v>
      </c>
      <c r="X67" s="6">
        <f t="shared" si="13"/>
        <v>0.93110159595173203</v>
      </c>
      <c r="Y67" s="6">
        <f t="shared" si="14"/>
        <v>0.16710340657125577</v>
      </c>
      <c r="Z67" s="7">
        <f t="shared" si="15"/>
        <v>21.6</v>
      </c>
      <c r="AA67" s="8">
        <f t="shared" si="16"/>
        <v>-0.56460391050191494</v>
      </c>
    </row>
    <row r="68" spans="1:27" x14ac:dyDescent="0.3">
      <c r="A68" t="s">
        <v>970</v>
      </c>
      <c r="B68">
        <v>64224</v>
      </c>
      <c r="C68">
        <v>32.86</v>
      </c>
      <c r="D68" s="21">
        <f t="shared" si="9"/>
        <v>2110400.64</v>
      </c>
      <c r="E68">
        <v>50.29</v>
      </c>
      <c r="F68" s="21">
        <f t="shared" si="10"/>
        <v>3229824.96</v>
      </c>
      <c r="G68">
        <v>60.13</v>
      </c>
      <c r="H68" s="1">
        <v>158626</v>
      </c>
      <c r="I68">
        <v>3.11</v>
      </c>
      <c r="J68">
        <v>16.190000000000001</v>
      </c>
      <c r="K68">
        <v>7.9</v>
      </c>
      <c r="L68">
        <v>1.25</v>
      </c>
      <c r="M68">
        <v>12.54</v>
      </c>
      <c r="N68">
        <v>22.73</v>
      </c>
      <c r="O68">
        <v>47.9</v>
      </c>
      <c r="P68">
        <v>48</v>
      </c>
      <c r="Q68">
        <f t="shared" si="11"/>
        <v>0</v>
      </c>
      <c r="R68" t="s">
        <v>1921</v>
      </c>
      <c r="S68" s="55">
        <f t="shared" si="12"/>
        <v>1810000000</v>
      </c>
      <c r="T68" s="5" t="str">
        <f>VLOOKUP(A68,'Fund Database'!$B:$G,3,FALSE)</f>
        <v>ManTech Internati</v>
      </c>
      <c r="U68" s="5">
        <f>VLOOKUP(A68,'Fund Database'!$B:$G,4,FALSE)</f>
        <v>14.922000000000001</v>
      </c>
      <c r="V68" s="5">
        <f>VLOOKUP(A68,'Fund Database'!$B:$G,5,FALSE)</f>
        <v>10.547000000000001</v>
      </c>
      <c r="W68" s="5">
        <f>VLOOKUP(A68,'Fund Database'!$B:$G,6,FALSE)</f>
        <v>8.8640000000000008</v>
      </c>
      <c r="X68" s="6">
        <f t="shared" si="13"/>
        <v>0.53043213633597075</v>
      </c>
      <c r="Y68" s="6">
        <f t="shared" si="14"/>
        <v>0.19566514217538286</v>
      </c>
      <c r="Z68" s="7">
        <f t="shared" si="15"/>
        <v>38.999399999999994</v>
      </c>
      <c r="AA68" s="8">
        <f t="shared" si="16"/>
        <v>-0.22450984291111564</v>
      </c>
    </row>
    <row r="69" spans="1:27" x14ac:dyDescent="0.3">
      <c r="A69" t="s">
        <v>1315</v>
      </c>
      <c r="B69">
        <v>67953</v>
      </c>
      <c r="C69">
        <v>13.79</v>
      </c>
      <c r="D69" s="21">
        <f t="shared" si="9"/>
        <v>937071.87</v>
      </c>
      <c r="E69">
        <v>45.21</v>
      </c>
      <c r="F69" s="21">
        <f t="shared" si="10"/>
        <v>3072155.13</v>
      </c>
      <c r="G69">
        <v>46.5</v>
      </c>
      <c r="H69" s="1">
        <v>370102</v>
      </c>
      <c r="I69">
        <v>4.26</v>
      </c>
      <c r="J69">
        <v>10.62</v>
      </c>
      <c r="K69">
        <v>4.7</v>
      </c>
      <c r="L69">
        <v>1.27</v>
      </c>
      <c r="M69">
        <v>8.1199999999999992</v>
      </c>
      <c r="N69">
        <v>36.347999999999999</v>
      </c>
      <c r="O69">
        <v>42.02</v>
      </c>
      <c r="P69">
        <v>39.72</v>
      </c>
      <c r="Q69">
        <f t="shared" si="11"/>
        <v>1</v>
      </c>
      <c r="R69" t="s">
        <v>1922</v>
      </c>
      <c r="S69" s="55">
        <f t="shared" si="12"/>
        <v>2160000000</v>
      </c>
      <c r="T69" s="5" t="str">
        <f>VLOOKUP(A69,'Fund Database'!$B:$G,3,FALSE)</f>
        <v>StanCorp Financia</v>
      </c>
      <c r="U69" s="5">
        <f>VLOOKUP(A69,'Fund Database'!$B:$G,4,FALSE)</f>
        <v>13.41</v>
      </c>
      <c r="V69" s="5">
        <f>VLOOKUP(A69,'Fund Database'!$B:$G,5,FALSE)</f>
        <v>1.425</v>
      </c>
      <c r="W69" s="5">
        <f>VLOOKUP(A69,'Fund Database'!$B:$G,6,FALSE)</f>
        <v>12.811999999999999</v>
      </c>
      <c r="X69" s="6">
        <f t="shared" si="13"/>
        <v>2.2784626540971722</v>
      </c>
      <c r="Y69" s="6">
        <f t="shared" si="14"/>
        <v>2.8533510285335083E-2</v>
      </c>
      <c r="Z69" s="7">
        <f t="shared" si="15"/>
        <v>34.591199999999994</v>
      </c>
      <c r="AA69" s="8">
        <f t="shared" si="16"/>
        <v>-0.23487723954877254</v>
      </c>
    </row>
    <row r="70" spans="1:27" x14ac:dyDescent="0.3">
      <c r="A70" t="s">
        <v>460</v>
      </c>
      <c r="B70">
        <v>32893</v>
      </c>
      <c r="C70">
        <v>17.5</v>
      </c>
      <c r="D70" s="21">
        <f t="shared" si="9"/>
        <v>575627.5</v>
      </c>
      <c r="E70">
        <v>49.49</v>
      </c>
      <c r="F70" s="21">
        <f t="shared" si="10"/>
        <v>1627874.57</v>
      </c>
      <c r="G70">
        <v>53.09</v>
      </c>
      <c r="H70" s="1">
        <v>3695100</v>
      </c>
      <c r="I70">
        <v>1.78</v>
      </c>
      <c r="J70">
        <v>27.85</v>
      </c>
      <c r="K70">
        <v>1.5</v>
      </c>
      <c r="L70">
        <v>1.28</v>
      </c>
      <c r="M70">
        <v>21.52</v>
      </c>
      <c r="N70">
        <v>8.9760000000000009</v>
      </c>
      <c r="O70">
        <v>46.77</v>
      </c>
      <c r="P70">
        <v>42.44</v>
      </c>
      <c r="Q70">
        <f t="shared" si="11"/>
        <v>1</v>
      </c>
      <c r="R70" t="s">
        <v>1923</v>
      </c>
      <c r="S70" s="55">
        <f t="shared" si="12"/>
        <v>14630000000</v>
      </c>
      <c r="T70" s="5" t="str">
        <f>VLOOKUP(A70,'Fund Database'!$B:$G,3,FALSE)</f>
        <v>Cognizant Technol</v>
      </c>
      <c r="U70" s="5">
        <f>VLOOKUP(A70,'Fund Database'!$B:$G,4,FALSE)</f>
        <v>23.164999999999999</v>
      </c>
      <c r="V70" s="5">
        <f>VLOOKUP(A70,'Fund Database'!$B:$G,5,FALSE)</f>
        <v>13.532999999999999</v>
      </c>
      <c r="W70" s="5">
        <f>VLOOKUP(A70,'Fund Database'!$B:$G,6,FALSE)</f>
        <v>18.864000000000001</v>
      </c>
      <c r="X70" s="6">
        <f t="shared" ref="X70:X101" si="17">(E70-C70)/C70</f>
        <v>1.8280000000000001</v>
      </c>
      <c r="Y70" s="6">
        <f t="shared" ref="Y70:Y101" si="18">(G70-E70)/E70</f>
        <v>7.2741968074358482E-2</v>
      </c>
      <c r="Z70" s="7">
        <f t="shared" ref="Z70:Z101" si="19">M70*I70</f>
        <v>38.305599999999998</v>
      </c>
      <c r="AA70" s="8">
        <f t="shared" ref="AA70:AA101" si="20">(Z70-E70)/E70</f>
        <v>-0.22599312992523748</v>
      </c>
    </row>
    <row r="71" spans="1:27" x14ac:dyDescent="0.3">
      <c r="A71" t="s">
        <v>1132</v>
      </c>
      <c r="B71">
        <v>56523</v>
      </c>
      <c r="C71">
        <v>20.09</v>
      </c>
      <c r="D71" s="21">
        <f t="shared" ref="D71:D134" si="21">B71*C71</f>
        <v>1135547.07</v>
      </c>
      <c r="E71">
        <v>37.5</v>
      </c>
      <c r="F71" s="21">
        <f t="shared" ref="F71:F134" si="22">B71*E71</f>
        <v>2119612.5</v>
      </c>
      <c r="G71">
        <v>42.71</v>
      </c>
      <c r="H71" s="1">
        <v>2360580</v>
      </c>
      <c r="I71">
        <v>2.5299999999999998</v>
      </c>
      <c r="J71">
        <v>14.85</v>
      </c>
      <c r="K71">
        <v>1.9</v>
      </c>
      <c r="L71">
        <v>1.3</v>
      </c>
      <c r="M71">
        <v>12.46</v>
      </c>
      <c r="N71">
        <v>13.602</v>
      </c>
      <c r="O71">
        <v>36.65</v>
      </c>
      <c r="P71">
        <v>36.92</v>
      </c>
      <c r="Q71">
        <f t="shared" ref="Q71:Q134" si="23">IF(O71&gt;P71, 1, 0)</f>
        <v>0</v>
      </c>
      <c r="R71" t="s">
        <v>1924</v>
      </c>
      <c r="S71" s="55">
        <f t="shared" ref="S71:S134" si="24">IF(ISNUMBER(R71), , IF(RIGHT(R71,1)="B", (LEFT(R71,LEN(R71)-1))*10^9, IF(RIGHT(R71,1)="M", (LEFT(R71,LEN(R71)-1))*10^6)))</f>
        <v>11640000000</v>
      </c>
      <c r="T71" s="5" t="str">
        <f>VLOOKUP(A71,'Fund Database'!$B:$G,3,FALSE)</f>
        <v>Omnicom Group Inc</v>
      </c>
      <c r="U71" s="5">
        <f>VLOOKUP(A71,'Fund Database'!$B:$G,4,FALSE)</f>
        <v>20.55</v>
      </c>
      <c r="V71" s="5">
        <f>VLOOKUP(A71,'Fund Database'!$B:$G,5,FALSE)</f>
        <v>5.0579999999999998</v>
      </c>
      <c r="W71" s="5">
        <f>VLOOKUP(A71,'Fund Database'!$B:$G,6,FALSE)</f>
        <v>12.166</v>
      </c>
      <c r="X71" s="6">
        <f t="shared" si="17"/>
        <v>0.86660029865604782</v>
      </c>
      <c r="Y71" s="6">
        <f t="shared" si="18"/>
        <v>0.13893333333333335</v>
      </c>
      <c r="Z71" s="7">
        <f t="shared" si="19"/>
        <v>31.523800000000001</v>
      </c>
      <c r="AA71" s="8">
        <f t="shared" si="20"/>
        <v>-0.1593653333333333</v>
      </c>
    </row>
    <row r="72" spans="1:27" x14ac:dyDescent="0.3">
      <c r="A72" t="s">
        <v>1363</v>
      </c>
      <c r="B72">
        <v>47566</v>
      </c>
      <c r="C72">
        <v>18.100000000000001</v>
      </c>
      <c r="D72" s="21">
        <f t="shared" si="21"/>
        <v>860944.60000000009</v>
      </c>
      <c r="E72">
        <v>39.33</v>
      </c>
      <c r="F72" s="21">
        <f t="shared" si="22"/>
        <v>1870770.78</v>
      </c>
      <c r="G72">
        <v>44.69</v>
      </c>
      <c r="H72" s="1">
        <v>770362</v>
      </c>
      <c r="I72">
        <v>1.81</v>
      </c>
      <c r="J72">
        <v>21.73</v>
      </c>
      <c r="K72">
        <v>1.8</v>
      </c>
      <c r="L72">
        <v>1.3</v>
      </c>
      <c r="M72">
        <v>16.46</v>
      </c>
      <c r="N72">
        <v>8.1140000000000008</v>
      </c>
      <c r="O72">
        <v>42.19</v>
      </c>
      <c r="P72">
        <v>39.33</v>
      </c>
      <c r="Q72">
        <f t="shared" si="23"/>
        <v>1</v>
      </c>
      <c r="R72" t="s">
        <v>1925</v>
      </c>
      <c r="S72" s="55">
        <f t="shared" si="24"/>
        <v>6510000000</v>
      </c>
      <c r="T72" s="5" t="str">
        <f>VLOOKUP(A72,'Fund Database'!$B:$G,3,FALSE)</f>
        <v>Scripps Networks</v>
      </c>
      <c r="U72" s="5">
        <f>VLOOKUP(A72,'Fund Database'!$B:$G,4,FALSE)</f>
        <v>21.986999999999998</v>
      </c>
      <c r="V72" s="5">
        <f>VLOOKUP(A72,'Fund Database'!$B:$G,5,FALSE)</f>
        <v>0</v>
      </c>
      <c r="W72" s="5">
        <f>VLOOKUP(A72,'Fund Database'!$B:$G,6,FALSE)</f>
        <v>33.75</v>
      </c>
      <c r="X72" s="6">
        <f t="shared" si="17"/>
        <v>1.1729281767955799</v>
      </c>
      <c r="Y72" s="6">
        <f t="shared" si="18"/>
        <v>0.13628273582506992</v>
      </c>
      <c r="Z72" s="7">
        <f t="shared" si="19"/>
        <v>29.792600000000004</v>
      </c>
      <c r="AA72" s="8">
        <f t="shared" si="20"/>
        <v>-0.2424968217645562</v>
      </c>
    </row>
    <row r="73" spans="1:27" x14ac:dyDescent="0.3">
      <c r="A73" t="s">
        <v>535</v>
      </c>
      <c r="B73">
        <v>85677</v>
      </c>
      <c r="C73">
        <v>21.79</v>
      </c>
      <c r="D73" s="21">
        <f t="shared" si="21"/>
        <v>1866901.8299999998</v>
      </c>
      <c r="E73">
        <v>45.99</v>
      </c>
      <c r="F73" s="21">
        <f t="shared" si="22"/>
        <v>3940285.23</v>
      </c>
      <c r="G73">
        <v>49.57</v>
      </c>
      <c r="H73" s="1">
        <v>1531020</v>
      </c>
      <c r="I73">
        <v>1.91</v>
      </c>
      <c r="J73">
        <v>24.09</v>
      </c>
      <c r="K73">
        <v>1.5</v>
      </c>
      <c r="L73">
        <v>1.3</v>
      </c>
      <c r="M73">
        <v>14.65</v>
      </c>
      <c r="N73">
        <v>21.851998999999999</v>
      </c>
      <c r="O73">
        <v>44.23</v>
      </c>
      <c r="P73">
        <v>40.61</v>
      </c>
      <c r="Q73">
        <f t="shared" si="23"/>
        <v>1</v>
      </c>
      <c r="R73" t="s">
        <v>1926</v>
      </c>
      <c r="S73" s="55">
        <f t="shared" si="24"/>
        <v>8610000000</v>
      </c>
      <c r="T73" s="5" t="str">
        <f>VLOOKUP(A73,'Fund Database'!$B:$G,3,FALSE)</f>
        <v>Dover Corporation</v>
      </c>
      <c r="U73" s="5">
        <f>VLOOKUP(A73,'Fund Database'!$B:$G,4,FALSE)</f>
        <v>9.4429999999999996</v>
      </c>
      <c r="V73" s="5">
        <f>VLOOKUP(A73,'Fund Database'!$B:$G,5,FALSE)</f>
        <v>5.234</v>
      </c>
      <c r="W73" s="5">
        <f>VLOOKUP(A73,'Fund Database'!$B:$G,6,FALSE)</f>
        <v>11.43</v>
      </c>
      <c r="X73" s="6">
        <f t="shared" si="17"/>
        <v>1.1106011932078936</v>
      </c>
      <c r="Y73" s="6">
        <f t="shared" si="18"/>
        <v>7.7843009349858619E-2</v>
      </c>
      <c r="Z73" s="7">
        <f t="shared" si="19"/>
        <v>27.9815</v>
      </c>
      <c r="AA73" s="8">
        <f t="shared" si="20"/>
        <v>-0.39157425527288542</v>
      </c>
    </row>
    <row r="74" spans="1:27" x14ac:dyDescent="0.3">
      <c r="A74" t="s">
        <v>988</v>
      </c>
      <c r="B74">
        <v>45994</v>
      </c>
      <c r="C74">
        <v>24.06</v>
      </c>
      <c r="D74" s="21">
        <f t="shared" si="21"/>
        <v>1106615.6399999999</v>
      </c>
      <c r="E74">
        <v>44.63</v>
      </c>
      <c r="F74" s="21">
        <f t="shared" si="22"/>
        <v>2052712.2200000002</v>
      </c>
      <c r="G74">
        <v>48.16</v>
      </c>
      <c r="H74" s="1">
        <v>5624440</v>
      </c>
      <c r="I74">
        <v>2.11</v>
      </c>
      <c r="J74">
        <v>21.13</v>
      </c>
      <c r="K74">
        <v>2</v>
      </c>
      <c r="L74">
        <v>1.31</v>
      </c>
      <c r="M74">
        <v>12.68</v>
      </c>
      <c r="N74">
        <v>12.959</v>
      </c>
      <c r="O74">
        <v>43.7</v>
      </c>
      <c r="P74">
        <v>40.67</v>
      </c>
      <c r="Q74">
        <f t="shared" si="23"/>
        <v>1</v>
      </c>
      <c r="R74" t="s">
        <v>1927</v>
      </c>
      <c r="S74" s="55">
        <f t="shared" si="24"/>
        <v>49320000000</v>
      </c>
      <c r="T74" s="5" t="str">
        <f>VLOOKUP(A74,'Fund Database'!$B:$G,3,FALSE)</f>
        <v>Medtronic Inc. Co</v>
      </c>
      <c r="U74" s="5">
        <f>VLOOKUP(A74,'Fund Database'!$B:$G,4,FALSE)</f>
        <v>17.140999999999998</v>
      </c>
      <c r="V74" s="5">
        <f>VLOOKUP(A74,'Fund Database'!$B:$G,5,FALSE)</f>
        <v>12.898</v>
      </c>
      <c r="W74" s="5">
        <f>VLOOKUP(A74,'Fund Database'!$B:$G,6,FALSE)</f>
        <v>32.012999999999998</v>
      </c>
      <c r="X74" s="6">
        <f t="shared" si="17"/>
        <v>0.85494596841230275</v>
      </c>
      <c r="Y74" s="6">
        <f t="shared" si="18"/>
        <v>7.909477929643724E-2</v>
      </c>
      <c r="Z74" s="7">
        <f t="shared" si="19"/>
        <v>26.754799999999999</v>
      </c>
      <c r="AA74" s="8">
        <f t="shared" si="20"/>
        <v>-0.40051982971095679</v>
      </c>
    </row>
    <row r="75" spans="1:27" x14ac:dyDescent="0.3">
      <c r="A75" t="s">
        <v>1513</v>
      </c>
      <c r="B75">
        <v>20781</v>
      </c>
      <c r="C75">
        <v>20.58</v>
      </c>
      <c r="D75" s="21">
        <f t="shared" si="21"/>
        <v>427672.98</v>
      </c>
      <c r="E75">
        <v>45.52</v>
      </c>
      <c r="F75" s="21">
        <f t="shared" si="22"/>
        <v>945951.12000000011</v>
      </c>
      <c r="G75">
        <v>47</v>
      </c>
      <c r="H75" s="1">
        <v>255107</v>
      </c>
      <c r="I75">
        <v>1.88</v>
      </c>
      <c r="J75">
        <v>24.19</v>
      </c>
      <c r="K75">
        <v>24.4</v>
      </c>
      <c r="L75">
        <v>1.32</v>
      </c>
      <c r="M75">
        <v>16.670000000000002</v>
      </c>
      <c r="N75">
        <v>9.5579999999999998</v>
      </c>
      <c r="O75">
        <v>41.76</v>
      </c>
      <c r="P75">
        <v>40.229999999999997</v>
      </c>
      <c r="Q75">
        <f t="shared" si="23"/>
        <v>1</v>
      </c>
      <c r="R75" t="s">
        <v>1928</v>
      </c>
      <c r="S75" s="55">
        <f t="shared" si="24"/>
        <v>1550000000</v>
      </c>
      <c r="T75" s="5" t="str">
        <f>VLOOKUP(A75,'Fund Database'!$B:$G,3,FALSE)</f>
        <v>Toro Company (The</v>
      </c>
      <c r="U75" s="5">
        <f>VLOOKUP(A75,'Fund Database'!$B:$G,4,FALSE)</f>
        <v>19.436</v>
      </c>
      <c r="V75" s="5">
        <f>VLOOKUP(A75,'Fund Database'!$B:$G,5,FALSE)</f>
        <v>8.3170000000000002</v>
      </c>
      <c r="W75" s="5">
        <f>VLOOKUP(A75,'Fund Database'!$B:$G,6,FALSE)</f>
        <v>8.0079999999999991</v>
      </c>
      <c r="X75" s="6">
        <f t="shared" si="17"/>
        <v>1.2118561710398448</v>
      </c>
      <c r="Y75" s="6">
        <f t="shared" si="18"/>
        <v>3.2513181019332094E-2</v>
      </c>
      <c r="Z75" s="7">
        <f t="shared" si="19"/>
        <v>31.339600000000001</v>
      </c>
      <c r="AA75" s="8">
        <f t="shared" si="20"/>
        <v>-0.31152021089630932</v>
      </c>
    </row>
    <row r="76" spans="1:27" x14ac:dyDescent="0.3">
      <c r="A76" t="s">
        <v>1641</v>
      </c>
      <c r="B76">
        <v>30988</v>
      </c>
      <c r="C76">
        <v>36.31</v>
      </c>
      <c r="D76" s="21">
        <f t="shared" si="21"/>
        <v>1125174.28</v>
      </c>
      <c r="E76">
        <v>49.698099999999997</v>
      </c>
      <c r="F76" s="21">
        <f t="shared" si="22"/>
        <v>1540044.7227999999</v>
      </c>
      <c r="G76">
        <v>52.43</v>
      </c>
      <c r="H76" s="1">
        <v>855612</v>
      </c>
      <c r="I76">
        <v>3.2429999999999999</v>
      </c>
      <c r="J76">
        <v>15.32</v>
      </c>
      <c r="K76">
        <v>3.4</v>
      </c>
      <c r="L76">
        <v>1.35</v>
      </c>
      <c r="M76">
        <v>12.33</v>
      </c>
      <c r="N76">
        <v>30.511998999999999</v>
      </c>
      <c r="O76">
        <v>49.199199999999998</v>
      </c>
      <c r="P76">
        <v>46.696399999999997</v>
      </c>
      <c r="Q76">
        <f t="shared" si="23"/>
        <v>1</v>
      </c>
      <c r="R76" t="s">
        <v>1929</v>
      </c>
      <c r="S76" s="55">
        <f t="shared" si="24"/>
        <v>5810000000</v>
      </c>
      <c r="T76" s="5" t="str">
        <f>VLOOKUP(A76,'Fund Database'!$B:$G,3,FALSE)</f>
        <v>Wisconsin Energy</v>
      </c>
      <c r="U76" s="5">
        <f>VLOOKUP(A76,'Fund Database'!$B:$G,4,FALSE)</f>
        <v>10.927</v>
      </c>
      <c r="V76" s="5">
        <f>VLOOKUP(A76,'Fund Database'!$B:$G,5,FALSE)</f>
        <v>3.2770000000000001</v>
      </c>
      <c r="W76" s="5">
        <f>VLOOKUP(A76,'Fund Database'!$B:$G,6,FALSE)</f>
        <v>16.077999999999999</v>
      </c>
      <c r="X76" s="6">
        <f t="shared" si="17"/>
        <v>0.36871660699531794</v>
      </c>
      <c r="Y76" s="6">
        <f t="shared" si="18"/>
        <v>5.4969908306353829E-2</v>
      </c>
      <c r="Z76" s="7">
        <f t="shared" si="19"/>
        <v>39.986190000000001</v>
      </c>
      <c r="AA76" s="8">
        <f t="shared" si="20"/>
        <v>-0.19541813469730224</v>
      </c>
    </row>
    <row r="77" spans="1:27" x14ac:dyDescent="0.3">
      <c r="A77" t="s">
        <v>442</v>
      </c>
      <c r="B77">
        <v>52899</v>
      </c>
      <c r="C77">
        <v>23.25</v>
      </c>
      <c r="D77" s="21">
        <f t="shared" si="21"/>
        <v>1229901.75</v>
      </c>
      <c r="E77">
        <v>38.86</v>
      </c>
      <c r="F77" s="21">
        <f t="shared" si="22"/>
        <v>2055655.14</v>
      </c>
      <c r="G77">
        <v>40.22</v>
      </c>
      <c r="H77" s="1">
        <v>736964</v>
      </c>
      <c r="I77">
        <v>1.744</v>
      </c>
      <c r="J77">
        <v>22.28</v>
      </c>
      <c r="K77">
        <v>3.7</v>
      </c>
      <c r="L77">
        <v>1.39</v>
      </c>
      <c r="M77">
        <v>14.55</v>
      </c>
      <c r="N77">
        <v>20.875999</v>
      </c>
      <c r="O77">
        <v>37.021700000000003</v>
      </c>
      <c r="P77">
        <v>35.444800000000001</v>
      </c>
      <c r="Q77">
        <f t="shared" si="23"/>
        <v>1</v>
      </c>
      <c r="R77" t="s">
        <v>1882</v>
      </c>
      <c r="S77" s="55">
        <f t="shared" si="24"/>
        <v>2560000000</v>
      </c>
      <c r="T77" s="5" t="str">
        <f>VLOOKUP(A77,'Fund Database'!$B:$G,3,FALSE)</f>
        <v>Charles River Lab</v>
      </c>
      <c r="U77" s="5">
        <f>VLOOKUP(A77,'Fund Database'!$B:$G,4,FALSE)</f>
        <v>8.5009999999999994</v>
      </c>
      <c r="V77" s="5">
        <f>VLOOKUP(A77,'Fund Database'!$B:$G,5,FALSE)</f>
        <v>5.28</v>
      </c>
      <c r="W77" s="5">
        <f>VLOOKUP(A77,'Fund Database'!$B:$G,6,FALSE)</f>
        <v>15.263999999999999</v>
      </c>
      <c r="X77" s="6">
        <f t="shared" si="17"/>
        <v>0.67139784946236558</v>
      </c>
      <c r="Y77" s="6">
        <f t="shared" si="18"/>
        <v>3.4997426659804411E-2</v>
      </c>
      <c r="Z77" s="7">
        <f t="shared" si="19"/>
        <v>25.3752</v>
      </c>
      <c r="AA77" s="8">
        <f t="shared" si="20"/>
        <v>-0.34700977869274319</v>
      </c>
    </row>
    <row r="78" spans="1:27" x14ac:dyDescent="0.3">
      <c r="A78" t="s">
        <v>1300</v>
      </c>
      <c r="B78">
        <v>91783</v>
      </c>
      <c r="C78">
        <v>17.5</v>
      </c>
      <c r="D78" s="21">
        <f t="shared" si="21"/>
        <v>1606202.5</v>
      </c>
      <c r="E78">
        <v>49.78</v>
      </c>
      <c r="F78" s="21">
        <f t="shared" si="22"/>
        <v>4568957.74</v>
      </c>
      <c r="G78">
        <v>49.5</v>
      </c>
      <c r="H78" s="2">
        <v>72462.3</v>
      </c>
      <c r="I78">
        <v>1.9</v>
      </c>
      <c r="J78">
        <v>26.17</v>
      </c>
      <c r="K78">
        <v>8.1</v>
      </c>
      <c r="L78">
        <v>1.39</v>
      </c>
      <c r="M78">
        <v>20.149999999999999</v>
      </c>
      <c r="N78">
        <v>11.599</v>
      </c>
      <c r="O78">
        <v>46.9</v>
      </c>
      <c r="P78">
        <v>42.4</v>
      </c>
      <c r="Q78">
        <f t="shared" si="23"/>
        <v>1</v>
      </c>
      <c r="R78" t="s">
        <v>1930</v>
      </c>
      <c r="S78" s="55">
        <f t="shared" si="24"/>
        <v>709460000</v>
      </c>
      <c r="T78" s="5" t="str">
        <f>VLOOKUP(A78,'Fund Database'!$B:$G,3,FALSE)</f>
        <v>Boston Beer Compa</v>
      </c>
      <c r="U78" s="5">
        <f>VLOOKUP(A78,'Fund Database'!$B:$G,4,FALSE)</f>
        <v>18.085999999999999</v>
      </c>
      <c r="V78" s="5">
        <f>VLOOKUP(A78,'Fund Database'!$B:$G,5,FALSE)</f>
        <v>13.558999999999999</v>
      </c>
      <c r="W78" s="5">
        <f>VLOOKUP(A78,'Fund Database'!$B:$G,6,FALSE)</f>
        <v>11.978</v>
      </c>
      <c r="X78" s="6">
        <f t="shared" si="17"/>
        <v>1.8445714285714285</v>
      </c>
      <c r="Y78" s="6">
        <f t="shared" si="18"/>
        <v>-5.6247488951386322E-3</v>
      </c>
      <c r="Z78" s="7">
        <f t="shared" si="19"/>
        <v>38.284999999999997</v>
      </c>
      <c r="AA78" s="8">
        <f t="shared" si="20"/>
        <v>-0.23091603053435122</v>
      </c>
    </row>
    <row r="79" spans="1:27" x14ac:dyDescent="0.3">
      <c r="A79" t="s">
        <v>109</v>
      </c>
      <c r="B79">
        <v>19229</v>
      </c>
      <c r="C79">
        <v>20.95</v>
      </c>
      <c r="D79" s="21">
        <f t="shared" si="21"/>
        <v>402847.55</v>
      </c>
      <c r="E79">
        <v>47.27</v>
      </c>
      <c r="F79" s="21">
        <f t="shared" si="22"/>
        <v>908954.83000000007</v>
      </c>
      <c r="G79">
        <v>52.6</v>
      </c>
      <c r="H79" s="1">
        <v>167693</v>
      </c>
      <c r="I79">
        <v>3.39</v>
      </c>
      <c r="J79">
        <v>13.93</v>
      </c>
      <c r="K79">
        <v>10.3</v>
      </c>
      <c r="L79">
        <v>1.39</v>
      </c>
      <c r="M79">
        <v>13.51</v>
      </c>
      <c r="N79">
        <v>25.853000999999999</v>
      </c>
      <c r="O79">
        <v>43.89</v>
      </c>
      <c r="P79">
        <v>41.98</v>
      </c>
      <c r="Q79">
        <f t="shared" si="23"/>
        <v>1</v>
      </c>
      <c r="R79" t="s">
        <v>1931</v>
      </c>
      <c r="S79" s="55">
        <f t="shared" si="24"/>
        <v>1440000000</v>
      </c>
      <c r="T79" s="5" t="str">
        <f>VLOOKUP(A79,'Fund Database'!$B:$G,3,FALSE)</f>
        <v>A.O. Smith Corpor</v>
      </c>
      <c r="U79" s="5">
        <f>VLOOKUP(A79,'Fund Database'!$B:$G,4,FALSE)</f>
        <v>11.363</v>
      </c>
      <c r="V79" s="5">
        <f>VLOOKUP(A79,'Fund Database'!$B:$G,5,FALSE)</f>
        <v>4.4279999999999999</v>
      </c>
      <c r="W79" s="5">
        <f>VLOOKUP(A79,'Fund Database'!$B:$G,6,FALSE)</f>
        <v>6.734</v>
      </c>
      <c r="X79" s="6">
        <f t="shared" si="17"/>
        <v>1.2563245823389024</v>
      </c>
      <c r="Y79" s="6">
        <f t="shared" si="18"/>
        <v>0.11275650518299128</v>
      </c>
      <c r="Z79" s="7">
        <f t="shared" si="19"/>
        <v>45.798900000000003</v>
      </c>
      <c r="AA79" s="8">
        <f t="shared" si="20"/>
        <v>-3.1121218531838371E-2</v>
      </c>
    </row>
    <row r="80" spans="1:27" x14ac:dyDescent="0.3">
      <c r="A80" t="s">
        <v>1042</v>
      </c>
      <c r="B80">
        <v>64612</v>
      </c>
      <c r="C80">
        <v>26.72</v>
      </c>
      <c r="D80" s="21">
        <f t="shared" si="21"/>
        <v>1726432.64</v>
      </c>
      <c r="E80">
        <v>47.32</v>
      </c>
      <c r="F80" s="21">
        <f t="shared" si="22"/>
        <v>3057439.84</v>
      </c>
      <c r="G80">
        <v>52.43</v>
      </c>
      <c r="H80" s="1">
        <v>252946</v>
      </c>
      <c r="I80">
        <v>1.78</v>
      </c>
      <c r="J80">
        <v>26.6</v>
      </c>
      <c r="K80">
        <v>7.4</v>
      </c>
      <c r="L80">
        <v>1.4</v>
      </c>
      <c r="M80">
        <v>18.27</v>
      </c>
      <c r="N80">
        <v>13.262</v>
      </c>
      <c r="O80">
        <v>45.29</v>
      </c>
      <c r="P80">
        <v>44.7</v>
      </c>
      <c r="Q80">
        <f t="shared" si="23"/>
        <v>1</v>
      </c>
      <c r="R80" t="s">
        <v>1867</v>
      </c>
      <c r="S80" s="55">
        <f t="shared" si="24"/>
        <v>2990000000</v>
      </c>
      <c r="T80" s="5" t="str">
        <f>VLOOKUP(A80,'Fund Database'!$B:$G,3,FALSE)</f>
        <v>MSC Industrial Di</v>
      </c>
      <c r="U80" s="5">
        <f>VLOOKUP(A80,'Fund Database'!$B:$G,4,FALSE)</f>
        <v>14.074</v>
      </c>
      <c r="V80" s="5">
        <f>VLOOKUP(A80,'Fund Database'!$B:$G,5,FALSE)</f>
        <v>9.7710000000000008</v>
      </c>
      <c r="W80" s="5">
        <f>VLOOKUP(A80,'Fund Database'!$B:$G,6,FALSE)</f>
        <v>12.58</v>
      </c>
      <c r="X80" s="6">
        <f t="shared" si="17"/>
        <v>0.77095808383233544</v>
      </c>
      <c r="Y80" s="6">
        <f t="shared" si="18"/>
        <v>0.10798816568047336</v>
      </c>
      <c r="Z80" s="7">
        <f t="shared" si="19"/>
        <v>32.520600000000002</v>
      </c>
      <c r="AA80" s="8">
        <f t="shared" si="20"/>
        <v>-0.31275147928994079</v>
      </c>
    </row>
    <row r="81" spans="1:27" x14ac:dyDescent="0.3">
      <c r="A81" t="s">
        <v>658</v>
      </c>
      <c r="B81">
        <v>60892</v>
      </c>
      <c r="C81">
        <v>30.48</v>
      </c>
      <c r="D81" s="21">
        <f t="shared" si="21"/>
        <v>1855988.16</v>
      </c>
      <c r="E81">
        <v>43.44</v>
      </c>
      <c r="F81" s="21">
        <f t="shared" si="22"/>
        <v>2645148.48</v>
      </c>
      <c r="G81">
        <v>53.78</v>
      </c>
      <c r="H81" s="1">
        <v>3549020</v>
      </c>
      <c r="I81">
        <v>4.01</v>
      </c>
      <c r="J81">
        <v>10.85</v>
      </c>
      <c r="K81">
        <v>1.6</v>
      </c>
      <c r="L81">
        <v>1.42</v>
      </c>
      <c r="M81">
        <v>13.28</v>
      </c>
      <c r="N81">
        <v>18.548999999999999</v>
      </c>
      <c r="O81">
        <v>45.82</v>
      </c>
      <c r="P81">
        <v>47.55</v>
      </c>
      <c r="Q81">
        <f t="shared" si="23"/>
        <v>0</v>
      </c>
      <c r="R81" t="s">
        <v>1932</v>
      </c>
      <c r="S81" s="55">
        <f t="shared" si="24"/>
        <v>7740000000</v>
      </c>
      <c r="T81" s="5" t="str">
        <f>VLOOKUP(A81,'Fund Database'!$B:$G,3,FALSE)</f>
        <v>Fluor Corporation</v>
      </c>
      <c r="U81" s="5">
        <f>VLOOKUP(A81,'Fund Database'!$B:$G,4,FALSE)</f>
        <v>24.916</v>
      </c>
      <c r="V81" s="5">
        <f>VLOOKUP(A81,'Fund Database'!$B:$G,5,FALSE)</f>
        <v>9.8350000000000009</v>
      </c>
      <c r="W81" s="5">
        <f>VLOOKUP(A81,'Fund Database'!$B:$G,6,FALSE)</f>
        <v>4.7629999999999999</v>
      </c>
      <c r="X81" s="6">
        <f t="shared" si="17"/>
        <v>0.4251968503937007</v>
      </c>
      <c r="Y81" s="6">
        <f t="shared" si="18"/>
        <v>0.2380294659300185</v>
      </c>
      <c r="Z81" s="7">
        <f t="shared" si="19"/>
        <v>53.252799999999993</v>
      </c>
      <c r="AA81" s="8">
        <f t="shared" si="20"/>
        <v>0.22589318600368316</v>
      </c>
    </row>
    <row r="82" spans="1:27" x14ac:dyDescent="0.3">
      <c r="A82" t="s">
        <v>1165</v>
      </c>
      <c r="B82">
        <v>86208</v>
      </c>
      <c r="C82">
        <v>16.95</v>
      </c>
      <c r="D82" s="21">
        <f t="shared" si="21"/>
        <v>1461225.5999999999</v>
      </c>
      <c r="E82">
        <v>42.88</v>
      </c>
      <c r="F82" s="21">
        <f t="shared" si="22"/>
        <v>3696599.04</v>
      </c>
      <c r="G82">
        <v>42</v>
      </c>
      <c r="H82" s="1">
        <v>627626</v>
      </c>
      <c r="I82">
        <v>1.85</v>
      </c>
      <c r="J82">
        <v>23.24</v>
      </c>
      <c r="K82">
        <v>13.2</v>
      </c>
      <c r="L82">
        <v>1.44</v>
      </c>
      <c r="M82">
        <v>18.809999999999999</v>
      </c>
      <c r="N82">
        <v>14.637</v>
      </c>
      <c r="O82">
        <v>40.42</v>
      </c>
      <c r="P82">
        <v>35.53</v>
      </c>
      <c r="Q82">
        <f t="shared" si="23"/>
        <v>1</v>
      </c>
      <c r="R82" t="s">
        <v>1933</v>
      </c>
      <c r="S82" s="55">
        <f t="shared" si="24"/>
        <v>983370000</v>
      </c>
      <c r="T82" s="5" t="str">
        <f>VLOOKUP(A82,'Fund Database'!$B:$G,3,FALSE)</f>
        <v>P.F.Chang's China</v>
      </c>
      <c r="U82" s="5">
        <f>VLOOKUP(A82,'Fund Database'!$B:$G,4,FALSE)</f>
        <v>13.311999999999999</v>
      </c>
      <c r="V82" s="5">
        <f>VLOOKUP(A82,'Fund Database'!$B:$G,5,FALSE)</f>
        <v>6.1180000000000003</v>
      </c>
      <c r="W82" s="5">
        <f>VLOOKUP(A82,'Fund Database'!$B:$G,6,FALSE)</f>
        <v>5.2590000000000003</v>
      </c>
      <c r="X82" s="6">
        <f t="shared" si="17"/>
        <v>1.529793510324484</v>
      </c>
      <c r="Y82" s="6">
        <f t="shared" si="18"/>
        <v>-2.0522388059701552E-2</v>
      </c>
      <c r="Z82" s="7">
        <f t="shared" si="19"/>
        <v>34.798499999999997</v>
      </c>
      <c r="AA82" s="8">
        <f t="shared" si="20"/>
        <v>-0.18846781716417921</v>
      </c>
    </row>
    <row r="83" spans="1:27" x14ac:dyDescent="0.3">
      <c r="A83" t="s">
        <v>244</v>
      </c>
      <c r="B83">
        <v>38991</v>
      </c>
      <c r="C83">
        <v>22.53</v>
      </c>
      <c r="D83" s="21">
        <f t="shared" si="21"/>
        <v>878467.2300000001</v>
      </c>
      <c r="E83">
        <v>45.75</v>
      </c>
      <c r="F83" s="21">
        <f t="shared" si="22"/>
        <v>1783838.25</v>
      </c>
      <c r="G83">
        <v>50.4</v>
      </c>
      <c r="H83" s="2">
        <v>99354.1</v>
      </c>
      <c r="I83">
        <v>2.97</v>
      </c>
      <c r="J83">
        <v>15.39</v>
      </c>
      <c r="K83">
        <v>13</v>
      </c>
      <c r="L83">
        <v>1.44</v>
      </c>
      <c r="M83">
        <v>12.36</v>
      </c>
      <c r="N83">
        <v>32.533000999999999</v>
      </c>
      <c r="O83">
        <v>47.26</v>
      </c>
      <c r="P83">
        <v>46.22</v>
      </c>
      <c r="Q83">
        <f t="shared" si="23"/>
        <v>1</v>
      </c>
      <c r="R83" t="s">
        <v>1934</v>
      </c>
      <c r="S83" s="55">
        <f t="shared" si="24"/>
        <v>3100000000</v>
      </c>
      <c r="T83" s="5" t="str">
        <f>VLOOKUP(A83,'Fund Database'!$B:$G,3,FALSE)</f>
        <v>BOK Financial Cor</v>
      </c>
      <c r="U83" s="5">
        <f>VLOOKUP(A83,'Fund Database'!$B:$G,4,FALSE)</f>
        <v>9.9</v>
      </c>
      <c r="V83" s="5">
        <f>VLOOKUP(A83,'Fund Database'!$B:$G,5,FALSE)</f>
        <v>0.86699999999999999</v>
      </c>
      <c r="W83" s="5">
        <f>VLOOKUP(A83,'Fund Database'!$B:$G,6,FALSE)</f>
        <v>32.631</v>
      </c>
      <c r="X83" s="6">
        <f t="shared" si="17"/>
        <v>1.0306258322237016</v>
      </c>
      <c r="Y83" s="6">
        <f t="shared" si="18"/>
        <v>0.10163934426229505</v>
      </c>
      <c r="Z83" s="7">
        <f t="shared" si="19"/>
        <v>36.709200000000003</v>
      </c>
      <c r="AA83" s="8">
        <f t="shared" si="20"/>
        <v>-0.19761311475409829</v>
      </c>
    </row>
    <row r="84" spans="1:27" x14ac:dyDescent="0.3">
      <c r="A84" t="s">
        <v>1483</v>
      </c>
      <c r="B84">
        <v>82579</v>
      </c>
      <c r="C84">
        <v>30.83</v>
      </c>
      <c r="D84" s="21">
        <f t="shared" si="21"/>
        <v>2545910.5699999998</v>
      </c>
      <c r="E84">
        <v>48.58</v>
      </c>
      <c r="F84" s="21">
        <f t="shared" si="22"/>
        <v>4011687.82</v>
      </c>
      <c r="G84">
        <v>55</v>
      </c>
      <c r="H84" s="1">
        <v>3640120</v>
      </c>
      <c r="I84">
        <v>2.0099999999999998</v>
      </c>
      <c r="J84">
        <v>24.16</v>
      </c>
      <c r="K84">
        <v>2.6</v>
      </c>
      <c r="L84">
        <v>1.44</v>
      </c>
      <c r="M84">
        <v>12.99</v>
      </c>
      <c r="N84">
        <v>37.756000999999998</v>
      </c>
      <c r="O84">
        <v>47.97</v>
      </c>
      <c r="P84">
        <v>46.77</v>
      </c>
      <c r="Q84">
        <f t="shared" si="23"/>
        <v>1</v>
      </c>
      <c r="R84" t="s">
        <v>1935</v>
      </c>
      <c r="S84" s="55">
        <f t="shared" si="24"/>
        <v>19850000000</v>
      </c>
      <c r="T84" s="5" t="str">
        <f>VLOOKUP(A84,'Fund Database'!$B:$G,3,FALSE)</f>
        <v>Thermo Fisher Sci</v>
      </c>
      <c r="U84" s="5">
        <f>VLOOKUP(A84,'Fund Database'!$B:$G,4,FALSE)</f>
        <v>5.6079999999999997</v>
      </c>
      <c r="V84" s="5">
        <f>VLOOKUP(A84,'Fund Database'!$B:$G,5,FALSE)</f>
        <v>3.2730000000000001</v>
      </c>
      <c r="W84" s="5">
        <f>VLOOKUP(A84,'Fund Database'!$B:$G,6,FALSE)</f>
        <v>11.058</v>
      </c>
      <c r="X84" s="6">
        <f t="shared" si="17"/>
        <v>0.57573791761271487</v>
      </c>
      <c r="Y84" s="6">
        <f t="shared" si="18"/>
        <v>0.13215314944421577</v>
      </c>
      <c r="Z84" s="7">
        <f t="shared" si="19"/>
        <v>26.109899999999996</v>
      </c>
      <c r="AA84" s="8">
        <f t="shared" si="20"/>
        <v>-0.46253808151502684</v>
      </c>
    </row>
    <row r="85" spans="1:27" x14ac:dyDescent="0.3">
      <c r="A85" t="s">
        <v>172</v>
      </c>
      <c r="B85">
        <v>13366</v>
      </c>
      <c r="C85">
        <v>9.7100000000000009</v>
      </c>
      <c r="D85" s="21">
        <f t="shared" si="21"/>
        <v>129783.86000000002</v>
      </c>
      <c r="E85">
        <v>38.93</v>
      </c>
      <c r="F85" s="21">
        <f t="shared" si="22"/>
        <v>520338.38</v>
      </c>
      <c r="G85">
        <v>45.16</v>
      </c>
      <c r="H85" s="1">
        <v>10059000</v>
      </c>
      <c r="I85">
        <v>1.54</v>
      </c>
      <c r="J85">
        <v>25.3</v>
      </c>
      <c r="K85">
        <v>1.1000000000000001</v>
      </c>
      <c r="L85">
        <v>1.46</v>
      </c>
      <c r="M85">
        <v>12.28</v>
      </c>
      <c r="N85">
        <v>11.744999999999999</v>
      </c>
      <c r="O85">
        <v>39.1</v>
      </c>
      <c r="P85">
        <v>37.520000000000003</v>
      </c>
      <c r="Q85">
        <f t="shared" si="23"/>
        <v>1</v>
      </c>
      <c r="R85" t="s">
        <v>1936</v>
      </c>
      <c r="S85" s="55">
        <f t="shared" si="24"/>
        <v>46400000000</v>
      </c>
      <c r="T85" s="5" t="str">
        <f>VLOOKUP(A85,'Fund Database'!$B:$G,3,FALSE)</f>
        <v>American Express</v>
      </c>
      <c r="U85" s="5">
        <f>VLOOKUP(A85,'Fund Database'!$B:$G,4,FALSE)</f>
        <v>16.54</v>
      </c>
      <c r="V85" s="5">
        <f>VLOOKUP(A85,'Fund Database'!$B:$G,5,FALSE)</f>
        <v>1.7090000000000001</v>
      </c>
      <c r="W85" s="5">
        <f>VLOOKUP(A85,'Fund Database'!$B:$G,6,FALSE)</f>
        <v>14.789</v>
      </c>
      <c r="X85" s="6">
        <f t="shared" si="17"/>
        <v>3.0092687950566424</v>
      </c>
      <c r="Y85" s="6">
        <f t="shared" si="18"/>
        <v>0.16003082455689691</v>
      </c>
      <c r="Z85" s="7">
        <f t="shared" si="19"/>
        <v>18.911200000000001</v>
      </c>
      <c r="AA85" s="8">
        <f t="shared" si="20"/>
        <v>-0.51422553300796303</v>
      </c>
    </row>
    <row r="86" spans="1:27" x14ac:dyDescent="0.3">
      <c r="A86" t="s">
        <v>1015</v>
      </c>
      <c r="B86">
        <v>44986</v>
      </c>
      <c r="C86">
        <v>28.08</v>
      </c>
      <c r="D86" s="21">
        <f t="shared" si="21"/>
        <v>1263206.8799999999</v>
      </c>
      <c r="E86">
        <v>37.78</v>
      </c>
      <c r="F86" s="21">
        <f t="shared" si="22"/>
        <v>1699571.08</v>
      </c>
      <c r="G86">
        <v>40.56</v>
      </c>
      <c r="H86" s="1">
        <v>581261</v>
      </c>
      <c r="I86">
        <v>2.27</v>
      </c>
      <c r="J86">
        <v>16.670000000000002</v>
      </c>
      <c r="K86">
        <v>11.6</v>
      </c>
      <c r="L86">
        <v>1.47</v>
      </c>
      <c r="M86">
        <v>13.79</v>
      </c>
      <c r="N86">
        <v>10.125999999999999</v>
      </c>
      <c r="O86">
        <v>36.94</v>
      </c>
      <c r="P86">
        <v>35.31</v>
      </c>
      <c r="Q86">
        <f t="shared" si="23"/>
        <v>1</v>
      </c>
      <c r="R86" t="s">
        <v>1937</v>
      </c>
      <c r="S86" s="55">
        <f t="shared" si="24"/>
        <v>4990000000</v>
      </c>
      <c r="T86" s="5" t="str">
        <f>VLOOKUP(A86,'Fund Database'!$B:$G,3,FALSE)</f>
        <v>McCormick &amp; Compa</v>
      </c>
      <c r="U86" s="5">
        <f>VLOOKUP(A86,'Fund Database'!$B:$G,4,FALSE)</f>
        <v>25.088999999999999</v>
      </c>
      <c r="V86" s="5">
        <f>VLOOKUP(A86,'Fund Database'!$B:$G,5,FALSE)</f>
        <v>9.1379999999999999</v>
      </c>
      <c r="W86" s="5">
        <f>VLOOKUP(A86,'Fund Database'!$B:$G,6,FALSE)</f>
        <v>15.134</v>
      </c>
      <c r="X86" s="6">
        <f t="shared" si="17"/>
        <v>0.34544159544159558</v>
      </c>
      <c r="Y86" s="6">
        <f t="shared" si="18"/>
        <v>7.3583906829010087E-2</v>
      </c>
      <c r="Z86" s="7">
        <f t="shared" si="19"/>
        <v>31.303299999999997</v>
      </c>
      <c r="AA86" s="8">
        <f t="shared" si="20"/>
        <v>-0.17143197458973014</v>
      </c>
    </row>
    <row r="87" spans="1:27" x14ac:dyDescent="0.3">
      <c r="A87" t="s">
        <v>568</v>
      </c>
      <c r="B87">
        <v>43487</v>
      </c>
      <c r="C87">
        <v>29.27</v>
      </c>
      <c r="D87" s="21">
        <f t="shared" si="21"/>
        <v>1272864.49</v>
      </c>
      <c r="E87">
        <v>42.74</v>
      </c>
      <c r="F87" s="21">
        <f t="shared" si="22"/>
        <v>1858634.3800000001</v>
      </c>
      <c r="G87">
        <v>50.86</v>
      </c>
      <c r="H87" s="1">
        <v>1566780</v>
      </c>
      <c r="I87">
        <v>1.74</v>
      </c>
      <c r="J87">
        <v>24.58</v>
      </c>
      <c r="K87">
        <v>1.9</v>
      </c>
      <c r="L87">
        <v>1.48</v>
      </c>
      <c r="M87">
        <v>17.03</v>
      </c>
      <c r="N87">
        <v>8.4390000000000001</v>
      </c>
      <c r="O87">
        <v>43.85</v>
      </c>
      <c r="P87">
        <v>44.69</v>
      </c>
      <c r="Q87">
        <f t="shared" si="23"/>
        <v>0</v>
      </c>
      <c r="R87" t="s">
        <v>1938</v>
      </c>
      <c r="S87" s="55">
        <f t="shared" si="24"/>
        <v>10130000000</v>
      </c>
      <c r="T87" s="5" t="str">
        <f>VLOOKUP(A87,'Fund Database'!$B:$G,3,FALSE)</f>
        <v>Ecolab Inc. Commo</v>
      </c>
      <c r="U87" s="5">
        <f>VLOOKUP(A87,'Fund Database'!$B:$G,4,FALSE)</f>
        <v>23.361999999999998</v>
      </c>
      <c r="V87" s="5">
        <f>VLOOKUP(A87,'Fund Database'!$B:$G,5,FALSE)</f>
        <v>9.7289999999999992</v>
      </c>
      <c r="W87" s="5">
        <f>VLOOKUP(A87,'Fund Database'!$B:$G,6,FALSE)</f>
        <v>12.897</v>
      </c>
      <c r="X87" s="6">
        <f t="shared" si="17"/>
        <v>0.4601981551076188</v>
      </c>
      <c r="Y87" s="6">
        <f t="shared" si="18"/>
        <v>0.18998596162845102</v>
      </c>
      <c r="Z87" s="7">
        <f t="shared" si="19"/>
        <v>29.632200000000001</v>
      </c>
      <c r="AA87" s="8">
        <f t="shared" si="20"/>
        <v>-0.30668694431445953</v>
      </c>
    </row>
    <row r="88" spans="1:27" x14ac:dyDescent="0.3">
      <c r="A88" t="s">
        <v>1569</v>
      </c>
      <c r="B88">
        <v>57045</v>
      </c>
      <c r="C88">
        <v>30.34</v>
      </c>
      <c r="D88" s="21">
        <f t="shared" si="21"/>
        <v>1730745.3</v>
      </c>
      <c r="E88">
        <v>48.78</v>
      </c>
      <c r="F88" s="21">
        <f t="shared" si="22"/>
        <v>2782655.1</v>
      </c>
      <c r="G88">
        <v>51.85</v>
      </c>
      <c r="H88" s="1">
        <v>518225</v>
      </c>
      <c r="I88">
        <v>3.48</v>
      </c>
      <c r="J88">
        <v>14.02</v>
      </c>
      <c r="K88">
        <v>4.3</v>
      </c>
      <c r="L88">
        <v>1.48</v>
      </c>
      <c r="M88">
        <v>13.59</v>
      </c>
      <c r="N88">
        <v>46.103999999999999</v>
      </c>
      <c r="O88">
        <v>46.23</v>
      </c>
      <c r="P88">
        <v>43.93</v>
      </c>
      <c r="Q88">
        <f t="shared" si="23"/>
        <v>1</v>
      </c>
      <c r="R88" t="s">
        <v>1939</v>
      </c>
      <c r="S88" s="55">
        <f t="shared" si="24"/>
        <v>4090000000</v>
      </c>
      <c r="T88" s="5" t="str">
        <f>VLOOKUP(A88,'Fund Database'!$B:$G,3,FALSE)</f>
        <v>URS Corporation C</v>
      </c>
      <c r="U88" s="5">
        <f>VLOOKUP(A88,'Fund Database'!$B:$G,4,FALSE)</f>
        <v>7.4829999999999997</v>
      </c>
      <c r="V88" s="5">
        <f>VLOOKUP(A88,'Fund Database'!$B:$G,5,FALSE)</f>
        <v>3.5640000000000001</v>
      </c>
      <c r="W88" s="5">
        <f>VLOOKUP(A88,'Fund Database'!$B:$G,6,FALSE)</f>
        <v>4.07</v>
      </c>
      <c r="X88" s="6">
        <f t="shared" si="17"/>
        <v>0.60777851021753471</v>
      </c>
      <c r="Y88" s="6">
        <f t="shared" si="18"/>
        <v>6.2935629356293571E-2</v>
      </c>
      <c r="Z88" s="7">
        <f t="shared" si="19"/>
        <v>47.293199999999999</v>
      </c>
      <c r="AA88" s="8">
        <f t="shared" si="20"/>
        <v>-3.0479704797048018E-2</v>
      </c>
    </row>
    <row r="89" spans="1:27" x14ac:dyDescent="0.3">
      <c r="A89" t="s">
        <v>1189</v>
      </c>
      <c r="B89">
        <v>98626</v>
      </c>
      <c r="C89">
        <v>17.16</v>
      </c>
      <c r="D89" s="21">
        <f t="shared" si="21"/>
        <v>1692422.16</v>
      </c>
      <c r="E89">
        <v>40.68</v>
      </c>
      <c r="F89" s="21">
        <f t="shared" si="22"/>
        <v>4012105.68</v>
      </c>
      <c r="G89">
        <v>39.549999999999997</v>
      </c>
      <c r="H89" s="1">
        <v>820264</v>
      </c>
      <c r="I89">
        <v>3.18</v>
      </c>
      <c r="J89">
        <v>12.79</v>
      </c>
      <c r="K89">
        <v>8</v>
      </c>
      <c r="L89">
        <v>1.49</v>
      </c>
      <c r="M89">
        <v>13.56</v>
      </c>
      <c r="N89">
        <v>20.197001</v>
      </c>
      <c r="O89">
        <v>34.94</v>
      </c>
      <c r="P89">
        <v>32.520000000000003</v>
      </c>
      <c r="Q89">
        <f t="shared" si="23"/>
        <v>1</v>
      </c>
      <c r="R89" t="s">
        <v>1940</v>
      </c>
      <c r="S89" s="55">
        <f t="shared" si="24"/>
        <v>1110000000</v>
      </c>
      <c r="T89" s="5" t="str">
        <f>VLOOKUP(A89,'Fund Database'!$B:$G,3,FALSE)</f>
        <v>The Children's Pl</v>
      </c>
      <c r="U89" s="5">
        <f>VLOOKUP(A89,'Fund Database'!$B:$G,4,FALSE)</f>
        <v>14.682</v>
      </c>
      <c r="V89" s="5">
        <f>VLOOKUP(A89,'Fund Database'!$B:$G,5,FALSE)</f>
        <v>8.6929999999999996</v>
      </c>
      <c r="W89" s="5">
        <f>VLOOKUP(A89,'Fund Database'!$B:$G,6,FALSE)</f>
        <v>8.0670000000000002</v>
      </c>
      <c r="X89" s="6">
        <f t="shared" si="17"/>
        <v>1.3706293706293706</v>
      </c>
      <c r="Y89" s="6">
        <f t="shared" si="18"/>
        <v>-2.7777777777777842E-2</v>
      </c>
      <c r="Z89" s="7">
        <f t="shared" si="19"/>
        <v>43.120800000000003</v>
      </c>
      <c r="AA89" s="8">
        <f t="shared" si="20"/>
        <v>6.0000000000000074E-2</v>
      </c>
    </row>
    <row r="90" spans="1:27" x14ac:dyDescent="0.3">
      <c r="A90" t="s">
        <v>1393</v>
      </c>
      <c r="B90">
        <v>69767</v>
      </c>
      <c r="C90">
        <v>36.43</v>
      </c>
      <c r="D90" s="21">
        <f t="shared" si="21"/>
        <v>2541611.81</v>
      </c>
      <c r="E90">
        <v>48.64</v>
      </c>
      <c r="F90" s="21">
        <f t="shared" si="22"/>
        <v>3393466.88</v>
      </c>
      <c r="G90">
        <v>58.33</v>
      </c>
      <c r="H90" s="1">
        <v>2139840</v>
      </c>
      <c r="I90">
        <v>4.5199999999999996</v>
      </c>
      <c r="J90">
        <v>10.75</v>
      </c>
      <c r="K90">
        <v>1.6</v>
      </c>
      <c r="L90">
        <v>1.49</v>
      </c>
      <c r="M90">
        <v>10.07</v>
      </c>
      <c r="N90">
        <v>36.775002000000001</v>
      </c>
      <c r="O90">
        <v>50.41</v>
      </c>
      <c r="P90">
        <v>51.82</v>
      </c>
      <c r="Q90">
        <f t="shared" si="23"/>
        <v>0</v>
      </c>
      <c r="R90" t="s">
        <v>1941</v>
      </c>
      <c r="S90" s="55">
        <f t="shared" si="24"/>
        <v>11910000000</v>
      </c>
      <c r="T90" s="5" t="str">
        <f>VLOOKUP(A90,'Fund Database'!$B:$G,3,FALSE)</f>
        <v>Sempra Energy Com</v>
      </c>
      <c r="U90" s="5">
        <f>VLOOKUP(A90,'Fund Database'!$B:$G,4,FALSE)</f>
        <v>13.183</v>
      </c>
      <c r="V90" s="5">
        <f>VLOOKUP(A90,'Fund Database'!$B:$G,5,FALSE)</f>
        <v>2.9660000000000002</v>
      </c>
      <c r="W90" s="5">
        <f>VLOOKUP(A90,'Fund Database'!$B:$G,6,FALSE)</f>
        <v>16.074999999999999</v>
      </c>
      <c r="X90" s="6">
        <f t="shared" si="17"/>
        <v>0.33516332692835576</v>
      </c>
      <c r="Y90" s="6">
        <f t="shared" si="18"/>
        <v>0.19921874999999994</v>
      </c>
      <c r="Z90" s="7">
        <f t="shared" si="19"/>
        <v>45.516399999999997</v>
      </c>
      <c r="AA90" s="8">
        <f t="shared" si="20"/>
        <v>-6.4218750000000061E-2</v>
      </c>
    </row>
    <row r="91" spans="1:27" x14ac:dyDescent="0.3">
      <c r="A91" t="s">
        <v>787</v>
      </c>
      <c r="B91">
        <v>66504</v>
      </c>
      <c r="C91">
        <v>29.16</v>
      </c>
      <c r="D91" s="21">
        <f t="shared" si="21"/>
        <v>1939256.64</v>
      </c>
      <c r="E91">
        <v>41.704999999999998</v>
      </c>
      <c r="F91" s="21">
        <f t="shared" si="22"/>
        <v>2773549.32</v>
      </c>
      <c r="G91">
        <v>42.5</v>
      </c>
      <c r="H91" s="1">
        <v>538620</v>
      </c>
      <c r="I91">
        <v>2.7490000000000001</v>
      </c>
      <c r="J91">
        <v>15.17</v>
      </c>
      <c r="K91">
        <v>5.7</v>
      </c>
      <c r="L91">
        <v>1.5</v>
      </c>
      <c r="M91">
        <v>14.48</v>
      </c>
      <c r="N91">
        <v>16.563998999999999</v>
      </c>
      <c r="O91">
        <v>39.761000000000003</v>
      </c>
      <c r="P91">
        <v>37.921999999999997</v>
      </c>
      <c r="Q91">
        <f t="shared" si="23"/>
        <v>1</v>
      </c>
      <c r="R91" t="s">
        <v>1942</v>
      </c>
      <c r="S91" s="55">
        <f t="shared" si="24"/>
        <v>5570000000</v>
      </c>
      <c r="T91" s="5" t="str">
        <f>VLOOKUP(A91,'Fund Database'!$B:$G,3,FALSE)</f>
        <v>Hormel Foods Corp</v>
      </c>
      <c r="U91" s="5">
        <f>VLOOKUP(A91,'Fund Database'!$B:$G,4,FALSE)</f>
        <v>17.494</v>
      </c>
      <c r="V91" s="5">
        <f>VLOOKUP(A91,'Fund Database'!$B:$G,5,FALSE)</f>
        <v>9.7609999999999992</v>
      </c>
      <c r="W91" s="5">
        <f>VLOOKUP(A91,'Fund Database'!$B:$G,6,FALSE)</f>
        <v>8.7469999999999999</v>
      </c>
      <c r="X91" s="6">
        <f t="shared" si="17"/>
        <v>0.43021262002743477</v>
      </c>
      <c r="Y91" s="6">
        <f t="shared" si="18"/>
        <v>1.9062462534468329E-2</v>
      </c>
      <c r="Z91" s="7">
        <f t="shared" si="19"/>
        <v>39.805520000000001</v>
      </c>
      <c r="AA91" s="8">
        <f t="shared" si="20"/>
        <v>-4.554561803141103E-2</v>
      </c>
    </row>
    <row r="92" spans="1:27" x14ac:dyDescent="0.3">
      <c r="A92" t="s">
        <v>778</v>
      </c>
      <c r="B92">
        <v>94631</v>
      </c>
      <c r="C92">
        <v>19.5</v>
      </c>
      <c r="D92" s="21">
        <f t="shared" si="21"/>
        <v>1845304.5</v>
      </c>
      <c r="E92">
        <v>40.060001</v>
      </c>
      <c r="F92" s="21">
        <f t="shared" si="22"/>
        <v>3790917.9546309998</v>
      </c>
      <c r="G92">
        <v>50.18</v>
      </c>
      <c r="H92" s="1">
        <v>2271000</v>
      </c>
      <c r="I92">
        <v>2.5419999999999998</v>
      </c>
      <c r="J92">
        <v>15.76</v>
      </c>
      <c r="K92">
        <v>3.5</v>
      </c>
      <c r="L92">
        <v>1.51</v>
      </c>
      <c r="M92">
        <v>15.65</v>
      </c>
      <c r="N92">
        <v>26.152000000000001</v>
      </c>
      <c r="O92">
        <v>43.300899999999999</v>
      </c>
      <c r="P92">
        <v>40.058</v>
      </c>
      <c r="Q92">
        <f t="shared" si="23"/>
        <v>1</v>
      </c>
      <c r="R92" t="s">
        <v>1943</v>
      </c>
      <c r="S92" s="55">
        <f t="shared" si="24"/>
        <v>4230000000.0000005</v>
      </c>
      <c r="T92" s="5" t="str">
        <f>VLOOKUP(A92,'Fund Database'!$B:$G,3,FALSE)</f>
        <v>Helmerich &amp; Payne</v>
      </c>
      <c r="U92" s="5">
        <f>VLOOKUP(A92,'Fund Database'!$B:$G,4,FALSE)</f>
        <v>10.558999999999999</v>
      </c>
      <c r="V92" s="5">
        <f>VLOOKUP(A92,'Fund Database'!$B:$G,5,FALSE)</f>
        <v>7.2089999999999996</v>
      </c>
      <c r="W92" s="5">
        <f>VLOOKUP(A92,'Fund Database'!$B:$G,6,FALSE)</f>
        <v>27.706</v>
      </c>
      <c r="X92" s="6">
        <f t="shared" si="17"/>
        <v>1.0543590256410256</v>
      </c>
      <c r="Y92" s="6">
        <f t="shared" si="18"/>
        <v>0.25262103712878092</v>
      </c>
      <c r="Z92" s="7">
        <f t="shared" si="19"/>
        <v>39.782299999999999</v>
      </c>
      <c r="AA92" s="8">
        <f t="shared" si="20"/>
        <v>-6.9321266367417316E-3</v>
      </c>
    </row>
    <row r="93" spans="1:27" x14ac:dyDescent="0.3">
      <c r="A93" t="s">
        <v>997</v>
      </c>
      <c r="B93">
        <v>52810</v>
      </c>
      <c r="C93">
        <v>28.68</v>
      </c>
      <c r="D93" s="21">
        <f t="shared" si="21"/>
        <v>1514590.8</v>
      </c>
      <c r="E93">
        <v>42.09</v>
      </c>
      <c r="F93" s="21">
        <f t="shared" si="22"/>
        <v>2222772.9000000004</v>
      </c>
      <c r="G93">
        <v>48</v>
      </c>
      <c r="H93" s="1">
        <v>327477</v>
      </c>
      <c r="I93">
        <v>3.01</v>
      </c>
      <c r="J93">
        <v>13.97</v>
      </c>
      <c r="K93">
        <v>6.6</v>
      </c>
      <c r="L93">
        <v>1.52</v>
      </c>
      <c r="M93">
        <v>12.87</v>
      </c>
      <c r="N93">
        <v>26.27</v>
      </c>
      <c r="O93">
        <v>40.06</v>
      </c>
      <c r="P93">
        <v>35.79</v>
      </c>
      <c r="Q93">
        <f t="shared" si="23"/>
        <v>1</v>
      </c>
      <c r="R93" t="s">
        <v>1944</v>
      </c>
      <c r="S93" s="55">
        <f t="shared" si="24"/>
        <v>1480000000</v>
      </c>
      <c r="T93" s="5" t="str">
        <f>VLOOKUP(A93,'Fund Database'!$B:$G,3,FALSE)</f>
        <v>Magellan Health S</v>
      </c>
      <c r="U93" s="5">
        <f>VLOOKUP(A93,'Fund Database'!$B:$G,4,FALSE)</f>
        <v>11.647</v>
      </c>
      <c r="V93" s="5">
        <f>VLOOKUP(A93,'Fund Database'!$B:$G,5,FALSE)</f>
        <v>0</v>
      </c>
      <c r="W93" s="5">
        <f>VLOOKUP(A93,'Fund Database'!$B:$G,6,FALSE)</f>
        <v>6.0640000000000001</v>
      </c>
      <c r="X93" s="6">
        <f t="shared" si="17"/>
        <v>0.4675732217573223</v>
      </c>
      <c r="Y93" s="6">
        <f t="shared" si="18"/>
        <v>0.14041339985744825</v>
      </c>
      <c r="Z93" s="7">
        <f t="shared" si="19"/>
        <v>38.738699999999994</v>
      </c>
      <c r="AA93" s="8">
        <f t="shared" si="20"/>
        <v>-7.9622238061297423E-2</v>
      </c>
    </row>
    <row r="94" spans="1:27" x14ac:dyDescent="0.3">
      <c r="A94" t="s">
        <v>736</v>
      </c>
      <c r="B94">
        <v>55866</v>
      </c>
      <c r="C94">
        <v>27.91</v>
      </c>
      <c r="D94" s="21">
        <f t="shared" si="21"/>
        <v>1559220.06</v>
      </c>
      <c r="E94">
        <v>41.505000000000003</v>
      </c>
      <c r="F94" s="21">
        <f t="shared" si="22"/>
        <v>2318718.33</v>
      </c>
      <c r="G94">
        <v>45.17</v>
      </c>
      <c r="H94" s="1">
        <v>767103</v>
      </c>
      <c r="I94">
        <v>1.3839999999999999</v>
      </c>
      <c r="J94">
        <v>29.99</v>
      </c>
      <c r="K94">
        <v>6.6</v>
      </c>
      <c r="L94">
        <v>1.53</v>
      </c>
      <c r="M94">
        <v>14.72</v>
      </c>
      <c r="N94">
        <v>6.2969999999999997</v>
      </c>
      <c r="O94">
        <v>39.844000000000001</v>
      </c>
      <c r="P94">
        <v>36.762</v>
      </c>
      <c r="Q94">
        <f t="shared" si="23"/>
        <v>1</v>
      </c>
      <c r="R94" t="s">
        <v>1908</v>
      </c>
      <c r="S94" s="55">
        <f t="shared" si="24"/>
        <v>3700000000</v>
      </c>
      <c r="T94" s="5" t="str">
        <f>VLOOKUP(A94,'Fund Database'!$B:$G,3,FALSE)</f>
        <v>Hansen Natural Co</v>
      </c>
      <c r="U94" s="5">
        <f>VLOOKUP(A94,'Fund Database'!$B:$G,4,FALSE)</f>
        <v>24.539000000000001</v>
      </c>
      <c r="V94" s="5">
        <f>VLOOKUP(A94,'Fund Database'!$B:$G,5,FALSE)</f>
        <v>18.388999999999999</v>
      </c>
      <c r="W94" s="5">
        <f>VLOOKUP(A94,'Fund Database'!$B:$G,6,FALSE)</f>
        <v>19.16</v>
      </c>
      <c r="X94" s="6">
        <f t="shared" si="17"/>
        <v>0.48710139734862062</v>
      </c>
      <c r="Y94" s="6">
        <f t="shared" si="18"/>
        <v>8.8302614142874325E-2</v>
      </c>
      <c r="Z94" s="7">
        <f t="shared" si="19"/>
        <v>20.372479999999999</v>
      </c>
      <c r="AA94" s="8">
        <f t="shared" si="20"/>
        <v>-0.50915600530056626</v>
      </c>
    </row>
    <row r="95" spans="1:27" x14ac:dyDescent="0.3">
      <c r="A95" t="s">
        <v>304</v>
      </c>
      <c r="B95">
        <v>47563</v>
      </c>
      <c r="C95">
        <v>16.8</v>
      </c>
      <c r="D95" s="21">
        <f t="shared" si="21"/>
        <v>799058.4</v>
      </c>
      <c r="E95">
        <v>36.200000000000003</v>
      </c>
      <c r="F95" s="21">
        <f t="shared" si="22"/>
        <v>1721780.6</v>
      </c>
      <c r="G95">
        <v>36.979999999999997</v>
      </c>
      <c r="H95" s="1">
        <v>4223340</v>
      </c>
      <c r="I95">
        <v>2.2400000000000002</v>
      </c>
      <c r="J95">
        <v>16.149999999999999</v>
      </c>
      <c r="K95">
        <v>2.6</v>
      </c>
      <c r="L95">
        <v>1.54</v>
      </c>
      <c r="M95">
        <v>13.66</v>
      </c>
      <c r="N95">
        <v>27.999001</v>
      </c>
      <c r="O95">
        <v>34.090000000000003</v>
      </c>
      <c r="P95">
        <v>32.46</v>
      </c>
      <c r="Q95">
        <f t="shared" si="23"/>
        <v>1</v>
      </c>
      <c r="R95" t="s">
        <v>1945</v>
      </c>
      <c r="S95" s="55">
        <f t="shared" si="24"/>
        <v>28490000000</v>
      </c>
      <c r="T95" s="5" t="str">
        <f>VLOOKUP(A95,'Fund Database'!$B:$G,3,FALSE)</f>
        <v>Carnival Corporat</v>
      </c>
      <c r="U95" s="5">
        <f>VLOOKUP(A95,'Fund Database'!$B:$G,4,FALSE)</f>
        <v>8.7029999999999994</v>
      </c>
      <c r="V95" s="5">
        <f>VLOOKUP(A95,'Fund Database'!$B:$G,5,FALSE)</f>
        <v>3.8330000000000002</v>
      </c>
      <c r="W95" s="5">
        <f>VLOOKUP(A95,'Fund Database'!$B:$G,6,FALSE)</f>
        <v>16.372</v>
      </c>
      <c r="X95" s="6">
        <f t="shared" si="17"/>
        <v>1.1547619047619049</v>
      </c>
      <c r="Y95" s="6">
        <f t="shared" si="18"/>
        <v>2.1546961325966684E-2</v>
      </c>
      <c r="Z95" s="7">
        <f t="shared" si="19"/>
        <v>30.598400000000002</v>
      </c>
      <c r="AA95" s="8">
        <f t="shared" si="20"/>
        <v>-0.15474033149171273</v>
      </c>
    </row>
    <row r="96" spans="1:27" x14ac:dyDescent="0.3">
      <c r="A96" t="s">
        <v>70</v>
      </c>
      <c r="B96">
        <v>13212</v>
      </c>
      <c r="C96">
        <v>15.54</v>
      </c>
      <c r="D96" s="21">
        <f t="shared" si="21"/>
        <v>205314.47999999998</v>
      </c>
      <c r="E96">
        <v>40.17</v>
      </c>
      <c r="F96" s="21">
        <f t="shared" si="22"/>
        <v>530726.04</v>
      </c>
      <c r="G96">
        <v>43.7</v>
      </c>
      <c r="H96" s="1">
        <v>626915</v>
      </c>
      <c r="I96">
        <v>1.9379999999999999</v>
      </c>
      <c r="J96">
        <v>20.73</v>
      </c>
      <c r="K96">
        <v>7.1</v>
      </c>
      <c r="L96">
        <v>1.56</v>
      </c>
      <c r="M96">
        <v>13.26</v>
      </c>
      <c r="N96">
        <v>13.162000000000001</v>
      </c>
      <c r="O96">
        <v>37.152900000000002</v>
      </c>
      <c r="P96">
        <v>34.987900000000003</v>
      </c>
      <c r="Q96">
        <f t="shared" si="23"/>
        <v>1</v>
      </c>
      <c r="R96" t="s">
        <v>1946</v>
      </c>
      <c r="S96" s="55">
        <f t="shared" si="24"/>
        <v>3680000000</v>
      </c>
      <c r="T96" s="5" t="str">
        <f>VLOOKUP(A96,'Fund Database'!$B:$G,3,FALSE)</f>
        <v>Albemarle Corpora</v>
      </c>
      <c r="U96" s="5">
        <f>VLOOKUP(A96,'Fund Database'!$B:$G,4,FALSE)</f>
        <v>15.705</v>
      </c>
      <c r="V96" s="5">
        <f>VLOOKUP(A96,'Fund Database'!$B:$G,5,FALSE)</f>
        <v>4.6580000000000004</v>
      </c>
      <c r="W96" s="5">
        <f>VLOOKUP(A96,'Fund Database'!$B:$G,6,FALSE)</f>
        <v>10.488</v>
      </c>
      <c r="X96" s="6">
        <f t="shared" si="17"/>
        <v>1.5849420849420852</v>
      </c>
      <c r="Y96" s="6">
        <f t="shared" si="18"/>
        <v>8.7876524769728681E-2</v>
      </c>
      <c r="Z96" s="7">
        <f t="shared" si="19"/>
        <v>25.697879999999998</v>
      </c>
      <c r="AA96" s="8">
        <f t="shared" si="20"/>
        <v>-0.36027184466019424</v>
      </c>
    </row>
    <row r="97" spans="1:27" x14ac:dyDescent="0.3">
      <c r="A97" t="s">
        <v>715</v>
      </c>
      <c r="B97">
        <v>55772</v>
      </c>
      <c r="C97">
        <v>35.700000000000003</v>
      </c>
      <c r="D97" s="21">
        <f t="shared" si="21"/>
        <v>1991060.4000000001</v>
      </c>
      <c r="E97">
        <v>46.435000000000002</v>
      </c>
      <c r="F97" s="21">
        <f t="shared" si="22"/>
        <v>2589772.8200000003</v>
      </c>
      <c r="G97">
        <v>50.31</v>
      </c>
      <c r="H97" s="1">
        <v>331720</v>
      </c>
      <c r="I97">
        <v>1.8009999999999999</v>
      </c>
      <c r="J97">
        <v>25.78</v>
      </c>
      <c r="K97">
        <v>8.6</v>
      </c>
      <c r="L97">
        <v>1.56</v>
      </c>
      <c r="M97">
        <v>18.5</v>
      </c>
      <c r="N97">
        <v>15.611000000000001</v>
      </c>
      <c r="O97">
        <v>44.307000000000002</v>
      </c>
      <c r="P97">
        <v>42.39</v>
      </c>
      <c r="Q97">
        <f t="shared" si="23"/>
        <v>1</v>
      </c>
      <c r="R97" t="s">
        <v>1947</v>
      </c>
      <c r="S97" s="55">
        <f t="shared" si="24"/>
        <v>2280000000</v>
      </c>
      <c r="T97" s="5" t="str">
        <f>VLOOKUP(A97,'Fund Database'!$B:$G,3,FALSE)</f>
        <v>Gen-Probe Incorpo</v>
      </c>
      <c r="U97" s="5">
        <f>VLOOKUP(A97,'Fund Database'!$B:$G,4,FALSE)</f>
        <v>11.611000000000001</v>
      </c>
      <c r="V97" s="5">
        <f>VLOOKUP(A97,'Fund Database'!$B:$G,5,FALSE)</f>
        <v>7.8769999999999998</v>
      </c>
      <c r="W97" s="5">
        <f>VLOOKUP(A97,'Fund Database'!$B:$G,6,FALSE)</f>
        <v>25.395</v>
      </c>
      <c r="X97" s="6">
        <f t="shared" si="17"/>
        <v>0.3007002801120448</v>
      </c>
      <c r="Y97" s="6">
        <f t="shared" si="18"/>
        <v>8.3449983848390225E-2</v>
      </c>
      <c r="Z97" s="7">
        <f t="shared" si="19"/>
        <v>33.3185</v>
      </c>
      <c r="AA97" s="8">
        <f t="shared" si="20"/>
        <v>-0.28247011952191237</v>
      </c>
    </row>
    <row r="98" spans="1:27" x14ac:dyDescent="0.3">
      <c r="A98" t="s">
        <v>127</v>
      </c>
      <c r="B98">
        <v>37986</v>
      </c>
      <c r="C98">
        <v>23.87</v>
      </c>
      <c r="D98" s="21">
        <f t="shared" si="21"/>
        <v>906725.82000000007</v>
      </c>
      <c r="E98">
        <v>42.48</v>
      </c>
      <c r="F98" s="21">
        <f t="shared" si="22"/>
        <v>1613645.2799999998</v>
      </c>
      <c r="G98">
        <v>45.25</v>
      </c>
      <c r="H98" s="1">
        <v>123536</v>
      </c>
      <c r="I98">
        <v>3.59</v>
      </c>
      <c r="J98">
        <v>11.84</v>
      </c>
      <c r="K98">
        <v>0.7</v>
      </c>
      <c r="L98">
        <v>1.57</v>
      </c>
      <c r="M98">
        <v>9.08</v>
      </c>
      <c r="N98">
        <v>16.721001000000001</v>
      </c>
      <c r="O98">
        <v>41.47</v>
      </c>
      <c r="P98">
        <v>38.979999999999997</v>
      </c>
      <c r="Q98">
        <f t="shared" si="23"/>
        <v>1</v>
      </c>
      <c r="R98" t="s">
        <v>1759</v>
      </c>
      <c r="S98" s="55">
        <f t="shared" si="24"/>
        <v>1560000000</v>
      </c>
      <c r="T98" s="5" t="str">
        <f>VLOOKUP(A98,'Fund Database'!$B:$G,3,FALSE)</f>
        <v>Alliance Resource</v>
      </c>
      <c r="U98" s="5">
        <f>VLOOKUP(A98,'Fund Database'!$B:$G,4,FALSE)</f>
        <v>63.091999999999999</v>
      </c>
      <c r="V98" s="5">
        <f>VLOOKUP(A98,'Fund Database'!$B:$G,5,FALSE)</f>
        <v>13.305</v>
      </c>
      <c r="W98" s="5">
        <f>VLOOKUP(A98,'Fund Database'!$B:$G,6,FALSE)</f>
        <v>18.001999999999999</v>
      </c>
      <c r="X98" s="6">
        <f t="shared" si="17"/>
        <v>0.77963971512358587</v>
      </c>
      <c r="Y98" s="6">
        <f t="shared" si="18"/>
        <v>6.5207156308851308E-2</v>
      </c>
      <c r="Z98" s="7">
        <f t="shared" si="19"/>
        <v>32.597200000000001</v>
      </c>
      <c r="AA98" s="8">
        <f t="shared" si="20"/>
        <v>-0.23264595103578148</v>
      </c>
    </row>
    <row r="99" spans="1:27" x14ac:dyDescent="0.3">
      <c r="A99" t="s">
        <v>196</v>
      </c>
      <c r="B99">
        <v>89436</v>
      </c>
      <c r="C99">
        <v>19.11</v>
      </c>
      <c r="D99" s="21">
        <f t="shared" si="21"/>
        <v>1709121.96</v>
      </c>
      <c r="E99">
        <v>41.4</v>
      </c>
      <c r="F99" s="21">
        <f t="shared" si="22"/>
        <v>3702650.4</v>
      </c>
      <c r="G99">
        <v>45.34</v>
      </c>
      <c r="H99" s="1">
        <v>2858580</v>
      </c>
      <c r="I99">
        <v>1.99</v>
      </c>
      <c r="J99">
        <v>20.84</v>
      </c>
      <c r="K99">
        <v>3.1</v>
      </c>
      <c r="L99">
        <v>1.57</v>
      </c>
      <c r="M99">
        <v>16.760000000000002</v>
      </c>
      <c r="N99">
        <v>12.971</v>
      </c>
      <c r="O99">
        <v>40.25</v>
      </c>
      <c r="P99">
        <v>38.18</v>
      </c>
      <c r="Q99">
        <f t="shared" si="23"/>
        <v>1</v>
      </c>
      <c r="R99" t="s">
        <v>1769</v>
      </c>
      <c r="S99" s="55">
        <f t="shared" si="24"/>
        <v>10850000000</v>
      </c>
      <c r="T99" s="5" t="str">
        <f>VLOOKUP(A99,'Fund Database'!$B:$G,3,FALSE)</f>
        <v>Bed Bath &amp; Beyond</v>
      </c>
      <c r="U99" s="5">
        <f>VLOOKUP(A99,'Fund Database'!$B:$G,4,FALSE)</f>
        <v>16.486000000000001</v>
      </c>
      <c r="V99" s="5">
        <f>VLOOKUP(A99,'Fund Database'!$B:$G,5,FALSE)</f>
        <v>11.526</v>
      </c>
      <c r="W99" s="5">
        <f>VLOOKUP(A99,'Fund Database'!$B:$G,6,FALSE)</f>
        <v>11.204000000000001</v>
      </c>
      <c r="X99" s="6">
        <f t="shared" si="17"/>
        <v>1.1664050235478807</v>
      </c>
      <c r="Y99" s="6">
        <f t="shared" si="18"/>
        <v>9.5169082125603988E-2</v>
      </c>
      <c r="Z99" s="7">
        <f t="shared" si="19"/>
        <v>33.352400000000003</v>
      </c>
      <c r="AA99" s="8">
        <f t="shared" si="20"/>
        <v>-0.19438647342995161</v>
      </c>
    </row>
    <row r="100" spans="1:27" x14ac:dyDescent="0.3">
      <c r="A100" t="s">
        <v>118</v>
      </c>
      <c r="B100">
        <v>15274</v>
      </c>
      <c r="C100">
        <v>22.82</v>
      </c>
      <c r="D100" s="21">
        <f t="shared" si="21"/>
        <v>348552.68</v>
      </c>
      <c r="E100">
        <v>43.2</v>
      </c>
      <c r="F100" s="21">
        <f t="shared" si="22"/>
        <v>659836.80000000005</v>
      </c>
      <c r="G100">
        <v>49.27</v>
      </c>
      <c r="H100" s="1">
        <v>1125290</v>
      </c>
      <c r="I100">
        <v>1.83</v>
      </c>
      <c r="J100">
        <v>23.65</v>
      </c>
      <c r="K100">
        <v>1.9</v>
      </c>
      <c r="L100">
        <v>1.57</v>
      </c>
      <c r="M100">
        <v>17.079999999999998</v>
      </c>
      <c r="N100">
        <v>10.081</v>
      </c>
      <c r="O100">
        <v>41.52</v>
      </c>
      <c r="P100">
        <v>40.729999999999997</v>
      </c>
      <c r="Q100">
        <f t="shared" si="23"/>
        <v>1</v>
      </c>
      <c r="R100" t="s">
        <v>1948</v>
      </c>
      <c r="S100" s="55">
        <f t="shared" si="24"/>
        <v>7480000000</v>
      </c>
      <c r="T100" s="5" t="str">
        <f>VLOOKUP(A100,'Fund Database'!$B:$G,3,FALSE)</f>
        <v>Amphenol Corporat</v>
      </c>
      <c r="U100" s="5">
        <f>VLOOKUP(A100,'Fund Database'!$B:$G,4,FALSE)</f>
        <v>20.535</v>
      </c>
      <c r="V100" s="5">
        <f>VLOOKUP(A100,'Fund Database'!$B:$G,5,FALSE)</f>
        <v>9.8360000000000003</v>
      </c>
      <c r="W100" s="5">
        <f>VLOOKUP(A100,'Fund Database'!$B:$G,6,FALSE)</f>
        <v>17.337</v>
      </c>
      <c r="X100" s="6">
        <f t="shared" si="17"/>
        <v>0.8930762489044699</v>
      </c>
      <c r="Y100" s="6">
        <f t="shared" si="18"/>
        <v>0.14050925925925925</v>
      </c>
      <c r="Z100" s="7">
        <f t="shared" si="19"/>
        <v>31.256399999999999</v>
      </c>
      <c r="AA100" s="8">
        <f t="shared" si="20"/>
        <v>-0.27647222222222229</v>
      </c>
    </row>
    <row r="101" spans="1:27" x14ac:dyDescent="0.3">
      <c r="A101" t="s">
        <v>11</v>
      </c>
      <c r="B101">
        <v>77392</v>
      </c>
      <c r="C101">
        <v>9.84</v>
      </c>
      <c r="D101" s="21">
        <f t="shared" si="21"/>
        <v>761537.28</v>
      </c>
      <c r="E101">
        <v>47.23</v>
      </c>
      <c r="F101" s="21">
        <f t="shared" si="22"/>
        <v>3655224.1599999997</v>
      </c>
      <c r="G101">
        <v>48.57</v>
      </c>
      <c r="H101" s="1">
        <v>363156</v>
      </c>
      <c r="I101">
        <v>3.57</v>
      </c>
      <c r="J101">
        <v>13.25</v>
      </c>
      <c r="K101">
        <v>4.0999999999999996</v>
      </c>
      <c r="L101">
        <v>1.58</v>
      </c>
      <c r="M101">
        <v>12.33</v>
      </c>
      <c r="N101">
        <v>35.097999999999999</v>
      </c>
      <c r="O101">
        <v>39.75</v>
      </c>
      <c r="P101">
        <v>33.47</v>
      </c>
      <c r="Q101">
        <f t="shared" si="23"/>
        <v>1</v>
      </c>
      <c r="R101" t="s">
        <v>1949</v>
      </c>
      <c r="S101" s="55">
        <f t="shared" si="24"/>
        <v>996460000</v>
      </c>
      <c r="T101" s="5" t="str">
        <f>VLOOKUP(A101,'Fund Database'!$B:$G,3,FALSE)</f>
        <v>Atlas Air Worldwi</v>
      </c>
      <c r="U101" s="5">
        <f>VLOOKUP(A101,'Fund Database'!$B:$G,4,FALSE)</f>
        <v>10.936999999999999</v>
      </c>
      <c r="V101" s="5">
        <f>VLOOKUP(A101,'Fund Database'!$B:$G,5,FALSE)</f>
        <v>0</v>
      </c>
      <c r="W101" s="5">
        <f>VLOOKUP(A101,'Fund Database'!$B:$G,6,FALSE)</f>
        <v>14.815</v>
      </c>
      <c r="X101" s="6">
        <f t="shared" si="17"/>
        <v>3.7997967479674797</v>
      </c>
      <c r="Y101" s="6">
        <f t="shared" si="18"/>
        <v>2.837179758627998E-2</v>
      </c>
      <c r="Z101" s="7">
        <f t="shared" si="19"/>
        <v>44.018099999999997</v>
      </c>
      <c r="AA101" s="8">
        <f t="shared" si="20"/>
        <v>-6.8005504975651068E-2</v>
      </c>
    </row>
    <row r="102" spans="1:27" x14ac:dyDescent="0.3">
      <c r="A102" t="s">
        <v>1357</v>
      </c>
      <c r="B102">
        <v>48286</v>
      </c>
      <c r="C102">
        <v>20.51</v>
      </c>
      <c r="D102" s="21">
        <f t="shared" si="21"/>
        <v>990345.8600000001</v>
      </c>
      <c r="E102">
        <v>43.014999000000003</v>
      </c>
      <c r="F102" s="21">
        <f t="shared" si="22"/>
        <v>2077022.2417140002</v>
      </c>
      <c r="G102">
        <v>51.7</v>
      </c>
      <c r="H102" s="1">
        <v>419482</v>
      </c>
      <c r="I102">
        <v>2.3180000000000001</v>
      </c>
      <c r="J102">
        <v>18.559999999999999</v>
      </c>
      <c r="K102">
        <v>1.8</v>
      </c>
      <c r="L102">
        <v>1.58</v>
      </c>
      <c r="M102">
        <v>12.25</v>
      </c>
      <c r="N102">
        <v>22.34</v>
      </c>
      <c r="O102">
        <v>42.4</v>
      </c>
      <c r="P102">
        <v>39.112400000000001</v>
      </c>
      <c r="Q102">
        <f t="shared" si="23"/>
        <v>1</v>
      </c>
      <c r="R102" t="s">
        <v>1874</v>
      </c>
      <c r="S102" s="55">
        <f t="shared" si="24"/>
        <v>2480000000</v>
      </c>
      <c r="T102" s="5" t="str">
        <f>VLOOKUP(A102,'Fund Database'!$B:$G,3,FALSE)</f>
        <v>Snap-On Incorpora</v>
      </c>
      <c r="U102" s="5">
        <f>VLOOKUP(A102,'Fund Database'!$B:$G,4,FALSE)</f>
        <v>10.837999999999999</v>
      </c>
      <c r="V102" s="5">
        <f>VLOOKUP(A102,'Fund Database'!$B:$G,5,FALSE)</f>
        <v>5.532</v>
      </c>
      <c r="W102" s="5">
        <f>VLOOKUP(A102,'Fund Database'!$B:$G,6,FALSE)</f>
        <v>11.257</v>
      </c>
      <c r="X102" s="6">
        <f t="shared" ref="X102:X133" si="25">(E102-C102)/C102</f>
        <v>1.0972695758166748</v>
      </c>
      <c r="Y102" s="6">
        <f t="shared" ref="Y102:Y133" si="26">(G102-E102)/E102</f>
        <v>0.20190633969327768</v>
      </c>
      <c r="Z102" s="7">
        <f t="shared" ref="Z102:Z133" si="27">M102*I102</f>
        <v>28.395500000000002</v>
      </c>
      <c r="AA102" s="8">
        <f t="shared" ref="AA102:AA133" si="28">(Z102-E102)/E102</f>
        <v>-0.33986979750946872</v>
      </c>
    </row>
    <row r="103" spans="1:27" x14ac:dyDescent="0.3">
      <c r="A103" t="s">
        <v>283</v>
      </c>
      <c r="B103">
        <v>94752</v>
      </c>
      <c r="C103">
        <v>17.71</v>
      </c>
      <c r="D103" s="21">
        <f t="shared" si="21"/>
        <v>1678057.9200000002</v>
      </c>
      <c r="E103">
        <v>42.96</v>
      </c>
      <c r="F103" s="21">
        <f t="shared" si="22"/>
        <v>4070545.92</v>
      </c>
      <c r="G103">
        <v>49.58</v>
      </c>
      <c r="H103" s="1">
        <v>2979950</v>
      </c>
      <c r="I103">
        <v>2.11</v>
      </c>
      <c r="J103">
        <v>20.329999999999998</v>
      </c>
      <c r="K103">
        <v>1.2</v>
      </c>
      <c r="L103">
        <v>1.61</v>
      </c>
      <c r="M103">
        <v>15.13</v>
      </c>
      <c r="N103">
        <v>16.021000000000001</v>
      </c>
      <c r="O103">
        <v>40.5</v>
      </c>
      <c r="P103">
        <v>39.25</v>
      </c>
      <c r="Q103">
        <f t="shared" si="23"/>
        <v>1</v>
      </c>
      <c r="R103" t="s">
        <v>1950</v>
      </c>
      <c r="S103" s="55">
        <f t="shared" si="24"/>
        <v>10510000000</v>
      </c>
      <c r="T103" s="5" t="str">
        <f>VLOOKUP(A103,'Fund Database'!$B:$G,3,FALSE)</f>
        <v>Cameron Internati</v>
      </c>
      <c r="U103" s="5">
        <f>VLOOKUP(A103,'Fund Database'!$B:$G,4,FALSE)</f>
        <v>15.242000000000001</v>
      </c>
      <c r="V103" s="5">
        <f>VLOOKUP(A103,'Fund Database'!$B:$G,5,FALSE)</f>
        <v>7.4379999999999997</v>
      </c>
      <c r="W103" s="5">
        <f>VLOOKUP(A103,'Fund Database'!$B:$G,6,FALSE)</f>
        <v>15.525</v>
      </c>
      <c r="X103" s="6">
        <f t="shared" si="25"/>
        <v>1.4257481648785997</v>
      </c>
      <c r="Y103" s="6">
        <f t="shared" si="26"/>
        <v>0.15409683426443196</v>
      </c>
      <c r="Z103" s="7">
        <f t="shared" si="27"/>
        <v>31.924299999999999</v>
      </c>
      <c r="AA103" s="8">
        <f t="shared" si="28"/>
        <v>-0.25688314711359406</v>
      </c>
    </row>
    <row r="104" spans="1:27" x14ac:dyDescent="0.3">
      <c r="A104" t="s">
        <v>991</v>
      </c>
      <c r="B104">
        <v>61578</v>
      </c>
      <c r="C104">
        <v>9.6199999999999992</v>
      </c>
      <c r="D104" s="21">
        <f t="shared" si="21"/>
        <v>592380.36</v>
      </c>
      <c r="E104">
        <v>46.43</v>
      </c>
      <c r="F104" s="21">
        <f t="shared" si="22"/>
        <v>2859066.54</v>
      </c>
      <c r="G104">
        <v>53.44</v>
      </c>
      <c r="H104" s="1">
        <v>4370710</v>
      </c>
      <c r="I104">
        <v>1.22</v>
      </c>
      <c r="J104">
        <v>38.06</v>
      </c>
      <c r="K104">
        <v>1.5</v>
      </c>
      <c r="L104">
        <v>1.62</v>
      </c>
      <c r="M104">
        <v>9.69</v>
      </c>
      <c r="N104">
        <v>14.728</v>
      </c>
      <c r="O104">
        <v>43.29</v>
      </c>
      <c r="P104">
        <v>36.590000000000003</v>
      </c>
      <c r="Q104">
        <f t="shared" si="23"/>
        <v>1</v>
      </c>
      <c r="R104" t="s">
        <v>1951</v>
      </c>
      <c r="S104" s="55">
        <f t="shared" si="24"/>
        <v>3960000000</v>
      </c>
      <c r="T104" s="5" t="str">
        <f>VLOOKUP(A104,'Fund Database'!$B:$G,3,FALSE)</f>
        <v>Massey Energy Com</v>
      </c>
      <c r="U104" s="5">
        <f>VLOOKUP(A104,'Fund Database'!$B:$G,4,FALSE)</f>
        <v>9.1059999999999999</v>
      </c>
      <c r="V104" s="5">
        <f>VLOOKUP(A104,'Fund Database'!$B:$G,5,FALSE)</f>
        <v>3.383</v>
      </c>
      <c r="W104" s="5">
        <f>VLOOKUP(A104,'Fund Database'!$B:$G,6,FALSE)</f>
        <v>7.5869999999999997</v>
      </c>
      <c r="X104" s="6">
        <f t="shared" si="25"/>
        <v>3.826403326403327</v>
      </c>
      <c r="Y104" s="6">
        <f t="shared" si="26"/>
        <v>0.15097996984708159</v>
      </c>
      <c r="Z104" s="7">
        <f t="shared" si="27"/>
        <v>11.8218</v>
      </c>
      <c r="AA104" s="8">
        <f t="shared" si="28"/>
        <v>-0.74538444970923967</v>
      </c>
    </row>
    <row r="105" spans="1:27" x14ac:dyDescent="0.3">
      <c r="A105" t="s">
        <v>40</v>
      </c>
      <c r="B105">
        <v>77926</v>
      </c>
      <c r="C105">
        <v>32.03</v>
      </c>
      <c r="D105" s="21">
        <f t="shared" si="21"/>
        <v>2495969.7800000003</v>
      </c>
      <c r="E105">
        <v>41.62</v>
      </c>
      <c r="F105" s="21">
        <f t="shared" si="22"/>
        <v>3243280.1199999996</v>
      </c>
      <c r="G105">
        <v>44.75</v>
      </c>
      <c r="H105" s="1">
        <v>2899840</v>
      </c>
      <c r="I105">
        <v>2.69</v>
      </c>
      <c r="J105">
        <v>15.46</v>
      </c>
      <c r="K105">
        <v>2.2999999999999998</v>
      </c>
      <c r="L105">
        <v>1.63</v>
      </c>
      <c r="M105">
        <v>16.45</v>
      </c>
      <c r="N105">
        <v>11.43</v>
      </c>
      <c r="O105">
        <v>41.42</v>
      </c>
      <c r="P105">
        <v>41.11</v>
      </c>
      <c r="Q105">
        <f t="shared" si="23"/>
        <v>1</v>
      </c>
      <c r="R105" t="s">
        <v>1952</v>
      </c>
      <c r="S105" s="55">
        <f t="shared" si="24"/>
        <v>21010000000</v>
      </c>
      <c r="T105" s="5" t="str">
        <f>VLOOKUP(A105,'Fund Database'!$B:$G,3,FALSE)</f>
        <v>Automatic Data Pr</v>
      </c>
      <c r="U105" s="5">
        <f>VLOOKUP(A105,'Fund Database'!$B:$G,4,FALSE)</f>
        <v>25.503</v>
      </c>
      <c r="V105" s="5">
        <f>VLOOKUP(A105,'Fund Database'!$B:$G,5,FALSE)</f>
        <v>3.7450000000000001</v>
      </c>
      <c r="W105" s="5">
        <f>VLOOKUP(A105,'Fund Database'!$B:$G,6,FALSE)</f>
        <v>21.460999999999999</v>
      </c>
      <c r="X105" s="6">
        <f t="shared" si="25"/>
        <v>0.29940680611926307</v>
      </c>
      <c r="Y105" s="6">
        <f t="shared" si="26"/>
        <v>7.5204228736184597E-2</v>
      </c>
      <c r="Z105" s="7">
        <f t="shared" si="27"/>
        <v>44.250499999999995</v>
      </c>
      <c r="AA105" s="8">
        <f t="shared" si="28"/>
        <v>6.3202787121576121E-2</v>
      </c>
    </row>
    <row r="106" spans="1:27" x14ac:dyDescent="0.3">
      <c r="A106" t="s">
        <v>1522</v>
      </c>
      <c r="B106">
        <v>27353</v>
      </c>
      <c r="C106">
        <v>20.190000000000001</v>
      </c>
      <c r="D106" s="21">
        <f t="shared" si="21"/>
        <v>552257.07000000007</v>
      </c>
      <c r="E106">
        <v>47.34</v>
      </c>
      <c r="F106" s="21">
        <f t="shared" si="22"/>
        <v>1294891.02</v>
      </c>
      <c r="G106">
        <v>53.11</v>
      </c>
      <c r="H106" s="1">
        <v>2533600</v>
      </c>
      <c r="I106">
        <v>3.05</v>
      </c>
      <c r="J106">
        <v>15.53</v>
      </c>
      <c r="K106">
        <v>3.8</v>
      </c>
      <c r="L106">
        <v>1.64</v>
      </c>
      <c r="M106">
        <v>11.98</v>
      </c>
      <c r="N106">
        <v>24.638000000000002</v>
      </c>
      <c r="O106">
        <v>45.42</v>
      </c>
      <c r="P106">
        <v>42.08</v>
      </c>
      <c r="Q106">
        <f t="shared" si="23"/>
        <v>1</v>
      </c>
      <c r="R106" t="s">
        <v>1846</v>
      </c>
      <c r="S106" s="55">
        <f t="shared" si="24"/>
        <v>16690000000.000002</v>
      </c>
      <c r="T106" s="5" t="str">
        <f>VLOOKUP(A106,'Fund Database'!$B:$G,3,FALSE)</f>
        <v>Time Warner Cable</v>
      </c>
      <c r="U106" s="5">
        <f>VLOOKUP(A106,'Fund Database'!$B:$G,4,FALSE)</f>
        <v>8.2789999999999999</v>
      </c>
      <c r="V106" s="5">
        <f>VLOOKUP(A106,'Fund Database'!$B:$G,5,FALSE)</f>
        <v>4.6500000000000004</v>
      </c>
      <c r="W106" s="5">
        <f>VLOOKUP(A106,'Fund Database'!$B:$G,6,FALSE)</f>
        <v>19.068000000000001</v>
      </c>
      <c r="X106" s="6">
        <f t="shared" si="25"/>
        <v>1.3447251114413077</v>
      </c>
      <c r="Y106" s="6">
        <f t="shared" si="26"/>
        <v>0.12188424165610467</v>
      </c>
      <c r="Z106" s="7">
        <f t="shared" si="27"/>
        <v>36.539000000000001</v>
      </c>
      <c r="AA106" s="8">
        <f t="shared" si="28"/>
        <v>-0.22815800591465993</v>
      </c>
    </row>
    <row r="107" spans="1:27" x14ac:dyDescent="0.3">
      <c r="A107" t="s">
        <v>1486</v>
      </c>
      <c r="B107">
        <v>27158</v>
      </c>
      <c r="C107">
        <v>29.14</v>
      </c>
      <c r="D107" s="21">
        <f t="shared" si="21"/>
        <v>791384.12</v>
      </c>
      <c r="E107">
        <v>37.020000000000003</v>
      </c>
      <c r="F107" s="21">
        <f t="shared" si="22"/>
        <v>1005389.16</v>
      </c>
      <c r="G107">
        <v>36.58</v>
      </c>
      <c r="H107" s="2">
        <v>25383.599999999999</v>
      </c>
      <c r="I107">
        <v>2.69</v>
      </c>
      <c r="J107">
        <v>13.76</v>
      </c>
      <c r="K107">
        <v>24.2</v>
      </c>
      <c r="L107">
        <v>1.65</v>
      </c>
      <c r="M107">
        <v>12.22</v>
      </c>
      <c r="N107">
        <v>22.733000000000001</v>
      </c>
      <c r="O107">
        <v>36.229999999999997</v>
      </c>
      <c r="P107">
        <v>38.06</v>
      </c>
      <c r="Q107">
        <f t="shared" si="23"/>
        <v>0</v>
      </c>
      <c r="R107" t="s">
        <v>1953</v>
      </c>
      <c r="S107" s="55">
        <f t="shared" si="24"/>
        <v>394600000</v>
      </c>
      <c r="T107" s="5" t="str">
        <f>VLOOKUP(A107,'Fund Database'!$B:$G,3,FALSE)</f>
        <v>Tompkins Financia</v>
      </c>
      <c r="U107" s="5">
        <f>VLOOKUP(A107,'Fund Database'!$B:$G,4,FALSE)</f>
        <v>13.795999999999999</v>
      </c>
      <c r="V107" s="5">
        <f>VLOOKUP(A107,'Fund Database'!$B:$G,5,FALSE)</f>
        <v>1.0569999999999999</v>
      </c>
      <c r="W107" s="5">
        <f>VLOOKUP(A107,'Fund Database'!$B:$G,6,FALSE)</f>
        <v>37.951999999999998</v>
      </c>
      <c r="X107" s="6">
        <f t="shared" si="25"/>
        <v>0.27041866849691154</v>
      </c>
      <c r="Y107" s="6">
        <f t="shared" si="26"/>
        <v>-1.1885467314965013E-2</v>
      </c>
      <c r="Z107" s="7">
        <f t="shared" si="27"/>
        <v>32.8718</v>
      </c>
      <c r="AA107" s="8">
        <f t="shared" si="28"/>
        <v>-0.11205294435440309</v>
      </c>
    </row>
    <row r="108" spans="1:27" x14ac:dyDescent="0.3">
      <c r="A108" t="s">
        <v>1231</v>
      </c>
      <c r="B108">
        <v>91765</v>
      </c>
      <c r="C108">
        <v>20.04</v>
      </c>
      <c r="D108" s="21">
        <f t="shared" si="21"/>
        <v>1838970.5999999999</v>
      </c>
      <c r="E108">
        <v>41.09</v>
      </c>
      <c r="F108" s="21">
        <f t="shared" si="22"/>
        <v>3770623.85</v>
      </c>
      <c r="G108">
        <v>44</v>
      </c>
      <c r="H108" s="1">
        <v>483726</v>
      </c>
      <c r="I108">
        <v>2.41</v>
      </c>
      <c r="J108">
        <v>17.02</v>
      </c>
      <c r="K108">
        <v>12.2</v>
      </c>
      <c r="L108">
        <v>1.65</v>
      </c>
      <c r="M108">
        <v>14.12</v>
      </c>
      <c r="N108">
        <v>29.033000999999999</v>
      </c>
      <c r="O108">
        <v>40.36</v>
      </c>
      <c r="P108">
        <v>37.619999999999997</v>
      </c>
      <c r="Q108">
        <f t="shared" si="23"/>
        <v>1</v>
      </c>
      <c r="R108" t="s">
        <v>1954</v>
      </c>
      <c r="S108" s="55">
        <f t="shared" si="24"/>
        <v>1910000000</v>
      </c>
      <c r="T108" s="5" t="str">
        <f>VLOOKUP(A108,'Fund Database'!$B:$G,3,FALSE)</f>
        <v>Prosperity Bancsh</v>
      </c>
      <c r="U108" s="5">
        <f>VLOOKUP(A108,'Fund Database'!$B:$G,4,FALSE)</f>
        <v>8.5850000000000009</v>
      </c>
      <c r="V108" s="5">
        <f>VLOOKUP(A108,'Fund Database'!$B:$G,5,FALSE)</f>
        <v>1.248</v>
      </c>
      <c r="W108" s="5">
        <f>VLOOKUP(A108,'Fund Database'!$B:$G,6,FALSE)</f>
        <v>52.832999999999998</v>
      </c>
      <c r="X108" s="6">
        <f t="shared" si="25"/>
        <v>1.0503992015968067</v>
      </c>
      <c r="Y108" s="6">
        <f t="shared" si="26"/>
        <v>7.0820150888293895E-2</v>
      </c>
      <c r="Z108" s="7">
        <f t="shared" si="27"/>
        <v>34.029200000000003</v>
      </c>
      <c r="AA108" s="8">
        <f t="shared" si="28"/>
        <v>-0.17183743003163787</v>
      </c>
    </row>
    <row r="109" spans="1:27" x14ac:dyDescent="0.3">
      <c r="A109" t="s">
        <v>178</v>
      </c>
      <c r="B109">
        <v>55744</v>
      </c>
      <c r="C109">
        <v>20.02</v>
      </c>
      <c r="D109" s="21">
        <f t="shared" si="21"/>
        <v>1115994.8799999999</v>
      </c>
      <c r="E109">
        <v>40.56</v>
      </c>
      <c r="F109" s="21">
        <f t="shared" si="22"/>
        <v>2260976.6400000001</v>
      </c>
      <c r="G109">
        <v>43.25</v>
      </c>
      <c r="H109" s="1">
        <v>386326</v>
      </c>
      <c r="I109">
        <v>2.11</v>
      </c>
      <c r="J109">
        <v>19.27</v>
      </c>
      <c r="K109">
        <v>12.3</v>
      </c>
      <c r="L109">
        <v>1.67</v>
      </c>
      <c r="M109">
        <v>14.86</v>
      </c>
      <c r="N109">
        <v>16.285</v>
      </c>
      <c r="O109">
        <v>37.57</v>
      </c>
      <c r="P109">
        <v>34.549999999999997</v>
      </c>
      <c r="Q109">
        <f t="shared" si="23"/>
        <v>1</v>
      </c>
      <c r="R109" t="s">
        <v>1955</v>
      </c>
      <c r="S109" s="55">
        <f t="shared" si="24"/>
        <v>1760000000</v>
      </c>
      <c r="T109" s="5" t="str">
        <f>VLOOKUP(A109,'Fund Database'!$B:$G,3,FALSE)</f>
        <v>Acuity Brands Inc</v>
      </c>
      <c r="U109" s="5">
        <f>VLOOKUP(A109,'Fund Database'!$B:$G,4,FALSE)</f>
        <v>14.111000000000001</v>
      </c>
      <c r="V109" s="5">
        <f>VLOOKUP(A109,'Fund Database'!$B:$G,5,FALSE)</f>
        <v>7.8209999999999997</v>
      </c>
      <c r="W109" s="5">
        <f>VLOOKUP(A109,'Fund Database'!$B:$G,6,FALSE)</f>
        <v>10.487</v>
      </c>
      <c r="X109" s="6">
        <f t="shared" si="25"/>
        <v>1.0259740259740262</v>
      </c>
      <c r="Y109" s="6">
        <f t="shared" si="26"/>
        <v>6.6321499013806642E-2</v>
      </c>
      <c r="Z109" s="7">
        <f t="shared" si="27"/>
        <v>31.354599999999998</v>
      </c>
      <c r="AA109" s="8">
        <f t="shared" si="28"/>
        <v>-0.22695759368836302</v>
      </c>
    </row>
    <row r="110" spans="1:27" x14ac:dyDescent="0.3">
      <c r="A110" t="s">
        <v>592</v>
      </c>
      <c r="B110">
        <v>36449</v>
      </c>
      <c r="C110">
        <v>24.39</v>
      </c>
      <c r="D110" s="21">
        <f t="shared" si="21"/>
        <v>888991.11</v>
      </c>
      <c r="E110">
        <v>47.82</v>
      </c>
      <c r="F110" s="21">
        <f t="shared" si="22"/>
        <v>1742991.18</v>
      </c>
      <c r="G110">
        <v>50.19</v>
      </c>
      <c r="H110" s="1">
        <v>4412240</v>
      </c>
      <c r="I110">
        <v>2.238</v>
      </c>
      <c r="J110">
        <v>21.37</v>
      </c>
      <c r="K110">
        <v>1.9</v>
      </c>
      <c r="L110">
        <v>1.67</v>
      </c>
      <c r="M110">
        <v>16.55</v>
      </c>
      <c r="N110">
        <v>11.683</v>
      </c>
      <c r="O110">
        <v>45.384900000000002</v>
      </c>
      <c r="P110">
        <v>41.554499999999997</v>
      </c>
      <c r="Q110">
        <f t="shared" si="23"/>
        <v>1</v>
      </c>
      <c r="R110" t="s">
        <v>1956</v>
      </c>
      <c r="S110" s="55">
        <f t="shared" si="24"/>
        <v>35980000000</v>
      </c>
      <c r="T110" s="5" t="str">
        <f>VLOOKUP(A110,'Fund Database'!$B:$G,3,FALSE)</f>
        <v>Emerson Electric</v>
      </c>
      <c r="U110" s="5">
        <f>VLOOKUP(A110,'Fund Database'!$B:$G,4,FALSE)</f>
        <v>19.635999999999999</v>
      </c>
      <c r="V110" s="5">
        <f>VLOOKUP(A110,'Fund Database'!$B:$G,5,FALSE)</f>
        <v>9.3610000000000007</v>
      </c>
      <c r="W110" s="5">
        <f>VLOOKUP(A110,'Fund Database'!$B:$G,6,FALSE)</f>
        <v>15.337999999999999</v>
      </c>
      <c r="X110" s="6">
        <f t="shared" si="25"/>
        <v>0.96063960639606394</v>
      </c>
      <c r="Y110" s="6">
        <f t="shared" si="26"/>
        <v>4.9560853199498066E-2</v>
      </c>
      <c r="Z110" s="7">
        <f t="shared" si="27"/>
        <v>37.038899999999998</v>
      </c>
      <c r="AA110" s="8">
        <f t="shared" si="28"/>
        <v>-0.22545169385194483</v>
      </c>
    </row>
    <row r="111" spans="1:27" x14ac:dyDescent="0.3">
      <c r="A111" t="s">
        <v>865</v>
      </c>
      <c r="B111">
        <v>66513</v>
      </c>
      <c r="C111">
        <v>14.96</v>
      </c>
      <c r="D111" s="21">
        <f t="shared" si="21"/>
        <v>995034.4800000001</v>
      </c>
      <c r="E111">
        <v>41.92</v>
      </c>
      <c r="F111" s="21">
        <f t="shared" si="22"/>
        <v>2788224.96</v>
      </c>
      <c r="G111">
        <v>52.76</v>
      </c>
      <c r="H111" s="1">
        <v>44025200</v>
      </c>
      <c r="I111">
        <v>2.2599999999999998</v>
      </c>
      <c r="J111">
        <v>18.53</v>
      </c>
      <c r="K111">
        <v>0.5</v>
      </c>
      <c r="L111">
        <v>1.72</v>
      </c>
      <c r="M111">
        <v>8.84</v>
      </c>
      <c r="N111">
        <v>39.896999000000001</v>
      </c>
      <c r="O111">
        <v>40.5</v>
      </c>
      <c r="P111">
        <v>42.53</v>
      </c>
      <c r="Q111">
        <f t="shared" si="23"/>
        <v>0</v>
      </c>
      <c r="R111" t="s">
        <v>1957</v>
      </c>
      <c r="S111" s="55">
        <f t="shared" si="24"/>
        <v>166550000000</v>
      </c>
      <c r="T111" s="5" t="str">
        <f>VLOOKUP(A111,'Fund Database'!$B:$G,3,FALSE)</f>
        <v>JP Morgan Chase &amp;</v>
      </c>
      <c r="U111" s="5">
        <f>VLOOKUP(A111,'Fund Database'!$B:$G,4,FALSE)</f>
        <v>7.0140000000000002</v>
      </c>
      <c r="V111" s="5">
        <f>VLOOKUP(A111,'Fund Database'!$B:$G,5,FALSE)</f>
        <v>0.55400000000000005</v>
      </c>
      <c r="W111" s="5">
        <f>VLOOKUP(A111,'Fund Database'!$B:$G,6,FALSE)</f>
        <v>26.707000000000001</v>
      </c>
      <c r="X111" s="6">
        <f t="shared" si="25"/>
        <v>1.802139037433155</v>
      </c>
      <c r="Y111" s="6">
        <f t="shared" si="26"/>
        <v>0.25858778625954187</v>
      </c>
      <c r="Z111" s="7">
        <f t="shared" si="27"/>
        <v>19.978399999999997</v>
      </c>
      <c r="AA111" s="8">
        <f t="shared" si="28"/>
        <v>-0.52341603053435126</v>
      </c>
    </row>
    <row r="112" spans="1:27" x14ac:dyDescent="0.3">
      <c r="A112" t="s">
        <v>1653</v>
      </c>
      <c r="B112">
        <v>84684</v>
      </c>
      <c r="C112">
        <v>25.76</v>
      </c>
      <c r="D112" s="21">
        <f t="shared" si="21"/>
        <v>2181459.8400000003</v>
      </c>
      <c r="E112">
        <v>39.880000000000003</v>
      </c>
      <c r="F112" s="21">
        <f t="shared" si="22"/>
        <v>3377197.9200000004</v>
      </c>
      <c r="G112">
        <v>43.42</v>
      </c>
      <c r="H112" s="1">
        <v>968146</v>
      </c>
      <c r="I112">
        <v>1.954</v>
      </c>
      <c r="J112">
        <v>20.41</v>
      </c>
      <c r="K112">
        <v>2.5</v>
      </c>
      <c r="L112">
        <v>1.73</v>
      </c>
      <c r="M112">
        <v>11.17</v>
      </c>
      <c r="N112">
        <v>27.558001000000001</v>
      </c>
      <c r="O112">
        <v>39.3123</v>
      </c>
      <c r="P112">
        <v>37.377699999999997</v>
      </c>
      <c r="Q112">
        <f t="shared" si="23"/>
        <v>1</v>
      </c>
      <c r="R112" t="s">
        <v>1958</v>
      </c>
      <c r="S112" s="55">
        <f t="shared" si="24"/>
        <v>4370000000</v>
      </c>
      <c r="T112" s="5" t="str">
        <f>VLOOKUP(A112,'Fund Database'!$B:$G,3,FALSE)</f>
        <v>Watson Pharmaceut</v>
      </c>
      <c r="U112" s="5">
        <f>VLOOKUP(A112,'Fund Database'!$B:$G,4,FALSE)</f>
        <v>8.6519999999999992</v>
      </c>
      <c r="V112" s="5">
        <f>VLOOKUP(A112,'Fund Database'!$B:$G,5,FALSE)</f>
        <v>5.3719999999999999</v>
      </c>
      <c r="W112" s="5">
        <f>VLOOKUP(A112,'Fund Database'!$B:$G,6,FALSE)</f>
        <v>14.88</v>
      </c>
      <c r="X112" s="6">
        <f t="shared" si="25"/>
        <v>0.54813664596273293</v>
      </c>
      <c r="Y112" s="6">
        <f t="shared" si="26"/>
        <v>8.8766298896690049E-2</v>
      </c>
      <c r="Z112" s="7">
        <f t="shared" si="27"/>
        <v>21.826180000000001</v>
      </c>
      <c r="AA112" s="8">
        <f t="shared" si="28"/>
        <v>-0.45270361083249749</v>
      </c>
    </row>
    <row r="113" spans="1:27" x14ac:dyDescent="0.3">
      <c r="A113" t="s">
        <v>1156</v>
      </c>
      <c r="B113">
        <v>87282</v>
      </c>
      <c r="C113">
        <v>34.6</v>
      </c>
      <c r="D113" s="21">
        <f t="shared" si="21"/>
        <v>3019957.2</v>
      </c>
      <c r="E113">
        <v>42.23</v>
      </c>
      <c r="F113" s="21">
        <f t="shared" si="22"/>
        <v>3685918.86</v>
      </c>
      <c r="G113">
        <v>49</v>
      </c>
      <c r="H113" s="1">
        <v>2562250</v>
      </c>
      <c r="I113">
        <v>3.21</v>
      </c>
      <c r="J113">
        <v>13.18</v>
      </c>
      <c r="K113">
        <v>1.6</v>
      </c>
      <c r="L113">
        <v>1.74</v>
      </c>
      <c r="M113">
        <v>11.38</v>
      </c>
      <c r="N113">
        <v>27.882000000000001</v>
      </c>
      <c r="O113">
        <v>42.73</v>
      </c>
      <c r="P113">
        <v>42.26</v>
      </c>
      <c r="Q113">
        <f t="shared" si="23"/>
        <v>1</v>
      </c>
      <c r="R113" t="s">
        <v>1959</v>
      </c>
      <c r="S113" s="55">
        <f t="shared" si="24"/>
        <v>15680000000</v>
      </c>
      <c r="T113" s="5" t="str">
        <f>VLOOKUP(A113,'Fund Database'!$B:$G,3,FALSE)</f>
        <v>Pacific Gas &amp; Ele</v>
      </c>
      <c r="U113" s="5">
        <f>VLOOKUP(A113,'Fund Database'!$B:$G,4,FALSE)</f>
        <v>12.38</v>
      </c>
      <c r="V113" s="5">
        <f>VLOOKUP(A113,'Fund Database'!$B:$G,5,FALSE)</f>
        <v>3.5289999999999999</v>
      </c>
      <c r="W113" s="5">
        <f>VLOOKUP(A113,'Fund Database'!$B:$G,6,FALSE)</f>
        <v>17.658000000000001</v>
      </c>
      <c r="X113" s="6">
        <f t="shared" si="25"/>
        <v>0.22052023121387268</v>
      </c>
      <c r="Y113" s="6">
        <f t="shared" si="26"/>
        <v>0.16031257399952648</v>
      </c>
      <c r="Z113" s="7">
        <f t="shared" si="27"/>
        <v>36.529800000000002</v>
      </c>
      <c r="AA113" s="8">
        <f t="shared" si="28"/>
        <v>-0.13497987212881826</v>
      </c>
    </row>
    <row r="114" spans="1:27" x14ac:dyDescent="0.3">
      <c r="A114" t="s">
        <v>457</v>
      </c>
      <c r="B114">
        <v>92781</v>
      </c>
      <c r="C114">
        <v>20.7</v>
      </c>
      <c r="D114" s="21">
        <f t="shared" si="21"/>
        <v>1920566.7</v>
      </c>
      <c r="E114">
        <v>47.89</v>
      </c>
      <c r="F114" s="21">
        <f t="shared" si="22"/>
        <v>4443282.09</v>
      </c>
      <c r="G114">
        <v>55.26</v>
      </c>
      <c r="H114" s="1">
        <v>4199500</v>
      </c>
      <c r="I114">
        <v>2.91</v>
      </c>
      <c r="J114">
        <v>16.45</v>
      </c>
      <c r="K114">
        <v>3.8</v>
      </c>
      <c r="L114">
        <v>1.75</v>
      </c>
      <c r="M114">
        <v>12.44</v>
      </c>
      <c r="N114">
        <v>22.483000000000001</v>
      </c>
      <c r="O114">
        <v>46.13</v>
      </c>
      <c r="P114">
        <v>46.34</v>
      </c>
      <c r="Q114">
        <f t="shared" si="23"/>
        <v>0</v>
      </c>
      <c r="R114" t="s">
        <v>1960</v>
      </c>
      <c r="S114" s="55">
        <f t="shared" si="24"/>
        <v>18680000000</v>
      </c>
      <c r="T114" s="5" t="str">
        <f>VLOOKUP(A114,'Fund Database'!$B:$G,3,FALSE)</f>
        <v>CSX Corporation C</v>
      </c>
      <c r="U114" s="5">
        <f>VLOOKUP(A114,'Fund Database'!$B:$G,4,FALSE)</f>
        <v>13.46</v>
      </c>
      <c r="V114" s="5">
        <f>VLOOKUP(A114,'Fund Database'!$B:$G,5,FALSE)</f>
        <v>5.3559999999999999</v>
      </c>
      <c r="W114" s="5">
        <f>VLOOKUP(A114,'Fund Database'!$B:$G,6,FALSE)</f>
        <v>25.274000000000001</v>
      </c>
      <c r="X114" s="6">
        <f t="shared" si="25"/>
        <v>1.3135265700483092</v>
      </c>
      <c r="Y114" s="6">
        <f t="shared" si="26"/>
        <v>0.15389434119858003</v>
      </c>
      <c r="Z114" s="7">
        <f t="shared" si="27"/>
        <v>36.200400000000002</v>
      </c>
      <c r="AA114" s="8">
        <f t="shared" si="28"/>
        <v>-0.24409271246606803</v>
      </c>
    </row>
    <row r="115" spans="1:27" x14ac:dyDescent="0.3">
      <c r="A115" t="s">
        <v>1129</v>
      </c>
      <c r="B115">
        <v>40485</v>
      </c>
      <c r="C115">
        <v>11.14</v>
      </c>
      <c r="D115" s="21">
        <f t="shared" si="21"/>
        <v>451002.9</v>
      </c>
      <c r="E115">
        <v>44.470001000000003</v>
      </c>
      <c r="F115" s="21">
        <f t="shared" si="22"/>
        <v>1800367.9904850002</v>
      </c>
      <c r="G115">
        <v>49.56</v>
      </c>
      <c r="H115" s="1">
        <v>620075</v>
      </c>
      <c r="I115">
        <v>1.177</v>
      </c>
      <c r="J115">
        <v>37.78</v>
      </c>
      <c r="K115">
        <v>3.3</v>
      </c>
      <c r="L115">
        <v>1.78</v>
      </c>
      <c r="M115">
        <v>12.93</v>
      </c>
      <c r="N115">
        <v>27.719999000000001</v>
      </c>
      <c r="O115">
        <v>38.852600000000002</v>
      </c>
      <c r="P115">
        <v>36.363999999999997</v>
      </c>
      <c r="Q115">
        <f t="shared" si="23"/>
        <v>1</v>
      </c>
      <c r="R115" t="s">
        <v>1961</v>
      </c>
      <c r="S115" s="55">
        <f t="shared" si="24"/>
        <v>2220000000</v>
      </c>
      <c r="T115" s="5" t="str">
        <f>VLOOKUP(A115,'Fund Database'!$B:$G,3,FALSE)</f>
        <v>Oil States Intern</v>
      </c>
      <c r="U115" s="5">
        <f>VLOOKUP(A115,'Fund Database'!$B:$G,4,FALSE)</f>
        <v>4.5199999999999996</v>
      </c>
      <c r="V115" s="5">
        <f>VLOOKUP(A115,'Fund Database'!$B:$G,5,FALSE)</f>
        <v>6.3090000000000002</v>
      </c>
      <c r="W115" s="5">
        <f>VLOOKUP(A115,'Fund Database'!$B:$G,6,FALSE)</f>
        <v>10.130000000000001</v>
      </c>
      <c r="X115" s="6">
        <f t="shared" si="25"/>
        <v>2.9919210951526032</v>
      </c>
      <c r="Y115" s="6">
        <f t="shared" si="26"/>
        <v>0.11445916090714724</v>
      </c>
      <c r="Z115" s="7">
        <f t="shared" si="27"/>
        <v>15.21861</v>
      </c>
      <c r="AA115" s="8">
        <f t="shared" si="28"/>
        <v>-0.65777806031531239</v>
      </c>
    </row>
    <row r="116" spans="1:27" x14ac:dyDescent="0.3">
      <c r="A116" t="s">
        <v>1207</v>
      </c>
      <c r="B116">
        <v>35367</v>
      </c>
      <c r="C116">
        <v>22.32</v>
      </c>
      <c r="D116" s="21">
        <f t="shared" si="21"/>
        <v>789391.44000000006</v>
      </c>
      <c r="E116">
        <v>37.6</v>
      </c>
      <c r="F116" s="21">
        <f t="shared" si="22"/>
        <v>1329799.2</v>
      </c>
      <c r="G116">
        <v>37.549999999999997</v>
      </c>
      <c r="H116" s="1">
        <v>982469</v>
      </c>
      <c r="I116">
        <v>0.68</v>
      </c>
      <c r="J116">
        <v>55.7</v>
      </c>
      <c r="K116">
        <v>2.2999999999999998</v>
      </c>
      <c r="L116">
        <v>1.79</v>
      </c>
      <c r="M116">
        <v>12.49</v>
      </c>
      <c r="N116">
        <v>32.692000999999998</v>
      </c>
      <c r="O116">
        <v>36.549999999999997</v>
      </c>
      <c r="P116">
        <v>34.78</v>
      </c>
      <c r="Q116">
        <f t="shared" si="23"/>
        <v>1</v>
      </c>
      <c r="R116" t="s">
        <v>1962</v>
      </c>
      <c r="S116" s="55">
        <f t="shared" si="24"/>
        <v>3810000000</v>
      </c>
      <c r="T116" s="5" t="str">
        <f>VLOOKUP(A116,'Fund Database'!$B:$G,3,FALSE)</f>
        <v>Pinnacle West Cap</v>
      </c>
      <c r="U116" s="5">
        <f>VLOOKUP(A116,'Fund Database'!$B:$G,4,FALSE)</f>
        <v>2.4249999999999998</v>
      </c>
      <c r="V116" s="5">
        <f>VLOOKUP(A116,'Fund Database'!$B:$G,5,FALSE)</f>
        <v>3.0960000000000001</v>
      </c>
      <c r="W116" s="5">
        <f>VLOOKUP(A116,'Fund Database'!$B:$G,6,FALSE)</f>
        <v>17.597999999999999</v>
      </c>
      <c r="X116" s="6">
        <f t="shared" si="25"/>
        <v>0.68458781362007171</v>
      </c>
      <c r="Y116" s="6">
        <f t="shared" si="26"/>
        <v>-1.3297872340426666E-3</v>
      </c>
      <c r="Z116" s="7">
        <f t="shared" si="27"/>
        <v>8.4932000000000016</v>
      </c>
      <c r="AA116" s="8">
        <f t="shared" si="28"/>
        <v>-0.77411702127659576</v>
      </c>
    </row>
    <row r="117" spans="1:27" x14ac:dyDescent="0.3">
      <c r="A117" t="s">
        <v>253</v>
      </c>
      <c r="B117">
        <v>69459</v>
      </c>
      <c r="C117">
        <v>16.420000000000002</v>
      </c>
      <c r="D117" s="21">
        <f t="shared" si="21"/>
        <v>1140516.78</v>
      </c>
      <c r="E117">
        <v>38.950000000000003</v>
      </c>
      <c r="F117" s="21">
        <f t="shared" si="22"/>
        <v>2705428.0500000003</v>
      </c>
      <c r="G117">
        <v>40.29</v>
      </c>
      <c r="H117" s="1">
        <v>272908</v>
      </c>
      <c r="I117">
        <v>3.08</v>
      </c>
      <c r="J117">
        <v>12.64</v>
      </c>
      <c r="K117">
        <v>9.8000000000000007</v>
      </c>
      <c r="L117">
        <v>1.81</v>
      </c>
      <c r="M117">
        <v>12.52</v>
      </c>
      <c r="N117">
        <v>37.929001</v>
      </c>
      <c r="O117">
        <v>36.340000000000003</v>
      </c>
      <c r="P117">
        <v>34</v>
      </c>
      <c r="Q117">
        <f t="shared" si="23"/>
        <v>1</v>
      </c>
      <c r="R117" t="s">
        <v>1963</v>
      </c>
      <c r="S117" s="55">
        <f t="shared" si="24"/>
        <v>1400000000</v>
      </c>
      <c r="T117" s="5" t="str">
        <f>VLOOKUP(A117,'Fund Database'!$B:$G,3,FALSE)</f>
        <v>Bristow Group Inc</v>
      </c>
      <c r="U117" s="5">
        <f>VLOOKUP(A117,'Fund Database'!$B:$G,4,FALSE)</f>
        <v>8.6679999999999993</v>
      </c>
      <c r="V117" s="5">
        <f>VLOOKUP(A117,'Fund Database'!$B:$G,5,FALSE)</f>
        <v>4.0110000000000001</v>
      </c>
      <c r="W117" s="5">
        <f>VLOOKUP(A117,'Fund Database'!$B:$G,6,FALSE)</f>
        <v>13.487</v>
      </c>
      <c r="X117" s="6">
        <f t="shared" si="25"/>
        <v>1.3721071863580998</v>
      </c>
      <c r="Y117" s="6">
        <f t="shared" si="26"/>
        <v>3.4403080872913896E-2</v>
      </c>
      <c r="Z117" s="7">
        <f t="shared" si="27"/>
        <v>38.561599999999999</v>
      </c>
      <c r="AA117" s="8">
        <f t="shared" si="28"/>
        <v>-9.9717586649551802E-3</v>
      </c>
    </row>
    <row r="118" spans="1:27" x14ac:dyDescent="0.3">
      <c r="A118" t="s">
        <v>259</v>
      </c>
      <c r="B118">
        <v>43584</v>
      </c>
      <c r="C118">
        <v>20.87</v>
      </c>
      <c r="D118" s="21">
        <f t="shared" si="21"/>
        <v>909598.08000000007</v>
      </c>
      <c r="E118">
        <v>47.76</v>
      </c>
      <c r="F118" s="21">
        <f t="shared" si="22"/>
        <v>2081571.8399999999</v>
      </c>
      <c r="G118">
        <v>56.25</v>
      </c>
      <c r="H118" s="1">
        <v>5516690</v>
      </c>
      <c r="I118">
        <v>1.68</v>
      </c>
      <c r="J118">
        <v>28.5</v>
      </c>
      <c r="K118">
        <v>0.9</v>
      </c>
      <c r="L118">
        <v>1.81</v>
      </c>
      <c r="M118">
        <v>11.76</v>
      </c>
      <c r="N118">
        <v>14.041</v>
      </c>
      <c r="O118">
        <v>45.61</v>
      </c>
      <c r="P118">
        <v>42.42</v>
      </c>
      <c r="Q118">
        <f t="shared" si="23"/>
        <v>1</v>
      </c>
      <c r="R118" t="s">
        <v>1964</v>
      </c>
      <c r="S118" s="55">
        <f t="shared" si="24"/>
        <v>12780000000</v>
      </c>
      <c r="T118" s="5" t="str">
        <f>VLOOKUP(A118,'Fund Database'!$B:$G,3,FALSE)</f>
        <v>Peabody Energy Co</v>
      </c>
      <c r="U118" s="5">
        <f>VLOOKUP(A118,'Fund Database'!$B:$G,4,FALSE)</f>
        <v>13.307</v>
      </c>
      <c r="V118" s="5">
        <f>VLOOKUP(A118,'Fund Database'!$B:$G,5,FALSE)</f>
        <v>5.6289999999999996</v>
      </c>
      <c r="W118" s="5">
        <f>VLOOKUP(A118,'Fund Database'!$B:$G,6,FALSE)</f>
        <v>14.814</v>
      </c>
      <c r="X118" s="6">
        <f t="shared" si="25"/>
        <v>1.2884523239099184</v>
      </c>
      <c r="Y118" s="6">
        <f t="shared" si="26"/>
        <v>0.17776381909547745</v>
      </c>
      <c r="Z118" s="7">
        <f t="shared" si="27"/>
        <v>19.756799999999998</v>
      </c>
      <c r="AA118" s="8">
        <f t="shared" si="28"/>
        <v>-0.58633165829145728</v>
      </c>
    </row>
    <row r="119" spans="1:27" x14ac:dyDescent="0.3">
      <c r="A119" t="s">
        <v>1620</v>
      </c>
      <c r="B119">
        <v>36311</v>
      </c>
      <c r="C119">
        <v>23.14</v>
      </c>
      <c r="D119" s="21">
        <f t="shared" si="21"/>
        <v>840236.54</v>
      </c>
      <c r="E119">
        <v>39.603999999999999</v>
      </c>
      <c r="F119" s="21">
        <f t="shared" si="22"/>
        <v>1438060.844</v>
      </c>
      <c r="G119">
        <v>45.86</v>
      </c>
      <c r="H119" s="1">
        <v>324938</v>
      </c>
      <c r="I119">
        <v>2.3980000000000001</v>
      </c>
      <c r="J119">
        <v>16.52</v>
      </c>
      <c r="K119">
        <v>14.4</v>
      </c>
      <c r="L119">
        <v>1.82</v>
      </c>
      <c r="M119">
        <v>13.99</v>
      </c>
      <c r="N119">
        <v>15.792999999999999</v>
      </c>
      <c r="O119">
        <v>38.854999999999997</v>
      </c>
      <c r="P119">
        <v>39.073999999999998</v>
      </c>
      <c r="Q119">
        <f t="shared" si="23"/>
        <v>0</v>
      </c>
      <c r="R119" t="s">
        <v>1714</v>
      </c>
      <c r="S119" s="55">
        <f t="shared" si="24"/>
        <v>1880000000</v>
      </c>
      <c r="T119" s="5" t="str">
        <f>VLOOKUP(A119,'Fund Database'!$B:$G,3,FALSE)</f>
        <v>Wabtec Corporatio</v>
      </c>
      <c r="U119" s="5">
        <f>VLOOKUP(A119,'Fund Database'!$B:$G,4,FALSE)</f>
        <v>16.478000000000002</v>
      </c>
      <c r="V119" s="5">
        <f>VLOOKUP(A119,'Fund Database'!$B:$G,5,FALSE)</f>
        <v>0</v>
      </c>
      <c r="W119" s="5">
        <f>VLOOKUP(A119,'Fund Database'!$B:$G,6,FALSE)</f>
        <v>12.845000000000001</v>
      </c>
      <c r="X119" s="6">
        <f t="shared" si="25"/>
        <v>0.71149524632670691</v>
      </c>
      <c r="Y119" s="6">
        <f t="shared" si="26"/>
        <v>0.15796384203615799</v>
      </c>
      <c r="Z119" s="7">
        <f t="shared" si="27"/>
        <v>33.548020000000001</v>
      </c>
      <c r="AA119" s="8">
        <f t="shared" si="28"/>
        <v>-0.15291334208665788</v>
      </c>
    </row>
    <row r="120" spans="1:27" x14ac:dyDescent="0.3">
      <c r="A120" t="s">
        <v>1339</v>
      </c>
      <c r="B120">
        <v>49620</v>
      </c>
      <c r="C120">
        <v>24.78</v>
      </c>
      <c r="D120" s="21">
        <f t="shared" si="21"/>
        <v>1229583.6000000001</v>
      </c>
      <c r="E120">
        <v>41.61</v>
      </c>
      <c r="F120" s="21">
        <f t="shared" si="22"/>
        <v>2064688.2</v>
      </c>
      <c r="G120">
        <v>41.72</v>
      </c>
      <c r="H120" s="1">
        <v>510598</v>
      </c>
      <c r="I120">
        <v>1.44</v>
      </c>
      <c r="J120">
        <v>29</v>
      </c>
      <c r="K120">
        <v>7.2</v>
      </c>
      <c r="L120">
        <v>1.83</v>
      </c>
      <c r="M120">
        <v>14.81</v>
      </c>
      <c r="N120">
        <v>9.625</v>
      </c>
      <c r="O120">
        <v>39.729999999999997</v>
      </c>
      <c r="P120">
        <v>38.619999999999997</v>
      </c>
      <c r="Q120">
        <f t="shared" si="23"/>
        <v>1</v>
      </c>
      <c r="R120" t="s">
        <v>1965</v>
      </c>
      <c r="S120" s="55">
        <f t="shared" si="24"/>
        <v>1680000000</v>
      </c>
      <c r="T120" s="5" t="str">
        <f>VLOOKUP(A120,'Fund Database'!$B:$G,3,FALSE)</f>
        <v>Tanger Factory Ou</v>
      </c>
      <c r="U120" s="5">
        <f>VLOOKUP(A120,'Fund Database'!$B:$G,4,FALSE)</f>
        <v>16.798999999999999</v>
      </c>
      <c r="V120" s="5">
        <f>VLOOKUP(A120,'Fund Database'!$B:$G,5,FALSE)</f>
        <v>4.141</v>
      </c>
      <c r="W120" s="5">
        <f>VLOOKUP(A120,'Fund Database'!$B:$G,6,FALSE)</f>
        <v>28.558</v>
      </c>
      <c r="X120" s="6">
        <f t="shared" si="25"/>
        <v>0.67917675544794176</v>
      </c>
      <c r="Y120" s="6">
        <f t="shared" si="26"/>
        <v>2.643595289593834E-3</v>
      </c>
      <c r="Z120" s="7">
        <f t="shared" si="27"/>
        <v>21.3264</v>
      </c>
      <c r="AA120" s="8">
        <f t="shared" si="28"/>
        <v>-0.48746935832732519</v>
      </c>
    </row>
    <row r="121" spans="1:27" x14ac:dyDescent="0.3">
      <c r="A121" t="s">
        <v>1072</v>
      </c>
      <c r="B121">
        <v>93329</v>
      </c>
      <c r="C121">
        <v>36.64</v>
      </c>
      <c r="D121" s="21">
        <f t="shared" si="21"/>
        <v>3419574.56</v>
      </c>
      <c r="E121">
        <v>49.45</v>
      </c>
      <c r="F121" s="21">
        <f t="shared" si="22"/>
        <v>4615119.05</v>
      </c>
      <c r="G121">
        <v>51.37</v>
      </c>
      <c r="H121" s="1">
        <v>127508</v>
      </c>
      <c r="I121">
        <v>3.72</v>
      </c>
      <c r="J121">
        <v>13.29</v>
      </c>
      <c r="K121">
        <v>0.4</v>
      </c>
      <c r="L121">
        <v>1.85</v>
      </c>
      <c r="M121">
        <v>11.14</v>
      </c>
      <c r="N121">
        <v>9.8800000000000008</v>
      </c>
      <c r="O121">
        <v>50.71</v>
      </c>
      <c r="P121">
        <v>50.86</v>
      </c>
      <c r="Q121">
        <f t="shared" si="23"/>
        <v>0</v>
      </c>
      <c r="R121" t="s">
        <v>1966</v>
      </c>
      <c r="S121" s="55">
        <f t="shared" si="24"/>
        <v>24310000000</v>
      </c>
      <c r="T121" s="5" t="str">
        <f>VLOOKUP(A121,'Fund Database'!$B:$G,3,FALSE)</f>
        <v>National Grid Tra</v>
      </c>
      <c r="U121" s="5">
        <f>VLOOKUP(A121,'Fund Database'!$B:$G,4,FALSE)</f>
        <v>30.388000000000002</v>
      </c>
      <c r="V121" s="5">
        <f>VLOOKUP(A121,'Fund Database'!$B:$G,5,FALSE)</f>
        <v>4.2779999999999996</v>
      </c>
      <c r="W121" s="5">
        <f>VLOOKUP(A121,'Fund Database'!$B:$G,6,FALSE)</f>
        <v>17.472000000000001</v>
      </c>
      <c r="X121" s="6">
        <f t="shared" si="25"/>
        <v>0.34961790393013104</v>
      </c>
      <c r="Y121" s="6">
        <f t="shared" si="26"/>
        <v>3.8827098078867431E-2</v>
      </c>
      <c r="Z121" s="7">
        <f t="shared" si="27"/>
        <v>41.440800000000003</v>
      </c>
      <c r="AA121" s="8">
        <f t="shared" si="28"/>
        <v>-0.16196562184024266</v>
      </c>
    </row>
    <row r="122" spans="1:27" x14ac:dyDescent="0.3">
      <c r="A122" t="s">
        <v>106</v>
      </c>
      <c r="B122">
        <v>44949</v>
      </c>
      <c r="C122">
        <v>34.81</v>
      </c>
      <c r="D122" s="21">
        <f t="shared" si="21"/>
        <v>1564674.6900000002</v>
      </c>
      <c r="E122">
        <v>40.81</v>
      </c>
      <c r="F122" s="21">
        <f t="shared" si="22"/>
        <v>1834368.6900000002</v>
      </c>
      <c r="G122">
        <v>45</v>
      </c>
      <c r="H122" s="1">
        <v>1875690</v>
      </c>
      <c r="I122">
        <v>2.5659999999999998</v>
      </c>
      <c r="J122">
        <v>15.9</v>
      </c>
      <c r="K122">
        <v>2.6</v>
      </c>
      <c r="L122">
        <v>1.9</v>
      </c>
      <c r="M122">
        <v>11.12</v>
      </c>
      <c r="N122">
        <v>19.288</v>
      </c>
      <c r="O122">
        <v>39.4574</v>
      </c>
      <c r="P122">
        <v>39.9056</v>
      </c>
      <c r="Q122">
        <f t="shared" si="23"/>
        <v>0</v>
      </c>
      <c r="R122" t="s">
        <v>1967</v>
      </c>
      <c r="S122" s="55">
        <f t="shared" si="24"/>
        <v>11380000000</v>
      </c>
      <c r="T122" s="5" t="str">
        <f>VLOOKUP(A122,'Fund Database'!$B:$G,3,FALSE)</f>
        <v>Aon Corporation C</v>
      </c>
      <c r="U122" s="5">
        <f>VLOOKUP(A122,'Fund Database'!$B:$G,4,FALSE)</f>
        <v>11.9</v>
      </c>
      <c r="V122" s="5">
        <f>VLOOKUP(A122,'Fund Database'!$B:$G,5,FALSE)</f>
        <v>3.903</v>
      </c>
      <c r="W122" s="5">
        <f>VLOOKUP(A122,'Fund Database'!$B:$G,6,FALSE)</f>
        <v>18.867999999999999</v>
      </c>
      <c r="X122" s="6">
        <f t="shared" si="25"/>
        <v>0.17236426314277506</v>
      </c>
      <c r="Y122" s="6">
        <f t="shared" si="26"/>
        <v>0.10267091399166865</v>
      </c>
      <c r="Z122" s="7">
        <f t="shared" si="27"/>
        <v>28.533919999999995</v>
      </c>
      <c r="AA122" s="8">
        <f t="shared" si="28"/>
        <v>-0.30081058564077451</v>
      </c>
    </row>
    <row r="123" spans="1:27" x14ac:dyDescent="0.3">
      <c r="A123" t="s">
        <v>775</v>
      </c>
      <c r="B123">
        <v>54748</v>
      </c>
      <c r="C123">
        <v>23.06</v>
      </c>
      <c r="D123" s="21">
        <f t="shared" si="21"/>
        <v>1262488.8799999999</v>
      </c>
      <c r="E123">
        <v>41.04</v>
      </c>
      <c r="F123" s="21">
        <f t="shared" si="22"/>
        <v>2246857.92</v>
      </c>
      <c r="G123">
        <v>45.19</v>
      </c>
      <c r="H123" s="1">
        <v>5505070</v>
      </c>
      <c r="I123">
        <v>2.85</v>
      </c>
      <c r="J123">
        <v>14.41</v>
      </c>
      <c r="K123">
        <v>1.1000000000000001</v>
      </c>
      <c r="L123">
        <v>1.9</v>
      </c>
      <c r="M123">
        <v>14.05</v>
      </c>
      <c r="N123">
        <v>11.573</v>
      </c>
      <c r="O123">
        <v>39.93</v>
      </c>
      <c r="P123">
        <v>38.79</v>
      </c>
      <c r="Q123">
        <f t="shared" si="23"/>
        <v>1</v>
      </c>
      <c r="R123" t="s">
        <v>1968</v>
      </c>
      <c r="S123" s="55">
        <f t="shared" si="24"/>
        <v>31380000000</v>
      </c>
      <c r="T123" s="5" t="str">
        <f>VLOOKUP(A123,'Fund Database'!$B:$G,3,FALSE)</f>
        <v>Honeywell Interna</v>
      </c>
      <c r="U123" s="5">
        <f>VLOOKUP(A123,'Fund Database'!$B:$G,4,FALSE)</f>
        <v>26.86</v>
      </c>
      <c r="V123" s="5">
        <f>VLOOKUP(A123,'Fund Database'!$B:$G,5,FALSE)</f>
        <v>5.9130000000000003</v>
      </c>
      <c r="W123" s="5">
        <f>VLOOKUP(A123,'Fund Database'!$B:$G,6,FALSE)</f>
        <v>10.942</v>
      </c>
      <c r="X123" s="6">
        <f t="shared" si="25"/>
        <v>0.77970511708586299</v>
      </c>
      <c r="Y123" s="6">
        <f t="shared" si="26"/>
        <v>0.10112085769980504</v>
      </c>
      <c r="Z123" s="7">
        <f t="shared" si="27"/>
        <v>40.042500000000004</v>
      </c>
      <c r="AA123" s="8">
        <f t="shared" si="28"/>
        <v>-2.4305555555555438E-2</v>
      </c>
    </row>
    <row r="124" spans="1:27" x14ac:dyDescent="0.3">
      <c r="A124" t="s">
        <v>1474</v>
      </c>
      <c r="B124">
        <v>14258</v>
      </c>
      <c r="C124">
        <v>16.7</v>
      </c>
      <c r="D124" s="21">
        <f t="shared" si="21"/>
        <v>238108.59999999998</v>
      </c>
      <c r="E124">
        <v>45.58</v>
      </c>
      <c r="F124" s="21">
        <f t="shared" si="22"/>
        <v>649879.64</v>
      </c>
      <c r="G124">
        <v>51.56</v>
      </c>
      <c r="H124" s="1">
        <v>2215600</v>
      </c>
      <c r="I124">
        <v>1.25</v>
      </c>
      <c r="J124">
        <v>36.549999999999997</v>
      </c>
      <c r="K124">
        <v>2.4</v>
      </c>
      <c r="L124">
        <v>1.92</v>
      </c>
      <c r="M124">
        <v>18.760000000000002</v>
      </c>
      <c r="N124">
        <v>13.762</v>
      </c>
      <c r="O124">
        <v>42.69</v>
      </c>
      <c r="P124">
        <v>40.72</v>
      </c>
      <c r="Q124">
        <f t="shared" si="23"/>
        <v>1</v>
      </c>
      <c r="R124" t="s">
        <v>1969</v>
      </c>
      <c r="S124" s="55">
        <f t="shared" si="24"/>
        <v>5670000000</v>
      </c>
      <c r="T124" s="5" t="str">
        <f>VLOOKUP(A124,'Fund Database'!$B:$G,3,FALSE)</f>
        <v>Tiffany &amp; Co. Com</v>
      </c>
      <c r="U124" s="5">
        <f>VLOOKUP(A124,'Fund Database'!$B:$G,4,FALSE)</f>
        <v>9.1020000000000003</v>
      </c>
      <c r="V124" s="5">
        <f>VLOOKUP(A124,'Fund Database'!$B:$G,5,FALSE)</f>
        <v>7.4130000000000003</v>
      </c>
      <c r="W124" s="5">
        <f>VLOOKUP(A124,'Fund Database'!$B:$G,6,FALSE)</f>
        <v>14.634</v>
      </c>
      <c r="X124" s="6">
        <f t="shared" si="25"/>
        <v>1.7293413173652694</v>
      </c>
      <c r="Y124" s="6">
        <f t="shared" si="26"/>
        <v>0.13119789381307601</v>
      </c>
      <c r="Z124" s="7">
        <f t="shared" si="27"/>
        <v>23.450000000000003</v>
      </c>
      <c r="AA124" s="8">
        <f t="shared" si="28"/>
        <v>-0.48551996489688454</v>
      </c>
    </row>
    <row r="125" spans="1:27" x14ac:dyDescent="0.3">
      <c r="A125" t="s">
        <v>1192</v>
      </c>
      <c r="B125">
        <v>31549</v>
      </c>
      <c r="C125">
        <v>18.2</v>
      </c>
      <c r="D125" s="21">
        <f t="shared" si="21"/>
        <v>574191.79999999993</v>
      </c>
      <c r="E125">
        <v>40.590000000000003</v>
      </c>
      <c r="F125" s="21">
        <f t="shared" si="22"/>
        <v>1280573.9100000001</v>
      </c>
      <c r="G125">
        <v>40.43</v>
      </c>
      <c r="H125" s="1">
        <v>967597</v>
      </c>
      <c r="I125">
        <v>1.84</v>
      </c>
      <c r="J125">
        <v>22.04</v>
      </c>
      <c r="K125">
        <v>1</v>
      </c>
      <c r="L125">
        <v>1.98</v>
      </c>
      <c r="M125">
        <v>16.77</v>
      </c>
      <c r="N125">
        <v>10.183999999999999</v>
      </c>
      <c r="O125">
        <v>36.69</v>
      </c>
      <c r="P125">
        <v>33.97</v>
      </c>
      <c r="Q125">
        <f t="shared" si="23"/>
        <v>1</v>
      </c>
      <c r="R125" t="s">
        <v>1970</v>
      </c>
      <c r="S125" s="55">
        <f t="shared" si="24"/>
        <v>4760000000</v>
      </c>
      <c r="T125" s="5" t="str">
        <f>VLOOKUP(A125,'Fund Database'!$B:$G,3,FALSE)</f>
        <v>Pall Corporation</v>
      </c>
      <c r="U125" s="5">
        <f>VLOOKUP(A125,'Fund Database'!$B:$G,4,FALSE)</f>
        <v>19.818000000000001</v>
      </c>
      <c r="V125" s="5">
        <f>VLOOKUP(A125,'Fund Database'!$B:$G,5,FALSE)</f>
        <v>7.4480000000000004</v>
      </c>
      <c r="W125" s="5">
        <f>VLOOKUP(A125,'Fund Database'!$B:$G,6,FALSE)</f>
        <v>14.185</v>
      </c>
      <c r="X125" s="6">
        <f t="shared" si="25"/>
        <v>1.2302197802197805</v>
      </c>
      <c r="Y125" s="6">
        <f t="shared" si="26"/>
        <v>-3.9418576003942768E-3</v>
      </c>
      <c r="Z125" s="7">
        <f t="shared" si="27"/>
        <v>30.8568</v>
      </c>
      <c r="AA125" s="8">
        <f t="shared" si="28"/>
        <v>-0.23979305247597937</v>
      </c>
    </row>
    <row r="126" spans="1:27" x14ac:dyDescent="0.3">
      <c r="A126" t="s">
        <v>598</v>
      </c>
      <c r="B126">
        <v>41615</v>
      </c>
      <c r="C126">
        <v>27.49</v>
      </c>
      <c r="D126" s="21">
        <f t="shared" si="21"/>
        <v>1143996.3499999999</v>
      </c>
      <c r="E126">
        <v>45.71</v>
      </c>
      <c r="F126" s="21">
        <f t="shared" si="22"/>
        <v>1902221.6500000001</v>
      </c>
      <c r="G126">
        <v>47.29</v>
      </c>
      <c r="H126" s="1">
        <v>294318</v>
      </c>
      <c r="I126">
        <v>4.0999999999999996</v>
      </c>
      <c r="J126">
        <v>11.14</v>
      </c>
      <c r="K126">
        <v>2</v>
      </c>
      <c r="L126">
        <v>2.0299999999999998</v>
      </c>
      <c r="M126">
        <v>15.98</v>
      </c>
      <c r="N126">
        <v>18.225999999999999</v>
      </c>
      <c r="O126">
        <v>44.46</v>
      </c>
      <c r="P126">
        <v>41.81</v>
      </c>
      <c r="Q126">
        <f t="shared" si="23"/>
        <v>1</v>
      </c>
      <c r="R126" t="s">
        <v>1971</v>
      </c>
      <c r="S126" s="55">
        <f t="shared" si="24"/>
        <v>17290000000</v>
      </c>
      <c r="T126" s="5" t="str">
        <f>VLOOKUP(A126,'Fund Database'!$B:$G,3,FALSE)</f>
        <v>Enbridge Inc Comm</v>
      </c>
      <c r="U126" s="5">
        <f>VLOOKUP(A126,'Fund Database'!$B:$G,4,FALSE)</f>
        <v>22.507000000000001</v>
      </c>
      <c r="V126" s="5">
        <f>VLOOKUP(A126,'Fund Database'!$B:$G,5,FALSE)</f>
        <v>2.9809999999999999</v>
      </c>
      <c r="W126" s="5">
        <f>VLOOKUP(A126,'Fund Database'!$B:$G,6,FALSE)</f>
        <v>10.116</v>
      </c>
      <c r="X126" s="6">
        <f t="shared" si="25"/>
        <v>0.66278646780647521</v>
      </c>
      <c r="Y126" s="6">
        <f t="shared" si="26"/>
        <v>3.4565740538175418E-2</v>
      </c>
      <c r="Z126" s="7">
        <f t="shared" si="27"/>
        <v>65.518000000000001</v>
      </c>
      <c r="AA126" s="8">
        <f t="shared" si="28"/>
        <v>0.43334062568365783</v>
      </c>
    </row>
    <row r="127" spans="1:27" x14ac:dyDescent="0.3">
      <c r="A127" t="s">
        <v>403</v>
      </c>
      <c r="B127">
        <v>32593</v>
      </c>
      <c r="C127">
        <v>7.8</v>
      </c>
      <c r="D127" s="21">
        <f t="shared" si="21"/>
        <v>254225.4</v>
      </c>
      <c r="E127">
        <v>36.935000000000002</v>
      </c>
      <c r="F127" s="21">
        <f t="shared" si="22"/>
        <v>1203822.4550000001</v>
      </c>
      <c r="G127">
        <v>45.85</v>
      </c>
      <c r="H127" s="1">
        <v>6750330</v>
      </c>
      <c r="I127">
        <v>0.74</v>
      </c>
      <c r="J127">
        <v>49.91</v>
      </c>
      <c r="K127">
        <v>1.6</v>
      </c>
      <c r="L127">
        <v>2.0699999999999998</v>
      </c>
      <c r="M127">
        <v>9.7200000000000006</v>
      </c>
      <c r="N127">
        <v>59.034999999999997</v>
      </c>
      <c r="O127">
        <v>37.765000000000001</v>
      </c>
      <c r="P127">
        <v>37.808</v>
      </c>
      <c r="Q127">
        <f t="shared" si="23"/>
        <v>0</v>
      </c>
      <c r="R127" t="s">
        <v>1972</v>
      </c>
      <c r="S127" s="55">
        <f t="shared" si="24"/>
        <v>16640000000</v>
      </c>
      <c r="T127" s="5" t="str">
        <f>VLOOKUP(A127,'Fund Database'!$B:$G,3,FALSE)</f>
        <v>Capital One Finan</v>
      </c>
      <c r="U127" s="5">
        <f>VLOOKUP(A127,'Fund Database'!$B:$G,4,FALSE)</f>
        <v>3.7090000000000001</v>
      </c>
      <c r="V127" s="5">
        <f>VLOOKUP(A127,'Fund Database'!$B:$G,5,FALSE)</f>
        <v>0.58799999999999997</v>
      </c>
      <c r="W127" s="5">
        <f>VLOOKUP(A127,'Fund Database'!$B:$G,6,FALSE)</f>
        <v>16.628</v>
      </c>
      <c r="X127" s="6">
        <f t="shared" si="25"/>
        <v>3.7352564102564108</v>
      </c>
      <c r="Y127" s="6">
        <f t="shared" si="26"/>
        <v>0.24136997427913898</v>
      </c>
      <c r="Z127" s="7">
        <f t="shared" si="27"/>
        <v>7.1928000000000001</v>
      </c>
      <c r="AA127" s="8">
        <f t="shared" si="28"/>
        <v>-0.80525788547448229</v>
      </c>
    </row>
    <row r="128" spans="1:27" x14ac:dyDescent="0.3">
      <c r="A128" t="s">
        <v>706</v>
      </c>
      <c r="B128">
        <v>26136</v>
      </c>
      <c r="C128">
        <v>24.93</v>
      </c>
      <c r="D128" s="21">
        <f t="shared" si="21"/>
        <v>651570.48</v>
      </c>
      <c r="E128">
        <v>39.99</v>
      </c>
      <c r="F128" s="21">
        <f t="shared" si="22"/>
        <v>1045178.64</v>
      </c>
      <c r="G128">
        <v>43.3</v>
      </c>
      <c r="H128" s="1">
        <v>787690</v>
      </c>
      <c r="I128">
        <v>2.5</v>
      </c>
      <c r="J128">
        <v>15.98</v>
      </c>
      <c r="K128">
        <v>8.5</v>
      </c>
      <c r="L128">
        <v>2.08</v>
      </c>
      <c r="M128">
        <v>13.33</v>
      </c>
      <c r="N128">
        <v>16.471001000000001</v>
      </c>
      <c r="O128">
        <v>39.01</v>
      </c>
      <c r="P128">
        <v>37.74</v>
      </c>
      <c r="Q128">
        <f t="shared" si="23"/>
        <v>1</v>
      </c>
      <c r="R128" t="s">
        <v>1973</v>
      </c>
      <c r="S128" s="55">
        <f t="shared" si="24"/>
        <v>6360000000</v>
      </c>
      <c r="T128" s="5" t="str">
        <f>VLOOKUP(A128,'Fund Database'!$B:$G,3,FALSE)</f>
        <v>Genuine Parts Com</v>
      </c>
      <c r="U128" s="5">
        <f>VLOOKUP(A128,'Fund Database'!$B:$G,4,FALSE)</f>
        <v>16.158999999999999</v>
      </c>
      <c r="V128" s="5">
        <f>VLOOKUP(A128,'Fund Database'!$B:$G,5,FALSE)</f>
        <v>8.57</v>
      </c>
      <c r="W128" s="5">
        <f>VLOOKUP(A128,'Fund Database'!$B:$G,6,FALSE)</f>
        <v>6.6740000000000004</v>
      </c>
      <c r="X128" s="6">
        <f t="shared" si="25"/>
        <v>0.60409145607701575</v>
      </c>
      <c r="Y128" s="6">
        <f t="shared" si="26"/>
        <v>8.2770692673168167E-2</v>
      </c>
      <c r="Z128" s="7">
        <f t="shared" si="27"/>
        <v>33.325000000000003</v>
      </c>
      <c r="AA128" s="8">
        <f t="shared" si="28"/>
        <v>-0.16666666666666663</v>
      </c>
    </row>
    <row r="129" spans="1:27" x14ac:dyDescent="0.3">
      <c r="A129" t="s">
        <v>739</v>
      </c>
      <c r="B129">
        <v>98224</v>
      </c>
      <c r="C129">
        <v>22.51</v>
      </c>
      <c r="D129" s="21">
        <f t="shared" si="21"/>
        <v>2211022.2400000002</v>
      </c>
      <c r="E129">
        <v>40.954999999999998</v>
      </c>
      <c r="F129" s="21">
        <f t="shared" si="22"/>
        <v>4022763.92</v>
      </c>
      <c r="G129">
        <v>46.05</v>
      </c>
      <c r="H129" s="1">
        <v>161557</v>
      </c>
      <c r="I129">
        <v>2.2629999999999999</v>
      </c>
      <c r="J129">
        <v>18.100000000000001</v>
      </c>
      <c r="K129">
        <v>9.4</v>
      </c>
      <c r="L129">
        <v>2.09</v>
      </c>
      <c r="M129">
        <v>15.87</v>
      </c>
      <c r="N129">
        <v>22.738001000000001</v>
      </c>
      <c r="O129">
        <v>41.487000000000002</v>
      </c>
      <c r="P129">
        <v>39.689</v>
      </c>
      <c r="Q129">
        <f t="shared" si="23"/>
        <v>1</v>
      </c>
      <c r="R129" t="s">
        <v>1974</v>
      </c>
      <c r="S129" s="55">
        <f t="shared" si="24"/>
        <v>1510000000</v>
      </c>
      <c r="T129" s="5" t="str">
        <f>VLOOKUP(A129,'Fund Database'!$B:$G,3,FALSE)</f>
        <v>Hancock Holding C</v>
      </c>
      <c r="U129" s="5">
        <f>VLOOKUP(A129,'Fund Database'!$B:$G,4,FALSE)</f>
        <v>10.334</v>
      </c>
      <c r="V129" s="5">
        <f>VLOOKUP(A129,'Fund Database'!$B:$G,5,FALSE)</f>
        <v>0.94299999999999995</v>
      </c>
      <c r="W129" s="5">
        <f>VLOOKUP(A129,'Fund Database'!$B:$G,6,FALSE)</f>
        <v>22.01</v>
      </c>
      <c r="X129" s="6">
        <f t="shared" si="25"/>
        <v>0.81941359395824054</v>
      </c>
      <c r="Y129" s="6">
        <f t="shared" si="26"/>
        <v>0.124404834574533</v>
      </c>
      <c r="Z129" s="7">
        <f t="shared" si="27"/>
        <v>35.913809999999998</v>
      </c>
      <c r="AA129" s="8">
        <f t="shared" si="28"/>
        <v>-0.12309095348553291</v>
      </c>
    </row>
    <row r="130" spans="1:27" x14ac:dyDescent="0.3">
      <c r="A130" t="s">
        <v>1123</v>
      </c>
      <c r="B130">
        <v>65553</v>
      </c>
      <c r="C130">
        <v>19.7</v>
      </c>
      <c r="D130" s="21">
        <f t="shared" si="21"/>
        <v>1291394.0999999999</v>
      </c>
      <c r="E130">
        <v>37.06</v>
      </c>
      <c r="F130" s="21">
        <f t="shared" si="22"/>
        <v>2429394.1800000002</v>
      </c>
      <c r="G130">
        <v>38.4</v>
      </c>
      <c r="H130" s="1">
        <v>387718</v>
      </c>
      <c r="I130">
        <v>2.66</v>
      </c>
      <c r="J130">
        <v>13.95</v>
      </c>
      <c r="K130">
        <v>4.2</v>
      </c>
      <c r="L130">
        <v>2.1</v>
      </c>
      <c r="M130">
        <v>12.15</v>
      </c>
      <c r="N130">
        <v>21.039000000000001</v>
      </c>
      <c r="O130">
        <v>36.61</v>
      </c>
      <c r="P130">
        <v>34.65</v>
      </c>
      <c r="Q130">
        <f t="shared" si="23"/>
        <v>1</v>
      </c>
      <c r="R130" t="s">
        <v>1975</v>
      </c>
      <c r="S130" s="55">
        <f t="shared" si="24"/>
        <v>3600000000</v>
      </c>
      <c r="T130" s="5" t="str">
        <f>VLOOKUP(A130,'Fund Database'!$B:$G,3,FALSE)</f>
        <v>OGE Energy Corpor</v>
      </c>
      <c r="U130" s="5">
        <f>VLOOKUP(A130,'Fund Database'!$B:$G,4,FALSE)</f>
        <v>13.12</v>
      </c>
      <c r="V130" s="5">
        <f>VLOOKUP(A130,'Fund Database'!$B:$G,5,FALSE)</f>
        <v>4.4889999999999999</v>
      </c>
      <c r="W130" s="5">
        <f>VLOOKUP(A130,'Fund Database'!$B:$G,6,FALSE)</f>
        <v>17.248999999999999</v>
      </c>
      <c r="X130" s="6">
        <f t="shared" si="25"/>
        <v>0.8812182741116753</v>
      </c>
      <c r="Y130" s="6">
        <f t="shared" si="26"/>
        <v>3.6157582298974533E-2</v>
      </c>
      <c r="Z130" s="7">
        <f t="shared" si="27"/>
        <v>32.319000000000003</v>
      </c>
      <c r="AA130" s="8">
        <f t="shared" si="28"/>
        <v>-0.12792768483540204</v>
      </c>
    </row>
    <row r="131" spans="1:27" x14ac:dyDescent="0.3">
      <c r="A131" t="s">
        <v>1237</v>
      </c>
      <c r="B131">
        <v>46453</v>
      </c>
      <c r="C131">
        <v>28.29</v>
      </c>
      <c r="D131" s="21">
        <f t="shared" si="21"/>
        <v>1314155.3699999999</v>
      </c>
      <c r="E131">
        <v>49.77</v>
      </c>
      <c r="F131" s="21">
        <f t="shared" si="22"/>
        <v>2311965.81</v>
      </c>
      <c r="G131">
        <v>51.29</v>
      </c>
      <c r="H131" s="2">
        <v>97045.9</v>
      </c>
      <c r="I131">
        <v>2.84</v>
      </c>
      <c r="J131">
        <v>17.510000000000002</v>
      </c>
      <c r="K131">
        <v>7.7</v>
      </c>
      <c r="L131">
        <v>2.1</v>
      </c>
      <c r="M131">
        <v>12.32</v>
      </c>
      <c r="N131">
        <v>24.231999999999999</v>
      </c>
      <c r="O131">
        <v>48.17</v>
      </c>
      <c r="P131">
        <v>49.36</v>
      </c>
      <c r="Q131">
        <f t="shared" si="23"/>
        <v>0</v>
      </c>
      <c r="R131" t="s">
        <v>1976</v>
      </c>
      <c r="S131" s="55">
        <f t="shared" si="24"/>
        <v>1210000000</v>
      </c>
      <c r="T131" s="5" t="str">
        <f>VLOOKUP(A131,'Fund Database'!$B:$G,3,FALSE)</f>
        <v>PS Business Parks</v>
      </c>
      <c r="U131" s="5">
        <f>VLOOKUP(A131,'Fund Database'!$B:$G,4,FALSE)</f>
        <v>6.3979999999999997</v>
      </c>
      <c r="V131" s="5">
        <f>VLOOKUP(A131,'Fund Database'!$B:$G,5,FALSE)</f>
        <v>3.8849999999999998</v>
      </c>
      <c r="W131" s="5">
        <f>VLOOKUP(A131,'Fund Database'!$B:$G,6,FALSE)</f>
        <v>34.247999999999998</v>
      </c>
      <c r="X131" s="6">
        <f t="shared" si="25"/>
        <v>0.75927889713679764</v>
      </c>
      <c r="Y131" s="6">
        <f t="shared" si="26"/>
        <v>3.0540486236688688E-2</v>
      </c>
      <c r="Z131" s="7">
        <f t="shared" si="27"/>
        <v>34.988799999999998</v>
      </c>
      <c r="AA131" s="8">
        <f t="shared" si="28"/>
        <v>-0.29699015471167378</v>
      </c>
    </row>
    <row r="132" spans="1:27" x14ac:dyDescent="0.3">
      <c r="A132" t="s">
        <v>577</v>
      </c>
      <c r="B132">
        <v>46096</v>
      </c>
      <c r="C132">
        <v>20.12</v>
      </c>
      <c r="D132" s="21">
        <f t="shared" si="21"/>
        <v>927451.52</v>
      </c>
      <c r="E132">
        <v>36.78</v>
      </c>
      <c r="F132" s="21">
        <f t="shared" si="22"/>
        <v>1695410.8800000001</v>
      </c>
      <c r="G132">
        <v>36.56</v>
      </c>
      <c r="H132" s="1">
        <v>313085</v>
      </c>
      <c r="I132">
        <v>1.04</v>
      </c>
      <c r="J132">
        <v>35.43</v>
      </c>
      <c r="K132">
        <v>3.4</v>
      </c>
      <c r="L132">
        <v>2.1800000000000002</v>
      </c>
      <c r="M132">
        <v>12.43</v>
      </c>
      <c r="N132">
        <v>16.367999999999999</v>
      </c>
      <c r="O132">
        <v>36.75</v>
      </c>
      <c r="P132">
        <v>37.72</v>
      </c>
      <c r="Q132">
        <f t="shared" si="23"/>
        <v>0</v>
      </c>
      <c r="R132" t="s">
        <v>1977</v>
      </c>
      <c r="S132" s="55">
        <f t="shared" si="24"/>
        <v>961060000</v>
      </c>
      <c r="T132" s="5" t="str">
        <f>VLOOKUP(A132,'Fund Database'!$B:$G,3,FALSE)</f>
        <v>EastGroup Propert</v>
      </c>
      <c r="U132" s="5">
        <f>VLOOKUP(A132,'Fund Database'!$B:$G,4,FALSE)</f>
        <v>6.407</v>
      </c>
      <c r="V132" s="5">
        <f>VLOOKUP(A132,'Fund Database'!$B:$G,5,FALSE)</f>
        <v>0</v>
      </c>
      <c r="W132" s="5">
        <f>VLOOKUP(A132,'Fund Database'!$B:$G,6,FALSE)</f>
        <v>34.395000000000003</v>
      </c>
      <c r="X132" s="6">
        <f t="shared" si="25"/>
        <v>0.82803180914512919</v>
      </c>
      <c r="Y132" s="6">
        <f t="shared" si="26"/>
        <v>-5.9815116911364563E-3</v>
      </c>
      <c r="Z132" s="7">
        <f t="shared" si="27"/>
        <v>12.927200000000001</v>
      </c>
      <c r="AA132" s="8">
        <f t="shared" si="28"/>
        <v>-0.64852637302881999</v>
      </c>
    </row>
    <row r="133" spans="1:27" x14ac:dyDescent="0.3">
      <c r="A133" t="s">
        <v>241</v>
      </c>
      <c r="B133">
        <v>77372</v>
      </c>
      <c r="C133">
        <v>25.33</v>
      </c>
      <c r="D133" s="21">
        <f t="shared" si="21"/>
        <v>1959832.7599999998</v>
      </c>
      <c r="E133">
        <v>42.584999000000003</v>
      </c>
      <c r="F133" s="21">
        <f t="shared" si="22"/>
        <v>3294886.5426280005</v>
      </c>
      <c r="G133">
        <v>47.63</v>
      </c>
      <c r="H133" s="1">
        <v>396657</v>
      </c>
      <c r="I133">
        <v>3</v>
      </c>
      <c r="J133">
        <v>14.19</v>
      </c>
      <c r="K133">
        <v>5.4</v>
      </c>
      <c r="L133">
        <v>2.1800000000000002</v>
      </c>
      <c r="M133">
        <v>12.67</v>
      </c>
      <c r="N133">
        <v>18.658999999999999</v>
      </c>
      <c r="O133">
        <v>44.980600000000003</v>
      </c>
      <c r="P133">
        <v>43.839199999999998</v>
      </c>
      <c r="Q133">
        <f t="shared" si="23"/>
        <v>1</v>
      </c>
      <c r="R133" t="s">
        <v>1978</v>
      </c>
      <c r="S133" s="55">
        <f t="shared" si="24"/>
        <v>2040000000</v>
      </c>
      <c r="T133" s="5" t="str">
        <f>VLOOKUP(A133,'Fund Database'!$B:$G,3,FALSE)</f>
        <v>Bank of Hawaii Co</v>
      </c>
      <c r="U133" s="5">
        <f>VLOOKUP(A133,'Fund Database'!$B:$G,4,FALSE)</f>
        <v>17.079000000000001</v>
      </c>
      <c r="V133" s="5">
        <f>VLOOKUP(A133,'Fund Database'!$B:$G,5,FALSE)</f>
        <v>1.2430000000000001</v>
      </c>
      <c r="W133" s="5">
        <f>VLOOKUP(A133,'Fund Database'!$B:$G,6,FALSE)</f>
        <v>41.866</v>
      </c>
      <c r="X133" s="6">
        <f t="shared" si="25"/>
        <v>0.68120801421239663</v>
      </c>
      <c r="Y133" s="6">
        <f t="shared" si="26"/>
        <v>0.1184689707284013</v>
      </c>
      <c r="Z133" s="7">
        <f t="shared" si="27"/>
        <v>38.01</v>
      </c>
      <c r="AA133" s="8">
        <f t="shared" si="28"/>
        <v>-0.10743217347498364</v>
      </c>
    </row>
    <row r="134" spans="1:27" x14ac:dyDescent="0.3">
      <c r="A134" t="s">
        <v>1012</v>
      </c>
      <c r="B134">
        <v>84531</v>
      </c>
      <c r="C134">
        <v>25.72</v>
      </c>
      <c r="D134" s="21">
        <f t="shared" si="21"/>
        <v>2174137.3199999998</v>
      </c>
      <c r="E134">
        <v>48.43</v>
      </c>
      <c r="F134" s="21">
        <f t="shared" si="22"/>
        <v>4093836.33</v>
      </c>
      <c r="G134">
        <v>50.79</v>
      </c>
      <c r="H134" s="1">
        <v>4272910</v>
      </c>
      <c r="I134">
        <v>1.9910000000000001</v>
      </c>
      <c r="J134">
        <v>24.32</v>
      </c>
      <c r="K134">
        <v>1.2</v>
      </c>
      <c r="L134">
        <v>2.19</v>
      </c>
      <c r="M134">
        <v>18.14</v>
      </c>
      <c r="N134">
        <v>-3.468</v>
      </c>
      <c r="O134">
        <v>46.1111</v>
      </c>
      <c r="P134">
        <v>43.496299999999998</v>
      </c>
      <c r="Q134">
        <f t="shared" si="23"/>
        <v>1</v>
      </c>
      <c r="R134" t="s">
        <v>1979</v>
      </c>
      <c r="S134" s="55">
        <f t="shared" si="24"/>
        <v>9900000000</v>
      </c>
      <c r="T134" s="5" t="str">
        <f>VLOOKUP(A134,'Fund Database'!$B:$G,3,FALSE)</f>
        <v>Mead Johnson Nutr</v>
      </c>
      <c r="U134" s="5">
        <f>VLOOKUP(A134,'Fund Database'!$B:$G,4,FALSE)</f>
        <v>0</v>
      </c>
      <c r="V134" s="5">
        <f>VLOOKUP(A134,'Fund Database'!$B:$G,5,FALSE)</f>
        <v>0</v>
      </c>
      <c r="W134" s="5">
        <f>VLOOKUP(A134,'Fund Database'!$B:$G,6,FALSE)</f>
        <v>25.215</v>
      </c>
      <c r="X134" s="6">
        <f t="shared" ref="X134:X167" si="29">(E134-C134)/C134</f>
        <v>0.88297045101088656</v>
      </c>
      <c r="Y134" s="6">
        <f t="shared" ref="Y134:Y167" si="30">(G134-E134)/E134</f>
        <v>4.8730125954986568E-2</v>
      </c>
      <c r="Z134" s="7">
        <f t="shared" ref="Z134:Z167" si="31">M134*I134</f>
        <v>36.11674</v>
      </c>
      <c r="AA134" s="8">
        <f t="shared" ref="AA134:AA165" si="32">(Z134-E134)/E134</f>
        <v>-0.25424860623580425</v>
      </c>
    </row>
    <row r="135" spans="1:27" x14ac:dyDescent="0.3">
      <c r="A135" t="s">
        <v>481</v>
      </c>
      <c r="B135">
        <v>93007</v>
      </c>
      <c r="C135">
        <v>33.49</v>
      </c>
      <c r="D135" s="21">
        <f t="shared" ref="D135:D167" si="33">B135*C135</f>
        <v>3114804.43</v>
      </c>
      <c r="E135">
        <v>36.370100000000001</v>
      </c>
      <c r="F135" s="21">
        <f t="shared" ref="F135:F167" si="34">B135*E135</f>
        <v>3382673.8906999999</v>
      </c>
      <c r="G135">
        <v>42.8</v>
      </c>
      <c r="H135" s="1">
        <v>95482</v>
      </c>
      <c r="I135">
        <v>1.9530000000000001</v>
      </c>
      <c r="J135">
        <v>18.62</v>
      </c>
      <c r="K135">
        <v>6.5</v>
      </c>
      <c r="L135">
        <v>2.29</v>
      </c>
      <c r="M135">
        <v>15.74</v>
      </c>
      <c r="N135">
        <v>20.263999999999999</v>
      </c>
      <c r="O135">
        <v>36.517099999999999</v>
      </c>
      <c r="P135">
        <v>37.2806</v>
      </c>
      <c r="Q135">
        <f t="shared" ref="Q135:Q167" si="35">IF(O135&gt;P135, 1, 0)</f>
        <v>0</v>
      </c>
      <c r="R135" t="s">
        <v>1980</v>
      </c>
      <c r="S135" s="55">
        <f t="shared" ref="S135:S167" si="36">IF(ISNUMBER(R135), , IF(RIGHT(R135,1)="B", (LEFT(R135,LEN(R135)-1))*10^9, IF(RIGHT(R135,1)="M", (LEFT(R135,LEN(R135)-1))*10^6)))</f>
        <v>754930000</v>
      </c>
      <c r="T135" s="5" t="str">
        <f>VLOOKUP(A135,'Fund Database'!$B:$G,3,FALSE)</f>
        <v>California Water</v>
      </c>
      <c r="U135" s="5">
        <f>VLOOKUP(A135,'Fund Database'!$B:$G,4,FALSE)</f>
        <v>9.8480000000000008</v>
      </c>
      <c r="V135" s="5">
        <f>VLOOKUP(A135,'Fund Database'!$B:$G,5,FALSE)</f>
        <v>3.5219999999999998</v>
      </c>
      <c r="W135" s="5">
        <f>VLOOKUP(A135,'Fund Database'!$B:$G,6,FALSE)</f>
        <v>18.454999999999998</v>
      </c>
      <c r="X135" s="6">
        <f t="shared" si="29"/>
        <v>8.5998805613615961E-2</v>
      </c>
      <c r="Y135" s="6">
        <f t="shared" si="30"/>
        <v>0.17679082543077956</v>
      </c>
      <c r="Z135" s="7">
        <f t="shared" si="31"/>
        <v>30.740220000000001</v>
      </c>
      <c r="AA135" s="8">
        <f t="shared" si="32"/>
        <v>-0.15479418533355696</v>
      </c>
    </row>
    <row r="136" spans="1:27" x14ac:dyDescent="0.3">
      <c r="A136" t="s">
        <v>574</v>
      </c>
      <c r="B136">
        <v>89236</v>
      </c>
      <c r="C136">
        <v>23.18</v>
      </c>
      <c r="D136" s="21">
        <f t="shared" si="33"/>
        <v>2068490.48</v>
      </c>
      <c r="E136">
        <v>46.06</v>
      </c>
      <c r="F136" s="21">
        <f t="shared" si="34"/>
        <v>4110210.16</v>
      </c>
      <c r="G136">
        <v>55.14</v>
      </c>
      <c r="H136" s="1">
        <v>334738</v>
      </c>
      <c r="I136">
        <v>3.5659999999999998</v>
      </c>
      <c r="J136">
        <v>12.92</v>
      </c>
      <c r="K136">
        <v>2.1</v>
      </c>
      <c r="L136">
        <v>2.3199999999999998</v>
      </c>
      <c r="M136">
        <v>11.4</v>
      </c>
      <c r="N136">
        <v>27.785</v>
      </c>
      <c r="O136">
        <v>45.712000000000003</v>
      </c>
      <c r="P136">
        <v>44.9651</v>
      </c>
      <c r="Q136">
        <f t="shared" si="35"/>
        <v>1</v>
      </c>
      <c r="R136" t="s">
        <v>1885</v>
      </c>
      <c r="S136" s="55">
        <f t="shared" si="36"/>
        <v>3300000000</v>
      </c>
      <c r="T136" s="5" t="str">
        <f>VLOOKUP(A136,'Fund Database'!$B:$G,3,FALSE)</f>
        <v>Energen Corporati</v>
      </c>
      <c r="U136" s="5">
        <f>VLOOKUP(A136,'Fund Database'!$B:$G,4,FALSE)</f>
        <v>13.137</v>
      </c>
      <c r="V136" s="5">
        <f>VLOOKUP(A136,'Fund Database'!$B:$G,5,FALSE)</f>
        <v>0</v>
      </c>
      <c r="W136" s="5">
        <f>VLOOKUP(A136,'Fund Database'!$B:$G,6,FALSE)</f>
        <v>30.227</v>
      </c>
      <c r="X136" s="6">
        <f t="shared" si="29"/>
        <v>0.98705780845556523</v>
      </c>
      <c r="Y136" s="6">
        <f t="shared" si="30"/>
        <v>0.19713417281806334</v>
      </c>
      <c r="Z136" s="7">
        <f t="shared" si="31"/>
        <v>40.6524</v>
      </c>
      <c r="AA136" s="8">
        <f t="shared" si="32"/>
        <v>-0.1174033868866696</v>
      </c>
    </row>
    <row r="137" spans="1:27" x14ac:dyDescent="0.3">
      <c r="A137" t="s">
        <v>1306</v>
      </c>
      <c r="B137">
        <v>30111</v>
      </c>
      <c r="C137">
        <v>26.01</v>
      </c>
      <c r="D137" s="21">
        <f t="shared" si="33"/>
        <v>783187.1100000001</v>
      </c>
      <c r="E137">
        <v>37.4</v>
      </c>
      <c r="F137" s="21">
        <f t="shared" si="34"/>
        <v>1126151.3999999999</v>
      </c>
      <c r="G137">
        <v>38.799999999999997</v>
      </c>
      <c r="H137" s="1">
        <v>610412</v>
      </c>
      <c r="I137">
        <v>2.85</v>
      </c>
      <c r="J137">
        <v>13.12</v>
      </c>
      <c r="K137">
        <v>2.8</v>
      </c>
      <c r="L137">
        <v>2.37</v>
      </c>
      <c r="M137">
        <v>11.33</v>
      </c>
      <c r="N137">
        <v>27.662001</v>
      </c>
      <c r="O137">
        <v>36.119999999999997</v>
      </c>
      <c r="P137">
        <v>35.57</v>
      </c>
      <c r="Q137">
        <f t="shared" si="35"/>
        <v>1</v>
      </c>
      <c r="R137" t="s">
        <v>1981</v>
      </c>
      <c r="S137" s="55">
        <f t="shared" si="36"/>
        <v>4610000000</v>
      </c>
      <c r="T137" s="5" t="str">
        <f>VLOOKUP(A137,'Fund Database'!$B:$G,3,FALSE)</f>
        <v>SCANA Corporation</v>
      </c>
      <c r="U137" s="5">
        <f>VLOOKUP(A137,'Fund Database'!$B:$G,4,FALSE)</f>
        <v>10.786</v>
      </c>
      <c r="V137" s="5">
        <f>VLOOKUP(A137,'Fund Database'!$B:$G,5,FALSE)</f>
        <v>3.7240000000000002</v>
      </c>
      <c r="W137" s="5">
        <f>VLOOKUP(A137,'Fund Database'!$B:$G,6,FALSE)</f>
        <v>16.498000000000001</v>
      </c>
      <c r="X137" s="6">
        <f t="shared" si="29"/>
        <v>0.43790849673202598</v>
      </c>
      <c r="Y137" s="6">
        <f t="shared" si="30"/>
        <v>3.7433155080213866E-2</v>
      </c>
      <c r="Z137" s="7">
        <f t="shared" si="31"/>
        <v>32.290500000000002</v>
      </c>
      <c r="AA137" s="8">
        <f t="shared" si="32"/>
        <v>-0.13661764705882345</v>
      </c>
    </row>
    <row r="138" spans="1:27" x14ac:dyDescent="0.3">
      <c r="A138" t="s">
        <v>409</v>
      </c>
      <c r="B138">
        <v>23422</v>
      </c>
      <c r="C138">
        <v>24.63</v>
      </c>
      <c r="D138" s="21">
        <f t="shared" si="33"/>
        <v>576883.86</v>
      </c>
      <c r="E138">
        <v>45.96</v>
      </c>
      <c r="F138" s="21">
        <f t="shared" si="34"/>
        <v>1076475.1200000001</v>
      </c>
      <c r="G138">
        <v>44.09</v>
      </c>
      <c r="H138" s="1">
        <v>157679</v>
      </c>
      <c r="I138">
        <v>1.97</v>
      </c>
      <c r="J138">
        <v>23.31</v>
      </c>
      <c r="K138">
        <v>13.5</v>
      </c>
      <c r="L138">
        <v>2.37</v>
      </c>
      <c r="M138">
        <v>19.07</v>
      </c>
      <c r="N138">
        <v>29.540001</v>
      </c>
      <c r="O138">
        <v>43.41</v>
      </c>
      <c r="P138">
        <v>40.729999999999997</v>
      </c>
      <c r="Q138">
        <f t="shared" si="35"/>
        <v>1</v>
      </c>
      <c r="R138" t="s">
        <v>1928</v>
      </c>
      <c r="S138" s="55">
        <f t="shared" si="36"/>
        <v>1550000000</v>
      </c>
      <c r="T138" s="5" t="str">
        <f>VLOOKUP(A138,'Fund Database'!$B:$G,3,FALSE)</f>
        <v>Columbia Sportswe</v>
      </c>
      <c r="U138" s="5">
        <f>VLOOKUP(A138,'Fund Database'!$B:$G,4,FALSE)</f>
        <v>6.9050000000000002</v>
      </c>
      <c r="V138" s="5">
        <f>VLOOKUP(A138,'Fund Database'!$B:$G,5,FALSE)</f>
        <v>4.6459999999999999</v>
      </c>
      <c r="W138" s="5">
        <f>VLOOKUP(A138,'Fund Database'!$B:$G,6,FALSE)</f>
        <v>7.0549999999999997</v>
      </c>
      <c r="X138" s="6">
        <f t="shared" si="29"/>
        <v>0.86601705237515236</v>
      </c>
      <c r="Y138" s="6">
        <f t="shared" si="30"/>
        <v>-4.0687554395126141E-2</v>
      </c>
      <c r="Z138" s="7">
        <f t="shared" si="31"/>
        <v>37.567900000000002</v>
      </c>
      <c r="AA138" s="8">
        <f t="shared" si="32"/>
        <v>-0.18259573542210616</v>
      </c>
    </row>
    <row r="139" spans="1:27" x14ac:dyDescent="0.3">
      <c r="A139" t="s">
        <v>187</v>
      </c>
      <c r="B139">
        <v>74259</v>
      </c>
      <c r="C139">
        <v>29.05</v>
      </c>
      <c r="D139" s="21">
        <f t="shared" si="33"/>
        <v>2157223.9500000002</v>
      </c>
      <c r="E139">
        <v>41.36</v>
      </c>
      <c r="F139" s="21">
        <f t="shared" si="34"/>
        <v>3071352.2399999998</v>
      </c>
      <c r="G139">
        <v>38</v>
      </c>
      <c r="H139" s="2">
        <v>28688.5</v>
      </c>
      <c r="I139">
        <v>2.09</v>
      </c>
      <c r="J139">
        <v>19.78</v>
      </c>
      <c r="K139">
        <v>11.7</v>
      </c>
      <c r="L139">
        <v>2.4</v>
      </c>
      <c r="M139">
        <v>18.8</v>
      </c>
      <c r="N139">
        <v>28.138000000000002</v>
      </c>
      <c r="O139">
        <v>39.31</v>
      </c>
      <c r="P139">
        <v>37.630000000000003</v>
      </c>
      <c r="Q139">
        <f t="shared" si="35"/>
        <v>1</v>
      </c>
      <c r="R139" t="s">
        <v>1982</v>
      </c>
      <c r="S139" s="55">
        <f t="shared" si="36"/>
        <v>633140000</v>
      </c>
      <c r="T139" s="5" t="str">
        <f>VLOOKUP(A139,'Fund Database'!$B:$G,3,FALSE)</f>
        <v>BancFirst Corpora</v>
      </c>
      <c r="U139" s="5">
        <f>VLOOKUP(A139,'Fund Database'!$B:$G,4,FALSE)</f>
        <v>7.7220000000000004</v>
      </c>
      <c r="V139" s="5">
        <f>VLOOKUP(A139,'Fund Database'!$B:$G,5,FALSE)</f>
        <v>0.78700000000000003</v>
      </c>
      <c r="W139" s="5">
        <f>VLOOKUP(A139,'Fund Database'!$B:$G,6,FALSE)</f>
        <v>26.606000000000002</v>
      </c>
      <c r="X139" s="6">
        <f t="shared" si="29"/>
        <v>0.42375215146299477</v>
      </c>
      <c r="Y139" s="6">
        <f t="shared" si="30"/>
        <v>-8.1237911025145049E-2</v>
      </c>
      <c r="Z139" s="7">
        <f t="shared" si="31"/>
        <v>39.292000000000002</v>
      </c>
      <c r="AA139" s="8">
        <f t="shared" si="32"/>
        <v>-4.9999999999999947E-2</v>
      </c>
    </row>
    <row r="140" spans="1:27" x14ac:dyDescent="0.3">
      <c r="A140" t="s">
        <v>1084</v>
      </c>
      <c r="B140">
        <v>84501</v>
      </c>
      <c r="C140">
        <v>29.95</v>
      </c>
      <c r="D140" s="21">
        <f t="shared" si="33"/>
        <v>2530804.9499999997</v>
      </c>
      <c r="E140">
        <v>37.19</v>
      </c>
      <c r="F140" s="21">
        <f t="shared" si="34"/>
        <v>3142592.19</v>
      </c>
      <c r="G140">
        <v>42.4</v>
      </c>
      <c r="H140" s="1">
        <v>251557</v>
      </c>
      <c r="I140">
        <v>1.2</v>
      </c>
      <c r="J140">
        <v>30.97</v>
      </c>
      <c r="K140">
        <v>9.1</v>
      </c>
      <c r="L140">
        <v>2.4500000000000002</v>
      </c>
      <c r="M140">
        <v>13.93</v>
      </c>
      <c r="N140">
        <v>17.363001000000001</v>
      </c>
      <c r="O140">
        <v>36.29</v>
      </c>
      <c r="P140">
        <v>36.43</v>
      </c>
      <c r="Q140">
        <f t="shared" si="35"/>
        <v>0</v>
      </c>
      <c r="R140" t="s">
        <v>1983</v>
      </c>
      <c r="S140" s="55">
        <f t="shared" si="36"/>
        <v>1540000000</v>
      </c>
      <c r="T140" s="5" t="str">
        <f>VLOOKUP(A140,'Fund Database'!$B:$G,3,FALSE)</f>
        <v>NewJersey Resourc</v>
      </c>
      <c r="U140" s="5">
        <f>VLOOKUP(A140,'Fund Database'!$B:$G,4,FALSE)</f>
        <v>6.8890000000000002</v>
      </c>
      <c r="V140" s="5">
        <f>VLOOKUP(A140,'Fund Database'!$B:$G,5,FALSE)</f>
        <v>2.04</v>
      </c>
      <c r="W140" s="5">
        <f>VLOOKUP(A140,'Fund Database'!$B:$G,6,FALSE)</f>
        <v>3.5070000000000001</v>
      </c>
      <c r="X140" s="6">
        <f t="shared" si="29"/>
        <v>0.24173622704507508</v>
      </c>
      <c r="Y140" s="6">
        <f t="shared" si="30"/>
        <v>0.14009142242538319</v>
      </c>
      <c r="Z140" s="7">
        <f t="shared" si="31"/>
        <v>16.715999999999998</v>
      </c>
      <c r="AA140" s="8">
        <f t="shared" si="32"/>
        <v>-0.55052433449852112</v>
      </c>
    </row>
    <row r="141" spans="1:27" x14ac:dyDescent="0.3">
      <c r="A141" t="s">
        <v>769</v>
      </c>
      <c r="B141">
        <v>72191</v>
      </c>
      <c r="C141">
        <v>30.51</v>
      </c>
      <c r="D141" s="21">
        <f t="shared" si="33"/>
        <v>2202547.41</v>
      </c>
      <c r="E141">
        <v>46.070099999999996</v>
      </c>
      <c r="F141" s="21">
        <f t="shared" si="34"/>
        <v>3325846.5890999995</v>
      </c>
      <c r="G141">
        <v>48.18</v>
      </c>
      <c r="H141" s="1">
        <v>2069620</v>
      </c>
      <c r="I141">
        <v>2.6720000000000002</v>
      </c>
      <c r="J141">
        <v>17.239999999999998</v>
      </c>
      <c r="K141">
        <v>3.6</v>
      </c>
      <c r="L141">
        <v>2.4700000000000002</v>
      </c>
      <c r="M141">
        <v>14.81</v>
      </c>
      <c r="N141">
        <v>5.7670000000000003</v>
      </c>
      <c r="O141">
        <v>44.083399999999997</v>
      </c>
      <c r="P141">
        <v>41.723599999999998</v>
      </c>
      <c r="Q141">
        <f t="shared" si="35"/>
        <v>1</v>
      </c>
      <c r="R141" t="s">
        <v>1984</v>
      </c>
      <c r="S141" s="55">
        <f t="shared" si="36"/>
        <v>14570000000</v>
      </c>
      <c r="T141" s="5" t="str">
        <f>VLOOKUP(A141,'Fund Database'!$B:$G,3,FALSE)</f>
        <v>H.J. Heinz Compan</v>
      </c>
      <c r="U141" s="5">
        <f>VLOOKUP(A141,'Fund Database'!$B:$G,4,FALSE)</f>
        <v>56.277000000000001</v>
      </c>
      <c r="V141" s="5">
        <f>VLOOKUP(A141,'Fund Database'!$B:$G,5,FALSE)</f>
        <v>9.5879999999999992</v>
      </c>
      <c r="W141" s="5">
        <f>VLOOKUP(A141,'Fund Database'!$B:$G,6,FALSE)</f>
        <v>14.965999999999999</v>
      </c>
      <c r="X141" s="6">
        <f t="shared" si="29"/>
        <v>0.50999999999999979</v>
      </c>
      <c r="Y141" s="6">
        <f t="shared" si="30"/>
        <v>4.5797599744736898E-2</v>
      </c>
      <c r="Z141" s="7">
        <f t="shared" si="31"/>
        <v>39.572320000000005</v>
      </c>
      <c r="AA141" s="8">
        <f t="shared" si="32"/>
        <v>-0.14104115250455268</v>
      </c>
    </row>
    <row r="142" spans="1:27" x14ac:dyDescent="0.3">
      <c r="A142" t="s">
        <v>550</v>
      </c>
      <c r="B142">
        <v>12557</v>
      </c>
      <c r="C142">
        <v>23.32</v>
      </c>
      <c r="D142" s="21">
        <f t="shared" si="33"/>
        <v>292829.24</v>
      </c>
      <c r="E142">
        <v>44.47</v>
      </c>
      <c r="F142" s="21">
        <f t="shared" si="34"/>
        <v>558409.79</v>
      </c>
      <c r="G142">
        <v>43.69</v>
      </c>
      <c r="H142" s="1">
        <v>1273540</v>
      </c>
      <c r="I142">
        <v>3.24</v>
      </c>
      <c r="J142">
        <v>13.71</v>
      </c>
      <c r="K142">
        <v>5.0999999999999996</v>
      </c>
      <c r="L142">
        <v>2.56</v>
      </c>
      <c r="M142">
        <v>12.25</v>
      </c>
      <c r="N142">
        <v>37.956001000000001</v>
      </c>
      <c r="O142">
        <v>43.19</v>
      </c>
      <c r="P142">
        <v>39.68</v>
      </c>
      <c r="Q142">
        <f t="shared" si="35"/>
        <v>1</v>
      </c>
      <c r="R142" t="s">
        <v>1985</v>
      </c>
      <c r="S142" s="55">
        <f t="shared" si="36"/>
        <v>7370000000</v>
      </c>
      <c r="T142" s="5" t="str">
        <f>VLOOKUP(A142,'Fund Database'!$B:$G,3,FALSE)</f>
        <v>DTE Energy Compan</v>
      </c>
      <c r="U142" s="5">
        <f>VLOOKUP(A142,'Fund Database'!$B:$G,4,FALSE)</f>
        <v>8.6690000000000005</v>
      </c>
      <c r="V142" s="5">
        <f>VLOOKUP(A142,'Fund Database'!$B:$G,5,FALSE)</f>
        <v>3.2160000000000002</v>
      </c>
      <c r="W142" s="5">
        <f>VLOOKUP(A142,'Fund Database'!$B:$G,6,FALSE)</f>
        <v>15.66</v>
      </c>
      <c r="X142" s="6">
        <f t="shared" si="29"/>
        <v>0.90694682675814742</v>
      </c>
      <c r="Y142" s="6">
        <f t="shared" si="30"/>
        <v>-1.7539914549134273E-2</v>
      </c>
      <c r="Z142" s="7">
        <f t="shared" si="31"/>
        <v>39.690000000000005</v>
      </c>
      <c r="AA142" s="8">
        <f t="shared" si="32"/>
        <v>-0.1074881942882841</v>
      </c>
    </row>
    <row r="143" spans="1:27" x14ac:dyDescent="0.3">
      <c r="A143" t="s">
        <v>121</v>
      </c>
      <c r="B143">
        <v>80743</v>
      </c>
      <c r="C143">
        <v>23.37</v>
      </c>
      <c r="D143" s="21">
        <f t="shared" si="33"/>
        <v>1886963.9100000001</v>
      </c>
      <c r="E143">
        <v>39.840000000000003</v>
      </c>
      <c r="F143" s="21">
        <f t="shared" si="34"/>
        <v>3216801.12</v>
      </c>
      <c r="G143">
        <v>39.33</v>
      </c>
      <c r="H143" s="2">
        <v>78214.8</v>
      </c>
      <c r="I143">
        <v>3.46</v>
      </c>
      <c r="J143">
        <v>11.5</v>
      </c>
      <c r="K143">
        <v>2.2000000000000002</v>
      </c>
      <c r="L143">
        <v>2.6</v>
      </c>
      <c r="M143">
        <v>13.28</v>
      </c>
      <c r="N143">
        <v>7.734</v>
      </c>
      <c r="O143">
        <v>40.17</v>
      </c>
      <c r="P143">
        <v>37.89</v>
      </c>
      <c r="Q143">
        <f t="shared" si="35"/>
        <v>1</v>
      </c>
      <c r="R143" t="s">
        <v>1986</v>
      </c>
      <c r="S143" s="55">
        <f t="shared" si="36"/>
        <v>2270000000</v>
      </c>
      <c r="T143" s="5" t="str">
        <f>VLOOKUP(A143,'Fund Database'!$B:$G,3,FALSE)</f>
        <v>AmeriGas Partners</v>
      </c>
      <c r="U143" s="5">
        <f>VLOOKUP(A143,'Fund Database'!$B:$G,4,FALSE)</f>
        <v>56.356999999999999</v>
      </c>
      <c r="V143" s="5">
        <f>VLOOKUP(A143,'Fund Database'!$B:$G,5,FALSE)</f>
        <v>8.6129999999999995</v>
      </c>
      <c r="W143" s="5">
        <f>VLOOKUP(A143,'Fund Database'!$B:$G,6,FALSE)</f>
        <v>11.673</v>
      </c>
      <c r="X143" s="6">
        <f t="shared" si="29"/>
        <v>0.70474967907573816</v>
      </c>
      <c r="Y143" s="6">
        <f t="shared" si="30"/>
        <v>-1.2801204819277236E-2</v>
      </c>
      <c r="Z143" s="7">
        <f t="shared" si="31"/>
        <v>45.948799999999999</v>
      </c>
      <c r="AA143" s="8">
        <f t="shared" si="32"/>
        <v>0.15333333333333321</v>
      </c>
    </row>
    <row r="144" spans="1:27" x14ac:dyDescent="0.3">
      <c r="A144" t="s">
        <v>1644</v>
      </c>
      <c r="B144">
        <v>67359</v>
      </c>
      <c r="C144">
        <v>10.31</v>
      </c>
      <c r="D144" s="21">
        <f t="shared" si="33"/>
        <v>694471.29</v>
      </c>
      <c r="E144">
        <v>36.79</v>
      </c>
      <c r="F144" s="21">
        <f t="shared" si="34"/>
        <v>2478137.61</v>
      </c>
      <c r="G144">
        <v>39.799999999999997</v>
      </c>
      <c r="H144" s="2">
        <v>9129.51</v>
      </c>
      <c r="I144">
        <v>0.66</v>
      </c>
      <c r="J144">
        <v>55.74</v>
      </c>
      <c r="K144">
        <v>1</v>
      </c>
      <c r="L144">
        <v>2.61</v>
      </c>
      <c r="M144">
        <v>11.94</v>
      </c>
      <c r="N144">
        <v>43.919998</v>
      </c>
      <c r="O144">
        <v>36.58</v>
      </c>
      <c r="P144">
        <v>38.65</v>
      </c>
      <c r="Q144">
        <f t="shared" si="35"/>
        <v>0</v>
      </c>
      <c r="R144" t="s">
        <v>1987</v>
      </c>
      <c r="S144" s="55">
        <f t="shared" si="36"/>
        <v>9880000000</v>
      </c>
      <c r="T144" s="5" t="str">
        <f>VLOOKUP(A144,'Fund Database'!$B:$G,3,FALSE)</f>
        <v>Woori Finance Hol</v>
      </c>
      <c r="U144" s="5">
        <f>VLOOKUP(A144,'Fund Database'!$B:$G,4,FALSE)</f>
        <v>1.5209999999999999</v>
      </c>
      <c r="V144" s="5">
        <f>VLOOKUP(A144,'Fund Database'!$B:$G,5,FALSE)</f>
        <v>7.0000000000000007E-2</v>
      </c>
      <c r="W144" s="5">
        <f>VLOOKUP(A144,'Fund Database'!$B:$G,6,FALSE)</f>
        <v>39.755000000000003</v>
      </c>
      <c r="X144" s="6">
        <f t="shared" si="29"/>
        <v>2.5683802133850628</v>
      </c>
      <c r="Y144" s="6">
        <f t="shared" si="30"/>
        <v>8.1815710790975757E-2</v>
      </c>
      <c r="Z144" s="7">
        <f t="shared" si="31"/>
        <v>7.8803999999999998</v>
      </c>
      <c r="AA144" s="8">
        <f t="shared" si="32"/>
        <v>-0.78580048926338675</v>
      </c>
    </row>
    <row r="145" spans="1:27" x14ac:dyDescent="0.3">
      <c r="A145" t="s">
        <v>724</v>
      </c>
      <c r="B145">
        <v>18301</v>
      </c>
      <c r="C145">
        <v>27.15</v>
      </c>
      <c r="D145" s="21">
        <f t="shared" si="33"/>
        <v>496872.14999999997</v>
      </c>
      <c r="E145">
        <v>37.43</v>
      </c>
      <c r="F145" s="21">
        <f t="shared" si="34"/>
        <v>685006.43</v>
      </c>
      <c r="G145">
        <v>42.06</v>
      </c>
      <c r="H145" s="1">
        <v>1881150</v>
      </c>
      <c r="I145">
        <v>3.24</v>
      </c>
      <c r="J145">
        <v>11.55</v>
      </c>
      <c r="K145">
        <v>1.6</v>
      </c>
      <c r="L145">
        <v>2.63</v>
      </c>
      <c r="M145">
        <v>9.43</v>
      </c>
      <c r="N145">
        <v>5.9</v>
      </c>
      <c r="O145">
        <v>39.203099999999999</v>
      </c>
      <c r="P145">
        <v>40.322800000000001</v>
      </c>
      <c r="Q145">
        <f t="shared" si="35"/>
        <v>0</v>
      </c>
      <c r="R145" t="s">
        <v>1988</v>
      </c>
      <c r="S145" s="55">
        <f t="shared" si="36"/>
        <v>94920000000</v>
      </c>
      <c r="T145" s="5" t="str">
        <f>VLOOKUP(A145,'Fund Database'!$B:$G,3,FALSE)</f>
        <v>GlaxoSmithKline P</v>
      </c>
      <c r="U145" s="5">
        <f>VLOOKUP(A145,'Fund Database'!$B:$G,4,FALSE)</f>
        <v>61.674999999999997</v>
      </c>
      <c r="V145" s="5">
        <f>VLOOKUP(A145,'Fund Database'!$B:$G,5,FALSE)</f>
        <v>11.798999999999999</v>
      </c>
      <c r="W145" s="5">
        <f>VLOOKUP(A145,'Fund Database'!$B:$G,6,FALSE)</f>
        <v>27.369</v>
      </c>
      <c r="X145" s="6">
        <f t="shared" si="29"/>
        <v>0.37863720073664831</v>
      </c>
      <c r="Y145" s="6">
        <f t="shared" si="30"/>
        <v>0.12369756879508423</v>
      </c>
      <c r="Z145" s="7">
        <f t="shared" si="31"/>
        <v>30.5532</v>
      </c>
      <c r="AA145" s="8">
        <f t="shared" si="32"/>
        <v>-0.18372428533262089</v>
      </c>
    </row>
    <row r="146" spans="1:27" x14ac:dyDescent="0.3">
      <c r="A146" t="s">
        <v>298</v>
      </c>
      <c r="B146">
        <v>38782</v>
      </c>
      <c r="C146">
        <v>26.48</v>
      </c>
      <c r="D146" s="21">
        <f t="shared" si="33"/>
        <v>1026947.36</v>
      </c>
      <c r="E146">
        <v>40.22</v>
      </c>
      <c r="F146" s="21">
        <f t="shared" si="34"/>
        <v>1559812.04</v>
      </c>
      <c r="G146">
        <v>43.01</v>
      </c>
      <c r="H146" s="1">
        <v>305238</v>
      </c>
      <c r="I146">
        <v>2.08</v>
      </c>
      <c r="J146">
        <v>19.38</v>
      </c>
      <c r="K146">
        <v>3</v>
      </c>
      <c r="L146">
        <v>2.65</v>
      </c>
      <c r="M146">
        <v>13.77</v>
      </c>
      <c r="N146">
        <v>22.698999000000001</v>
      </c>
      <c r="O146">
        <v>39.9</v>
      </c>
      <c r="P146">
        <v>37.96</v>
      </c>
      <c r="Q146">
        <f t="shared" si="35"/>
        <v>1</v>
      </c>
      <c r="R146" t="s">
        <v>1989</v>
      </c>
      <c r="S146" s="55">
        <f t="shared" si="36"/>
        <v>3340000000</v>
      </c>
      <c r="T146" s="5" t="str">
        <f>VLOOKUP(A146,'Fund Database'!$B:$G,3,FALSE)</f>
        <v>Commerce Bancshar</v>
      </c>
      <c r="U146" s="5">
        <f>VLOOKUP(A146,'Fund Database'!$B:$G,4,FALSE)</f>
        <v>9.7710000000000008</v>
      </c>
      <c r="V146" s="5">
        <f>VLOOKUP(A146,'Fund Database'!$B:$G,5,FALSE)</f>
        <v>0.94799999999999995</v>
      </c>
      <c r="W146" s="5">
        <f>VLOOKUP(A146,'Fund Database'!$B:$G,6,FALSE)</f>
        <v>30.896999999999998</v>
      </c>
      <c r="X146" s="6">
        <f t="shared" si="29"/>
        <v>0.51888217522658608</v>
      </c>
      <c r="Y146" s="6">
        <f t="shared" si="30"/>
        <v>6.9368473396320213E-2</v>
      </c>
      <c r="Z146" s="7">
        <f t="shared" si="31"/>
        <v>28.6416</v>
      </c>
      <c r="AA146" s="8">
        <f t="shared" si="32"/>
        <v>-0.28787667826951763</v>
      </c>
    </row>
    <row r="147" spans="1:27" x14ac:dyDescent="0.3">
      <c r="A147" t="s">
        <v>1387</v>
      </c>
      <c r="B147">
        <v>58572</v>
      </c>
      <c r="C147">
        <v>31</v>
      </c>
      <c r="D147" s="21">
        <f t="shared" si="33"/>
        <v>1815732</v>
      </c>
      <c r="E147">
        <v>46.183999999999997</v>
      </c>
      <c r="F147" s="21">
        <f t="shared" si="34"/>
        <v>2705089.2479999997</v>
      </c>
      <c r="G147">
        <v>50.33</v>
      </c>
      <c r="H147" s="1">
        <v>126623</v>
      </c>
      <c r="I147">
        <v>3.9140000000000001</v>
      </c>
      <c r="J147">
        <v>11.8</v>
      </c>
      <c r="K147">
        <v>1.3</v>
      </c>
      <c r="L147">
        <v>2.65</v>
      </c>
      <c r="M147">
        <v>12.06</v>
      </c>
      <c r="N147">
        <v>10.815</v>
      </c>
      <c r="O147">
        <v>47.173000000000002</v>
      </c>
      <c r="P147">
        <v>44.542000000000002</v>
      </c>
      <c r="Q147">
        <f t="shared" si="35"/>
        <v>1</v>
      </c>
      <c r="R147" t="s">
        <v>1990</v>
      </c>
      <c r="S147" s="55">
        <f t="shared" si="36"/>
        <v>1630000000</v>
      </c>
      <c r="T147" s="5" t="str">
        <f>VLOOKUP(A147,'Fund Database'!$B:$G,3,FALSE)</f>
        <v>Suburban Propane</v>
      </c>
      <c r="U147" s="5">
        <f>VLOOKUP(A147,'Fund Database'!$B:$G,4,FALSE)</f>
        <v>40.520000000000003</v>
      </c>
      <c r="V147" s="5">
        <f>VLOOKUP(A147,'Fund Database'!$B:$G,5,FALSE)</f>
        <v>10.765000000000001</v>
      </c>
      <c r="W147" s="5">
        <f>VLOOKUP(A147,'Fund Database'!$B:$G,6,FALSE)</f>
        <v>16.29</v>
      </c>
      <c r="X147" s="6">
        <f t="shared" si="29"/>
        <v>0.48980645161290315</v>
      </c>
      <c r="Y147" s="6">
        <f t="shared" si="30"/>
        <v>8.977134938506845E-2</v>
      </c>
      <c r="Z147" s="7">
        <f t="shared" si="31"/>
        <v>47.202840000000002</v>
      </c>
      <c r="AA147" s="8">
        <f t="shared" si="32"/>
        <v>2.2060453836826702E-2</v>
      </c>
    </row>
    <row r="148" spans="1:27" x14ac:dyDescent="0.3">
      <c r="A148" t="s">
        <v>796</v>
      </c>
      <c r="B148">
        <v>54551</v>
      </c>
      <c r="C148">
        <v>30.27</v>
      </c>
      <c r="D148" s="21">
        <f t="shared" si="33"/>
        <v>1651258.77</v>
      </c>
      <c r="E148">
        <v>40.94</v>
      </c>
      <c r="F148" s="21">
        <f t="shared" si="34"/>
        <v>2233317.94</v>
      </c>
      <c r="G148">
        <v>38.4</v>
      </c>
      <c r="H148" s="1">
        <v>1691460</v>
      </c>
      <c r="I148">
        <v>1.9</v>
      </c>
      <c r="J148">
        <v>21.5</v>
      </c>
      <c r="K148">
        <v>2.7</v>
      </c>
      <c r="L148">
        <v>2.7</v>
      </c>
      <c r="M148">
        <v>16.510000000000002</v>
      </c>
      <c r="N148">
        <v>3.16</v>
      </c>
      <c r="O148">
        <v>37.85</v>
      </c>
      <c r="P148">
        <v>37.97</v>
      </c>
      <c r="Q148">
        <f t="shared" si="35"/>
        <v>0</v>
      </c>
      <c r="R148" t="s">
        <v>1991</v>
      </c>
      <c r="S148" s="55">
        <f t="shared" si="36"/>
        <v>9330000000</v>
      </c>
      <c r="T148" s="5" t="str">
        <f>VLOOKUP(A148,'Fund Database'!$B:$G,3,FALSE)</f>
        <v>The Hershey Compa</v>
      </c>
      <c r="U148" s="5">
        <f>VLOOKUP(A148,'Fund Database'!$B:$G,4,FALSE)</f>
        <v>83.953000000000003</v>
      </c>
      <c r="V148" s="5">
        <f>VLOOKUP(A148,'Fund Database'!$B:$G,5,FALSE)</f>
        <v>14.718999999999999</v>
      </c>
      <c r="W148" s="5">
        <f>VLOOKUP(A148,'Fund Database'!$B:$G,6,FALSE)</f>
        <v>16.244</v>
      </c>
      <c r="X148" s="6">
        <f t="shared" si="29"/>
        <v>0.35249421869838116</v>
      </c>
      <c r="Y148" s="6">
        <f t="shared" si="30"/>
        <v>-6.2042012701514396E-2</v>
      </c>
      <c r="Z148" s="7">
        <f t="shared" si="31"/>
        <v>31.369</v>
      </c>
      <c r="AA148" s="8">
        <f t="shared" si="32"/>
        <v>-0.23378114313629697</v>
      </c>
    </row>
    <row r="149" spans="1:27" x14ac:dyDescent="0.3">
      <c r="A149" t="s">
        <v>1572</v>
      </c>
      <c r="B149">
        <v>49386</v>
      </c>
      <c r="C149">
        <v>29.62</v>
      </c>
      <c r="D149" s="21">
        <f t="shared" si="33"/>
        <v>1462813.32</v>
      </c>
      <c r="E149">
        <v>38.659999999999997</v>
      </c>
      <c r="F149" s="21">
        <f t="shared" si="34"/>
        <v>1909262.7599999998</v>
      </c>
      <c r="G149">
        <v>37</v>
      </c>
      <c r="H149" s="2">
        <v>72316.399999999994</v>
      </c>
      <c r="I149">
        <v>2.48</v>
      </c>
      <c r="J149">
        <v>15.6</v>
      </c>
      <c r="K149">
        <v>3</v>
      </c>
      <c r="L149">
        <v>2.82</v>
      </c>
      <c r="M149">
        <v>16.96</v>
      </c>
      <c r="N149">
        <v>39.338000999999998</v>
      </c>
      <c r="O149">
        <v>37.17</v>
      </c>
      <c r="P149">
        <v>38.39</v>
      </c>
      <c r="Q149">
        <f t="shared" si="35"/>
        <v>0</v>
      </c>
      <c r="R149" t="s">
        <v>1992</v>
      </c>
      <c r="S149" s="55">
        <f t="shared" si="36"/>
        <v>3350000000</v>
      </c>
      <c r="T149" s="5" t="str">
        <f>VLOOKUP(A149,'Fund Database'!$B:$G,3,FALSE)</f>
        <v>United States Cel</v>
      </c>
      <c r="U149" s="5">
        <f>VLOOKUP(A149,'Fund Database'!$B:$G,4,FALSE)</f>
        <v>6.5350000000000001</v>
      </c>
      <c r="V149" s="5">
        <f>VLOOKUP(A149,'Fund Database'!$B:$G,5,FALSE)</f>
        <v>3.93</v>
      </c>
      <c r="W149" s="5">
        <f>VLOOKUP(A149,'Fund Database'!$B:$G,6,FALSE)</f>
        <v>8.4369999999999994</v>
      </c>
      <c r="X149" s="6">
        <f t="shared" si="29"/>
        <v>0.30519918973666427</v>
      </c>
      <c r="Y149" s="6">
        <f t="shared" si="30"/>
        <v>-4.2938437661665718E-2</v>
      </c>
      <c r="Z149" s="7">
        <f t="shared" si="31"/>
        <v>42.0608</v>
      </c>
      <c r="AA149" s="8">
        <f t="shared" si="32"/>
        <v>8.7966890843248949E-2</v>
      </c>
    </row>
    <row r="150" spans="1:27" x14ac:dyDescent="0.3">
      <c r="A150" t="s">
        <v>586</v>
      </c>
      <c r="B150">
        <v>35598</v>
      </c>
      <c r="C150">
        <v>28.34</v>
      </c>
      <c r="D150" s="21">
        <f t="shared" si="33"/>
        <v>1008847.32</v>
      </c>
      <c r="E150">
        <v>50.22</v>
      </c>
      <c r="F150" s="21">
        <f t="shared" si="34"/>
        <v>1787731.56</v>
      </c>
      <c r="G150">
        <v>53.5</v>
      </c>
      <c r="H150" s="1">
        <v>242469</v>
      </c>
      <c r="I150">
        <v>1.03</v>
      </c>
      <c r="J150">
        <v>48.66</v>
      </c>
      <c r="K150">
        <v>9.3000000000000007</v>
      </c>
      <c r="L150">
        <v>2.83</v>
      </c>
      <c r="M150">
        <v>13.43</v>
      </c>
      <c r="N150">
        <v>8.3829999999999991</v>
      </c>
      <c r="O150">
        <v>48.56</v>
      </c>
      <c r="P150">
        <v>46.63</v>
      </c>
      <c r="Q150">
        <f t="shared" si="35"/>
        <v>1</v>
      </c>
      <c r="R150" t="s">
        <v>1993</v>
      </c>
      <c r="S150" s="55">
        <f t="shared" si="36"/>
        <v>1520000000</v>
      </c>
      <c r="T150" s="5" t="str">
        <f>VLOOKUP(A150,'Fund Database'!$B:$G,3,FALSE)</f>
        <v>Equity Lifestyle</v>
      </c>
      <c r="U150" s="5">
        <f>VLOOKUP(A150,'Fund Database'!$B:$G,4,FALSE)</f>
        <v>17.492999999999999</v>
      </c>
      <c r="V150" s="5">
        <f>VLOOKUP(A150,'Fund Database'!$B:$G,5,FALSE)</f>
        <v>4.0049999999999999</v>
      </c>
      <c r="W150" s="5">
        <f>VLOOKUP(A150,'Fund Database'!$B:$G,6,FALSE)</f>
        <v>27.681000000000001</v>
      </c>
      <c r="X150" s="6">
        <f t="shared" si="29"/>
        <v>0.77205363443895547</v>
      </c>
      <c r="Y150" s="6">
        <f t="shared" si="30"/>
        <v>6.5312624452409429E-2</v>
      </c>
      <c r="Z150" s="7">
        <f t="shared" si="31"/>
        <v>13.8329</v>
      </c>
      <c r="AA150" s="8">
        <f t="shared" si="32"/>
        <v>-0.72455396256471516</v>
      </c>
    </row>
    <row r="151" spans="1:27" x14ac:dyDescent="0.3">
      <c r="A151" t="s">
        <v>490</v>
      </c>
      <c r="B151">
        <v>11586</v>
      </c>
      <c r="C151">
        <v>27.15</v>
      </c>
      <c r="D151" s="21">
        <f t="shared" si="33"/>
        <v>314559.89999999997</v>
      </c>
      <c r="E151">
        <v>38.65</v>
      </c>
      <c r="F151" s="21">
        <f t="shared" si="34"/>
        <v>447798.89999999997</v>
      </c>
      <c r="G151">
        <v>38.86</v>
      </c>
      <c r="H151" s="1">
        <v>2522760</v>
      </c>
      <c r="I151">
        <v>2.4609999999999999</v>
      </c>
      <c r="J151">
        <v>15.7</v>
      </c>
      <c r="K151">
        <v>4.4000000000000004</v>
      </c>
      <c r="L151">
        <v>2.86</v>
      </c>
      <c r="M151">
        <v>11.78</v>
      </c>
      <c r="N151">
        <v>18.771000000000001</v>
      </c>
      <c r="O151">
        <v>38.094000000000001</v>
      </c>
      <c r="P151">
        <v>36.359900000000003</v>
      </c>
      <c r="Q151">
        <f t="shared" si="35"/>
        <v>1</v>
      </c>
      <c r="R151" t="s">
        <v>1994</v>
      </c>
      <c r="S151" s="55">
        <f t="shared" si="36"/>
        <v>23140000000</v>
      </c>
      <c r="T151" s="5" t="str">
        <f>VLOOKUP(A151,'Fund Database'!$B:$G,3,FALSE)</f>
        <v>Dominion Resource</v>
      </c>
      <c r="U151" s="5">
        <f>VLOOKUP(A151,'Fund Database'!$B:$G,4,FALSE)</f>
        <v>13.709</v>
      </c>
      <c r="V151" s="5">
        <f>VLOOKUP(A151,'Fund Database'!$B:$G,5,FALSE)</f>
        <v>4.2910000000000004</v>
      </c>
      <c r="W151" s="5">
        <f>VLOOKUP(A151,'Fund Database'!$B:$G,6,FALSE)</f>
        <v>19.234999999999999</v>
      </c>
      <c r="X151" s="6">
        <f t="shared" si="29"/>
        <v>0.42357274401473299</v>
      </c>
      <c r="Y151" s="6">
        <f t="shared" si="30"/>
        <v>5.433376455368716E-3</v>
      </c>
      <c r="Z151" s="7">
        <f t="shared" si="31"/>
        <v>28.990579999999998</v>
      </c>
      <c r="AA151" s="8">
        <f t="shared" si="32"/>
        <v>-0.24992031047865462</v>
      </c>
    </row>
    <row r="152" spans="1:27" x14ac:dyDescent="0.3">
      <c r="A152" t="s">
        <v>1551</v>
      </c>
      <c r="B152">
        <v>30661</v>
      </c>
      <c r="C152">
        <v>33.65</v>
      </c>
      <c r="D152" s="21">
        <f t="shared" si="33"/>
        <v>1031742.6499999999</v>
      </c>
      <c r="E152">
        <v>39.72</v>
      </c>
      <c r="F152" s="21">
        <f t="shared" si="34"/>
        <v>1217854.92</v>
      </c>
      <c r="G152">
        <v>34</v>
      </c>
      <c r="H152" s="1">
        <v>176792</v>
      </c>
      <c r="I152">
        <v>2.2000000000000002</v>
      </c>
      <c r="J152">
        <v>18.05</v>
      </c>
      <c r="K152">
        <v>10.7</v>
      </c>
      <c r="L152">
        <v>3.01</v>
      </c>
      <c r="M152">
        <v>16.21</v>
      </c>
      <c r="N152">
        <v>25.113001000000001</v>
      </c>
      <c r="O152">
        <v>38.99</v>
      </c>
      <c r="P152">
        <v>39.53</v>
      </c>
      <c r="Q152">
        <f t="shared" si="35"/>
        <v>0</v>
      </c>
      <c r="R152" t="s">
        <v>1773</v>
      </c>
      <c r="S152" s="55">
        <f t="shared" si="36"/>
        <v>1610000000</v>
      </c>
      <c r="T152" s="5" t="str">
        <f>VLOOKUP(A152,'Fund Database'!$B:$G,3,FALSE)</f>
        <v>UMB Financial Cor</v>
      </c>
      <c r="U152" s="5">
        <f>VLOOKUP(A152,'Fund Database'!$B:$G,4,FALSE)</f>
        <v>8.9920000000000009</v>
      </c>
      <c r="V152" s="5">
        <f>VLOOKUP(A152,'Fund Database'!$B:$G,5,FALSE)</f>
        <v>0.79</v>
      </c>
      <c r="W152" s="5">
        <f>VLOOKUP(A152,'Fund Database'!$B:$G,6,FALSE)</f>
        <v>24.492999999999999</v>
      </c>
      <c r="X152" s="6">
        <f t="shared" si="29"/>
        <v>0.18038632986627046</v>
      </c>
      <c r="Y152" s="6">
        <f t="shared" si="30"/>
        <v>-0.14400805639476333</v>
      </c>
      <c r="Z152" s="7">
        <f t="shared" si="31"/>
        <v>35.662000000000006</v>
      </c>
      <c r="AA152" s="8">
        <f t="shared" si="32"/>
        <v>-0.10216515609264835</v>
      </c>
    </row>
    <row r="153" spans="1:27" x14ac:dyDescent="0.3">
      <c r="A153" t="s">
        <v>1114</v>
      </c>
      <c r="B153">
        <v>78713</v>
      </c>
      <c r="C153">
        <v>37.71</v>
      </c>
      <c r="D153" s="21">
        <f t="shared" si="33"/>
        <v>2968267.23</v>
      </c>
      <c r="E153">
        <v>46.01</v>
      </c>
      <c r="F153" s="21">
        <f t="shared" si="34"/>
        <v>3621585.13</v>
      </c>
      <c r="G153">
        <v>47.5</v>
      </c>
      <c r="H153" s="2">
        <v>97309.8</v>
      </c>
      <c r="I153">
        <v>2.89</v>
      </c>
      <c r="J153">
        <v>15.93</v>
      </c>
      <c r="K153">
        <v>19.600000000000001</v>
      </c>
      <c r="L153">
        <v>3.06</v>
      </c>
      <c r="M153">
        <v>15.98</v>
      </c>
      <c r="N153">
        <v>24.167998999999998</v>
      </c>
      <c r="O153">
        <v>43.68</v>
      </c>
      <c r="P153">
        <v>43.36</v>
      </c>
      <c r="Q153">
        <f t="shared" si="35"/>
        <v>1</v>
      </c>
      <c r="R153" t="s">
        <v>1839</v>
      </c>
      <c r="S153" s="55">
        <f t="shared" si="36"/>
        <v>1220000000</v>
      </c>
      <c r="T153" s="5" t="str">
        <f>VLOOKUP(A153,'Fund Database'!$B:$G,3,FALSE)</f>
        <v>Northwest Natural</v>
      </c>
      <c r="U153" s="5">
        <f>VLOOKUP(A153,'Fund Database'!$B:$G,4,FALSE)</f>
        <v>12.346</v>
      </c>
      <c r="V153" s="5">
        <f>VLOOKUP(A153,'Fund Database'!$B:$G,5,FALSE)</f>
        <v>4.4279999999999999</v>
      </c>
      <c r="W153" s="5">
        <f>VLOOKUP(A153,'Fund Database'!$B:$G,6,FALSE)</f>
        <v>14.694000000000001</v>
      </c>
      <c r="X153" s="6">
        <f t="shared" si="29"/>
        <v>0.22010076902678327</v>
      </c>
      <c r="Y153" s="6">
        <f t="shared" si="30"/>
        <v>3.2384264290371702E-2</v>
      </c>
      <c r="Z153" s="7">
        <f t="shared" si="31"/>
        <v>46.182200000000002</v>
      </c>
      <c r="AA153" s="8">
        <f t="shared" si="32"/>
        <v>3.7426646381222275E-3</v>
      </c>
    </row>
    <row r="154" spans="1:27" x14ac:dyDescent="0.3">
      <c r="A154" t="s">
        <v>1492</v>
      </c>
      <c r="B154">
        <v>46859</v>
      </c>
      <c r="C154">
        <v>23.6</v>
      </c>
      <c r="D154" s="21">
        <f t="shared" si="33"/>
        <v>1105872.4000000001</v>
      </c>
      <c r="E154">
        <v>44.92</v>
      </c>
      <c r="F154" s="21">
        <f t="shared" si="34"/>
        <v>2104906.2800000003</v>
      </c>
      <c r="G154">
        <v>41.07</v>
      </c>
      <c r="H154" s="1">
        <v>5624210</v>
      </c>
      <c r="I154">
        <v>1.53</v>
      </c>
      <c r="J154">
        <v>29.44</v>
      </c>
      <c r="K154">
        <v>1.3</v>
      </c>
      <c r="L154">
        <v>3.09</v>
      </c>
      <c r="M154">
        <v>13.06</v>
      </c>
      <c r="N154">
        <v>4.915</v>
      </c>
      <c r="O154">
        <v>35.909999999999997</v>
      </c>
      <c r="P154">
        <v>35.36</v>
      </c>
      <c r="Q154">
        <f t="shared" si="35"/>
        <v>1</v>
      </c>
      <c r="R154" t="s">
        <v>1995</v>
      </c>
      <c r="S154" s="55">
        <f t="shared" si="36"/>
        <v>4480000000</v>
      </c>
      <c r="T154" s="5" t="str">
        <f>VLOOKUP(A154,'Fund Database'!$B:$G,3,FALSE)</f>
        <v>Terra Industries</v>
      </c>
      <c r="U154" s="5">
        <f>VLOOKUP(A154,'Fund Database'!$B:$G,4,FALSE)</f>
        <v>19.524999999999999</v>
      </c>
      <c r="V154" s="5">
        <f>VLOOKUP(A154,'Fund Database'!$B:$G,5,FALSE)</f>
        <v>10.138</v>
      </c>
      <c r="W154" s="5">
        <f>VLOOKUP(A154,'Fund Database'!$B:$G,6,FALSE)</f>
        <v>19.041</v>
      </c>
      <c r="X154" s="6">
        <f t="shared" si="29"/>
        <v>0.90338983050847455</v>
      </c>
      <c r="Y154" s="6">
        <f t="shared" si="30"/>
        <v>-8.5707925200356222E-2</v>
      </c>
      <c r="Z154" s="7">
        <f t="shared" si="31"/>
        <v>19.9818</v>
      </c>
      <c r="AA154" s="8">
        <f t="shared" si="32"/>
        <v>-0.55516918967052542</v>
      </c>
    </row>
    <row r="155" spans="1:27" x14ac:dyDescent="0.3">
      <c r="A155" t="s">
        <v>748</v>
      </c>
      <c r="B155">
        <v>49601</v>
      </c>
      <c r="C155">
        <v>20.96</v>
      </c>
      <c r="D155" s="21">
        <f t="shared" si="33"/>
        <v>1039636.9600000001</v>
      </c>
      <c r="E155">
        <v>41.88</v>
      </c>
      <c r="F155" s="21">
        <f t="shared" si="34"/>
        <v>2077289.8800000001</v>
      </c>
      <c r="G155">
        <v>44.5</v>
      </c>
      <c r="H155" s="2">
        <v>74454.100000000006</v>
      </c>
      <c r="I155">
        <v>3.18</v>
      </c>
      <c r="J155">
        <v>13.17</v>
      </c>
      <c r="K155">
        <v>1.2</v>
      </c>
      <c r="L155">
        <v>3.18</v>
      </c>
      <c r="M155">
        <v>15.01</v>
      </c>
      <c r="N155">
        <v>13.037000000000001</v>
      </c>
      <c r="O155">
        <v>41.92</v>
      </c>
      <c r="P155">
        <v>39.07</v>
      </c>
      <c r="Q155">
        <f t="shared" si="35"/>
        <v>1</v>
      </c>
      <c r="R155" t="s">
        <v>1996</v>
      </c>
      <c r="S155" s="55">
        <f t="shared" si="36"/>
        <v>924630000</v>
      </c>
      <c r="T155" s="5" t="str">
        <f>VLOOKUP(A155,'Fund Database'!$B:$G,3,FALSE)</f>
        <v>Holly Energy Part</v>
      </c>
      <c r="U155" s="5">
        <f>VLOOKUP(A155,'Fund Database'!$B:$G,4,FALSE)</f>
        <v>48.219000000000001</v>
      </c>
      <c r="V155" s="5">
        <f>VLOOKUP(A155,'Fund Database'!$B:$G,5,FALSE)</f>
        <v>8.0760000000000005</v>
      </c>
      <c r="W155" s="5">
        <f>VLOOKUP(A155,'Fund Database'!$B:$G,6,FALSE)</f>
        <v>46.573</v>
      </c>
      <c r="X155" s="6">
        <f t="shared" si="29"/>
        <v>0.99809160305343514</v>
      </c>
      <c r="Y155" s="6">
        <f t="shared" si="30"/>
        <v>6.2559694364851898E-2</v>
      </c>
      <c r="Z155" s="7">
        <f t="shared" si="31"/>
        <v>47.7318</v>
      </c>
      <c r="AA155" s="8">
        <f t="shared" si="32"/>
        <v>0.139727793696275</v>
      </c>
    </row>
    <row r="156" spans="1:27" x14ac:dyDescent="0.3">
      <c r="A156" t="s">
        <v>652</v>
      </c>
      <c r="B156">
        <v>75189</v>
      </c>
      <c r="C156">
        <v>35.26</v>
      </c>
      <c r="D156" s="21">
        <f t="shared" si="33"/>
        <v>2651164.1399999997</v>
      </c>
      <c r="E156">
        <v>38.770000000000003</v>
      </c>
      <c r="F156" s="21">
        <f t="shared" si="34"/>
        <v>2915077.5300000003</v>
      </c>
      <c r="G156">
        <v>45.45</v>
      </c>
      <c r="H156" s="1">
        <v>2729440</v>
      </c>
      <c r="I156">
        <v>3.29</v>
      </c>
      <c r="J156">
        <v>11.79</v>
      </c>
      <c r="K156">
        <v>1.8</v>
      </c>
      <c r="L156">
        <v>3.25</v>
      </c>
      <c r="M156">
        <v>9.5</v>
      </c>
      <c r="N156">
        <v>28.077000000000002</v>
      </c>
      <c r="O156">
        <v>42.2</v>
      </c>
      <c r="P156">
        <v>44.45</v>
      </c>
      <c r="Q156">
        <f t="shared" si="35"/>
        <v>0</v>
      </c>
      <c r="R156" t="s">
        <v>1997</v>
      </c>
      <c r="S156" s="55">
        <f t="shared" si="36"/>
        <v>11820000000</v>
      </c>
      <c r="T156" s="5" t="str">
        <f>VLOOKUP(A156,'Fund Database'!$B:$G,3,FALSE)</f>
        <v>FirstEnergy Corpo</v>
      </c>
      <c r="U156" s="5">
        <f>VLOOKUP(A156,'Fund Database'!$B:$G,4,FALSE)</f>
        <v>11.946</v>
      </c>
      <c r="V156" s="5">
        <f>VLOOKUP(A156,'Fund Database'!$B:$G,5,FALSE)</f>
        <v>3.8610000000000002</v>
      </c>
      <c r="W156" s="5">
        <f>VLOOKUP(A156,'Fund Database'!$B:$G,6,FALSE)</f>
        <v>16.664000000000001</v>
      </c>
      <c r="X156" s="6">
        <f t="shared" si="29"/>
        <v>9.9546228020419888E-2</v>
      </c>
      <c r="Y156" s="6">
        <f t="shared" si="30"/>
        <v>0.17229816868712922</v>
      </c>
      <c r="Z156" s="7">
        <f t="shared" si="31"/>
        <v>31.254999999999999</v>
      </c>
      <c r="AA156" s="8">
        <f t="shared" si="32"/>
        <v>-0.19383543977302048</v>
      </c>
    </row>
    <row r="157" spans="1:27" x14ac:dyDescent="0.3">
      <c r="A157" t="s">
        <v>1285</v>
      </c>
      <c r="B157">
        <v>67787</v>
      </c>
      <c r="C157">
        <v>21.22</v>
      </c>
      <c r="D157" s="21">
        <f t="shared" si="33"/>
        <v>1438440.14</v>
      </c>
      <c r="E157">
        <v>46.37</v>
      </c>
      <c r="F157" s="21">
        <f t="shared" si="34"/>
        <v>3143283.19</v>
      </c>
      <c r="G157">
        <v>52</v>
      </c>
      <c r="H157" s="1">
        <v>890633</v>
      </c>
      <c r="I157">
        <v>2.0099999999999998</v>
      </c>
      <c r="J157">
        <v>23.07</v>
      </c>
      <c r="K157">
        <v>3.3</v>
      </c>
      <c r="L157">
        <v>3.42</v>
      </c>
      <c r="M157">
        <v>10.119999999999999</v>
      </c>
      <c r="N157">
        <v>35.341000000000001</v>
      </c>
      <c r="O157">
        <v>43.55</v>
      </c>
      <c r="P157">
        <v>41.74</v>
      </c>
      <c r="Q157">
        <f t="shared" si="35"/>
        <v>1</v>
      </c>
      <c r="R157" t="s">
        <v>1998</v>
      </c>
      <c r="S157" s="55">
        <f t="shared" si="36"/>
        <v>3420000000</v>
      </c>
      <c r="T157" s="5" t="str">
        <f>VLOOKUP(A157,'Fund Database'!$B:$G,3,FALSE)</f>
        <v>Reliance Steel &amp;</v>
      </c>
      <c r="U157" s="5">
        <f>VLOOKUP(A157,'Fund Database'!$B:$G,4,FALSE)</f>
        <v>5.8819999999999997</v>
      </c>
      <c r="V157" s="5">
        <f>VLOOKUP(A157,'Fund Database'!$B:$G,5,FALSE)</f>
        <v>3.294</v>
      </c>
      <c r="W157" s="5">
        <f>VLOOKUP(A157,'Fund Database'!$B:$G,6,FALSE)</f>
        <v>4.7080000000000002</v>
      </c>
      <c r="X157" s="6">
        <f t="shared" si="29"/>
        <v>1.1852026390197927</v>
      </c>
      <c r="Y157" s="6">
        <f t="shared" si="30"/>
        <v>0.12141470778520601</v>
      </c>
      <c r="Z157" s="7">
        <f t="shared" si="31"/>
        <v>20.341199999999997</v>
      </c>
      <c r="AA157" s="8">
        <f t="shared" si="32"/>
        <v>-0.56132844511537638</v>
      </c>
    </row>
    <row r="158" spans="1:27" x14ac:dyDescent="0.3">
      <c r="A158" t="s">
        <v>1174</v>
      </c>
      <c r="B158">
        <v>22673</v>
      </c>
      <c r="C158">
        <v>31.35</v>
      </c>
      <c r="D158" s="21">
        <f t="shared" si="33"/>
        <v>710798.55</v>
      </c>
      <c r="E158">
        <v>38.89</v>
      </c>
      <c r="F158" s="21">
        <f t="shared" si="34"/>
        <v>881752.97</v>
      </c>
      <c r="G158">
        <v>40.130000000000003</v>
      </c>
      <c r="H158" s="1">
        <v>2086400</v>
      </c>
      <c r="I158">
        <v>2.75</v>
      </c>
      <c r="J158">
        <v>14.15</v>
      </c>
      <c r="K158">
        <v>2.5</v>
      </c>
      <c r="L158">
        <v>3.51</v>
      </c>
      <c r="M158">
        <v>12.46</v>
      </c>
      <c r="N158">
        <v>33.782001000000001</v>
      </c>
      <c r="O158">
        <v>38.69</v>
      </c>
      <c r="P158">
        <v>39.08</v>
      </c>
      <c r="Q158">
        <f t="shared" si="35"/>
        <v>0</v>
      </c>
      <c r="R158" t="s">
        <v>1999</v>
      </c>
      <c r="S158" s="55">
        <f t="shared" si="36"/>
        <v>10890000000</v>
      </c>
      <c r="T158" s="5" t="str">
        <f>VLOOKUP(A158,'Fund Database'!$B:$G,3,FALSE)</f>
        <v>Progress Energy I</v>
      </c>
      <c r="U158" s="5">
        <f>VLOOKUP(A158,'Fund Database'!$B:$G,4,FALSE)</f>
        <v>9.3239999999999998</v>
      </c>
      <c r="V158" s="5">
        <f>VLOOKUP(A158,'Fund Database'!$B:$G,5,FALSE)</f>
        <v>3.6920000000000002</v>
      </c>
      <c r="W158" s="5">
        <f>VLOOKUP(A158,'Fund Database'!$B:$G,6,FALSE)</f>
        <v>18.239999999999998</v>
      </c>
      <c r="X158" s="6">
        <f t="shared" si="29"/>
        <v>0.24051036682615626</v>
      </c>
      <c r="Y158" s="6">
        <f t="shared" si="30"/>
        <v>3.1884803291334585E-2</v>
      </c>
      <c r="Z158" s="7">
        <f t="shared" si="31"/>
        <v>34.265000000000001</v>
      </c>
      <c r="AA158" s="8">
        <f t="shared" si="32"/>
        <v>-0.11892517356646953</v>
      </c>
    </row>
    <row r="159" spans="1:27" x14ac:dyDescent="0.3">
      <c r="A159" t="s">
        <v>814</v>
      </c>
      <c r="B159">
        <v>59914</v>
      </c>
      <c r="C159">
        <v>24.96</v>
      </c>
      <c r="D159" s="21">
        <f t="shared" si="33"/>
        <v>1495453.44</v>
      </c>
      <c r="E159">
        <v>43.41</v>
      </c>
      <c r="F159" s="21">
        <f t="shared" si="34"/>
        <v>2600866.7399999998</v>
      </c>
      <c r="G159">
        <v>44.83</v>
      </c>
      <c r="H159" s="1">
        <v>439484</v>
      </c>
      <c r="I159">
        <v>2.4700000000000002</v>
      </c>
      <c r="J159">
        <v>17.559999999999999</v>
      </c>
      <c r="K159">
        <v>2.8</v>
      </c>
      <c r="L159">
        <v>3.52</v>
      </c>
      <c r="M159">
        <v>12.88</v>
      </c>
      <c r="N159">
        <v>9.8239999999999998</v>
      </c>
      <c r="O159">
        <v>41.5</v>
      </c>
      <c r="P159">
        <v>39.76</v>
      </c>
      <c r="Q159">
        <f t="shared" si="35"/>
        <v>1</v>
      </c>
      <c r="R159" t="s">
        <v>2000</v>
      </c>
      <c r="S159" s="55">
        <f t="shared" si="36"/>
        <v>3410000000</v>
      </c>
      <c r="T159" s="5" t="str">
        <f>VLOOKUP(A159,'Fund Database'!$B:$G,3,FALSE)</f>
        <v>Internationa Flav</v>
      </c>
      <c r="U159" s="5">
        <f>VLOOKUP(A159,'Fund Database'!$B:$G,4,FALSE)</f>
        <v>29.074000000000002</v>
      </c>
      <c r="V159" s="5">
        <f>VLOOKUP(A159,'Fund Database'!$B:$G,5,FALSE)</f>
        <v>8.4550000000000001</v>
      </c>
      <c r="W159" s="5">
        <f>VLOOKUP(A159,'Fund Database'!$B:$G,6,FALSE)</f>
        <v>15.686999999999999</v>
      </c>
      <c r="X159" s="6">
        <f t="shared" si="29"/>
        <v>0.73918269230769207</v>
      </c>
      <c r="Y159" s="6">
        <f t="shared" si="30"/>
        <v>3.2711356830223491E-2</v>
      </c>
      <c r="Z159" s="7">
        <f t="shared" si="31"/>
        <v>31.813600000000005</v>
      </c>
      <c r="AA159" s="8">
        <f t="shared" si="32"/>
        <v>-0.26713660446901621</v>
      </c>
    </row>
    <row r="160" spans="1:27" x14ac:dyDescent="0.3">
      <c r="A160" t="s">
        <v>628</v>
      </c>
      <c r="B160">
        <v>81851</v>
      </c>
      <c r="C160">
        <v>31.9</v>
      </c>
      <c r="D160" s="21">
        <f t="shared" si="33"/>
        <v>2611046.9</v>
      </c>
      <c r="E160">
        <v>46.121000000000002</v>
      </c>
      <c r="F160" s="21">
        <f t="shared" si="34"/>
        <v>3775049.9710000004</v>
      </c>
      <c r="G160">
        <v>48.54</v>
      </c>
      <c r="H160" s="1">
        <v>839305</v>
      </c>
      <c r="I160">
        <v>2.54</v>
      </c>
      <c r="J160">
        <v>18.16</v>
      </c>
      <c r="K160">
        <v>0.8</v>
      </c>
      <c r="L160">
        <v>3.65</v>
      </c>
      <c r="M160">
        <v>15.79</v>
      </c>
      <c r="N160">
        <v>24.681999000000001</v>
      </c>
      <c r="O160">
        <v>45.396999999999998</v>
      </c>
      <c r="P160">
        <v>43.817</v>
      </c>
      <c r="Q160">
        <f t="shared" si="35"/>
        <v>1</v>
      </c>
      <c r="R160" t="s">
        <v>2001</v>
      </c>
      <c r="S160" s="55">
        <f t="shared" si="36"/>
        <v>8270000000</v>
      </c>
      <c r="T160" s="5" t="str">
        <f>VLOOKUP(A160,'Fund Database'!$B:$G,3,FALSE)</f>
        <v>Energy Transfer P</v>
      </c>
      <c r="U160" s="5">
        <f>VLOOKUP(A160,'Fund Database'!$B:$G,4,FALSE)</f>
        <v>18.975999999999999</v>
      </c>
      <c r="V160" s="5">
        <f>VLOOKUP(A160,'Fund Database'!$B:$G,5,FALSE)</f>
        <v>6.3029999999999999</v>
      </c>
      <c r="W160" s="5">
        <f>VLOOKUP(A160,'Fund Database'!$B:$G,6,FALSE)</f>
        <v>20.815000000000001</v>
      </c>
      <c r="X160" s="6">
        <f t="shared" si="29"/>
        <v>0.44579937304075251</v>
      </c>
      <c r="Y160" s="6">
        <f t="shared" si="30"/>
        <v>5.2448992866589987E-2</v>
      </c>
      <c r="Z160" s="7">
        <f t="shared" si="31"/>
        <v>40.1066</v>
      </c>
      <c r="AA160" s="8">
        <f t="shared" si="32"/>
        <v>-0.13040480475271571</v>
      </c>
    </row>
    <row r="161" spans="1:27" x14ac:dyDescent="0.3">
      <c r="A161" t="s">
        <v>1027</v>
      </c>
      <c r="B161">
        <v>42884</v>
      </c>
      <c r="C161">
        <v>25.36</v>
      </c>
      <c r="D161" s="21">
        <f t="shared" si="33"/>
        <v>1087538.24</v>
      </c>
      <c r="E161">
        <v>44.67</v>
      </c>
      <c r="F161" s="21">
        <f t="shared" si="34"/>
        <v>1915628.28</v>
      </c>
      <c r="G161">
        <v>49.09</v>
      </c>
      <c r="H161" s="1">
        <v>334082</v>
      </c>
      <c r="I161">
        <v>2.2200000000000002</v>
      </c>
      <c r="J161">
        <v>20.14</v>
      </c>
      <c r="K161">
        <v>1.6</v>
      </c>
      <c r="L161">
        <v>3.74</v>
      </c>
      <c r="M161">
        <v>15.67</v>
      </c>
      <c r="N161">
        <v>11.081</v>
      </c>
      <c r="O161">
        <v>43.42</v>
      </c>
      <c r="P161">
        <v>40.380000000000003</v>
      </c>
      <c r="Q161">
        <f t="shared" si="35"/>
        <v>1</v>
      </c>
      <c r="R161" t="s">
        <v>1970</v>
      </c>
      <c r="S161" s="55">
        <f t="shared" si="36"/>
        <v>4760000000</v>
      </c>
      <c r="T161" s="5" t="str">
        <f>VLOOKUP(A161,'Fund Database'!$B:$G,3,FALSE)</f>
        <v>Magellan Midstrea</v>
      </c>
      <c r="U161" s="5">
        <f>VLOOKUP(A161,'Fund Database'!$B:$G,4,FALSE)</f>
        <v>11.864000000000001</v>
      </c>
      <c r="V161" s="5">
        <f>VLOOKUP(A161,'Fund Database'!$B:$G,5,FALSE)</f>
        <v>0</v>
      </c>
      <c r="W161" s="5">
        <f>VLOOKUP(A161,'Fund Database'!$B:$G,6,FALSE)</f>
        <v>29.085999999999999</v>
      </c>
      <c r="X161" s="6">
        <f t="shared" si="29"/>
        <v>0.76143533123028406</v>
      </c>
      <c r="Y161" s="6">
        <f t="shared" si="30"/>
        <v>9.894783971345425E-2</v>
      </c>
      <c r="Z161" s="7">
        <f t="shared" si="31"/>
        <v>34.787400000000005</v>
      </c>
      <c r="AA161" s="8">
        <f t="shared" si="32"/>
        <v>-0.22123572867696431</v>
      </c>
    </row>
    <row r="162" spans="1:27" x14ac:dyDescent="0.3">
      <c r="A162" t="s">
        <v>1453</v>
      </c>
      <c r="B162">
        <v>52658</v>
      </c>
      <c r="C162">
        <v>21.65</v>
      </c>
      <c r="D162" s="21">
        <f t="shared" si="33"/>
        <v>1140045.7</v>
      </c>
      <c r="E162">
        <v>39.94</v>
      </c>
      <c r="F162" s="21">
        <f t="shared" si="34"/>
        <v>2103160.52</v>
      </c>
      <c r="G162">
        <v>47.5</v>
      </c>
      <c r="H162" s="1">
        <v>171639</v>
      </c>
      <c r="I162">
        <v>3.0960000000000001</v>
      </c>
      <c r="J162">
        <v>12.9</v>
      </c>
      <c r="K162">
        <v>6</v>
      </c>
      <c r="L162">
        <v>4.09</v>
      </c>
      <c r="M162">
        <v>12.97</v>
      </c>
      <c r="N162">
        <v>18.184999000000001</v>
      </c>
      <c r="O162">
        <v>38.7014</v>
      </c>
      <c r="P162">
        <v>36.498100000000001</v>
      </c>
      <c r="Q162">
        <f t="shared" si="35"/>
        <v>1</v>
      </c>
      <c r="R162" t="s">
        <v>2002</v>
      </c>
      <c r="S162" s="55">
        <f t="shared" si="36"/>
        <v>1470000000</v>
      </c>
      <c r="T162" s="5" t="str">
        <f>VLOOKUP(A162,'Fund Database'!$B:$G,3,FALSE)</f>
        <v>Teledyne Technolo</v>
      </c>
      <c r="U162" s="5">
        <f>VLOOKUP(A162,'Fund Database'!$B:$G,4,FALSE)</f>
        <v>18.923999999999999</v>
      </c>
      <c r="V162" s="5">
        <f>VLOOKUP(A162,'Fund Database'!$B:$G,5,FALSE)</f>
        <v>7.02</v>
      </c>
      <c r="W162" s="5">
        <f>VLOOKUP(A162,'Fund Database'!$B:$G,6,FALSE)</f>
        <v>9.4039999999999999</v>
      </c>
      <c r="X162" s="6">
        <f t="shared" si="29"/>
        <v>0.84480369515011544</v>
      </c>
      <c r="Y162" s="6">
        <f t="shared" si="30"/>
        <v>0.1892839258888333</v>
      </c>
      <c r="Z162" s="7">
        <f t="shared" si="31"/>
        <v>40.155120000000004</v>
      </c>
      <c r="AA162" s="8">
        <f t="shared" si="32"/>
        <v>5.3860791186781665E-3</v>
      </c>
    </row>
    <row r="163" spans="1:27" x14ac:dyDescent="0.3">
      <c r="A163" t="s">
        <v>571</v>
      </c>
      <c r="B163">
        <v>84589</v>
      </c>
      <c r="C163">
        <v>32.56</v>
      </c>
      <c r="D163" s="21">
        <f t="shared" si="33"/>
        <v>2754217.8400000003</v>
      </c>
      <c r="E163">
        <v>43.37</v>
      </c>
      <c r="F163" s="21">
        <f t="shared" si="34"/>
        <v>3668624.9299999997</v>
      </c>
      <c r="G163">
        <v>44</v>
      </c>
      <c r="H163" s="1">
        <v>1998920</v>
      </c>
      <c r="I163">
        <v>3.14</v>
      </c>
      <c r="J163">
        <v>13.8</v>
      </c>
      <c r="K163">
        <v>4.2</v>
      </c>
      <c r="L163">
        <v>4.12</v>
      </c>
      <c r="M163">
        <v>12.5</v>
      </c>
      <c r="N163">
        <v>36.457000999999998</v>
      </c>
      <c r="O163">
        <v>43.82</v>
      </c>
      <c r="P163">
        <v>42.6</v>
      </c>
      <c r="Q163">
        <f t="shared" si="35"/>
        <v>1</v>
      </c>
      <c r="R163" t="s">
        <v>2003</v>
      </c>
      <c r="S163" s="55">
        <f t="shared" si="36"/>
        <v>12200000000</v>
      </c>
      <c r="T163" s="5" t="str">
        <f>VLOOKUP(A163,'Fund Database'!$B:$G,3,FALSE)</f>
        <v>Consolidated Edis</v>
      </c>
      <c r="U163" s="5">
        <f>VLOOKUP(A163,'Fund Database'!$B:$G,4,FALSE)</f>
        <v>8.7029999999999994</v>
      </c>
      <c r="V163" s="5">
        <f>VLOOKUP(A163,'Fund Database'!$B:$G,5,FALSE)</f>
        <v>3.5230000000000001</v>
      </c>
      <c r="W163" s="5">
        <f>VLOOKUP(A163,'Fund Database'!$B:$G,6,FALSE)</f>
        <v>14.571999999999999</v>
      </c>
      <c r="X163" s="6">
        <f t="shared" si="29"/>
        <v>0.33200245700245684</v>
      </c>
      <c r="Y163" s="6">
        <f t="shared" si="30"/>
        <v>1.4526170163707691E-2</v>
      </c>
      <c r="Z163" s="7">
        <f t="shared" si="31"/>
        <v>39.25</v>
      </c>
      <c r="AA163" s="8">
        <f t="shared" si="32"/>
        <v>-9.4996541388056202E-2</v>
      </c>
    </row>
    <row r="164" spans="1:27" x14ac:dyDescent="0.3">
      <c r="A164" t="s">
        <v>1680</v>
      </c>
      <c r="B164">
        <v>35746</v>
      </c>
      <c r="C164">
        <v>28.64</v>
      </c>
      <c r="D164" s="21">
        <f t="shared" si="33"/>
        <v>1023765.4400000001</v>
      </c>
      <c r="E164">
        <v>45.83</v>
      </c>
      <c r="F164" s="21">
        <f t="shared" si="34"/>
        <v>1638239.18</v>
      </c>
      <c r="G164">
        <v>52.96</v>
      </c>
      <c r="H164" s="1">
        <v>14489900</v>
      </c>
      <c r="I164">
        <v>3.4569999999999999</v>
      </c>
      <c r="J164">
        <v>13.26</v>
      </c>
      <c r="K164">
        <v>0.7</v>
      </c>
      <c r="L164">
        <v>4.18</v>
      </c>
      <c r="M164">
        <v>21.42</v>
      </c>
      <c r="N164">
        <v>29.718</v>
      </c>
      <c r="O164">
        <v>46.025700000000001</v>
      </c>
      <c r="P164">
        <v>43.608600000000003</v>
      </c>
      <c r="Q164">
        <f t="shared" si="35"/>
        <v>1</v>
      </c>
      <c r="R164" t="s">
        <v>2004</v>
      </c>
      <c r="S164" s="55">
        <f t="shared" si="36"/>
        <v>26720000000</v>
      </c>
      <c r="T164" s="5" t="str">
        <f>VLOOKUP(A164,'Fund Database'!$B:$G,3,FALSE)</f>
        <v>XTO Energy Inc. C</v>
      </c>
      <c r="U164" s="5">
        <f>VLOOKUP(A164,'Fund Database'!$B:$G,4,FALSE)</f>
        <v>11.646000000000001</v>
      </c>
      <c r="V164" s="5">
        <f>VLOOKUP(A164,'Fund Database'!$B:$G,5,FALSE)</f>
        <v>6.1849999999999996</v>
      </c>
      <c r="W164" s="5">
        <f>VLOOKUP(A164,'Fund Database'!$B:$G,6,FALSE)</f>
        <v>40.677</v>
      </c>
      <c r="X164" s="6">
        <f t="shared" si="29"/>
        <v>0.6002094972067038</v>
      </c>
      <c r="Y164" s="6">
        <f t="shared" si="30"/>
        <v>0.15557495090552045</v>
      </c>
      <c r="Z164" s="7">
        <f t="shared" si="31"/>
        <v>74.048940000000002</v>
      </c>
      <c r="AA164" s="8">
        <f t="shared" si="32"/>
        <v>0.6157307440541131</v>
      </c>
    </row>
    <row r="165" spans="1:27" x14ac:dyDescent="0.3">
      <c r="A165" t="s">
        <v>160</v>
      </c>
      <c r="B165">
        <v>96055</v>
      </c>
      <c r="C165">
        <v>13.93</v>
      </c>
      <c r="D165" s="21">
        <f t="shared" si="33"/>
        <v>1338046.1499999999</v>
      </c>
      <c r="E165">
        <v>45.83</v>
      </c>
      <c r="F165" s="21">
        <f t="shared" si="34"/>
        <v>4402200.6499999994</v>
      </c>
      <c r="G165">
        <v>58.67</v>
      </c>
      <c r="H165" s="2">
        <v>48344.3</v>
      </c>
      <c r="I165">
        <v>2.42</v>
      </c>
      <c r="J165">
        <v>18.940000000000001</v>
      </c>
      <c r="K165">
        <v>6.6</v>
      </c>
      <c r="L165">
        <v>5.33</v>
      </c>
      <c r="M165">
        <v>8.83</v>
      </c>
      <c r="N165">
        <v>16.591999000000001</v>
      </c>
      <c r="O165">
        <v>47.7</v>
      </c>
      <c r="P165">
        <v>49.86</v>
      </c>
      <c r="Q165">
        <f t="shared" si="35"/>
        <v>0</v>
      </c>
      <c r="R165" t="s">
        <v>2005</v>
      </c>
      <c r="S165" s="55">
        <f t="shared" si="36"/>
        <v>698220000</v>
      </c>
      <c r="T165" s="5" t="str">
        <f>VLOOKUP(A165,'Fund Database'!$B:$G,3,FALSE)</f>
        <v>Atlantic Tele-Net</v>
      </c>
      <c r="U165" s="5">
        <f>VLOOKUP(A165,'Fund Database'!$B:$G,4,FALSE)</f>
        <v>15.345000000000001</v>
      </c>
      <c r="V165" s="5">
        <f>VLOOKUP(A165,'Fund Database'!$B:$G,5,FALSE)</f>
        <v>11.483000000000001</v>
      </c>
      <c r="W165" s="5">
        <f>VLOOKUP(A165,'Fund Database'!$B:$G,6,FALSE)</f>
        <v>31.95</v>
      </c>
      <c r="X165" s="6">
        <f t="shared" si="29"/>
        <v>2.2900215362526919</v>
      </c>
      <c r="Y165" s="6">
        <f t="shared" si="30"/>
        <v>0.28016583024219954</v>
      </c>
      <c r="Z165" s="7">
        <f t="shared" si="31"/>
        <v>21.368600000000001</v>
      </c>
      <c r="AA165" s="8">
        <f t="shared" si="32"/>
        <v>-0.53374209033384246</v>
      </c>
    </row>
    <row r="166" spans="1:27" x14ac:dyDescent="0.3">
      <c r="A166" t="s">
        <v>1656</v>
      </c>
      <c r="B166">
        <v>78272</v>
      </c>
      <c r="C166">
        <v>8.5399999999999991</v>
      </c>
      <c r="D166" s="21">
        <f t="shared" si="33"/>
        <v>668442.87999999989</v>
      </c>
      <c r="E166">
        <v>38.58</v>
      </c>
      <c r="F166" s="21">
        <f t="shared" si="34"/>
        <v>3019733.76</v>
      </c>
      <c r="G166">
        <v>41.8</v>
      </c>
      <c r="H166" s="1">
        <v>327425</v>
      </c>
      <c r="I166">
        <v>2.8889999999999998</v>
      </c>
      <c r="J166">
        <v>13.35</v>
      </c>
      <c r="K166">
        <v>0.9</v>
      </c>
      <c r="L166">
        <v>6.83</v>
      </c>
      <c r="M166">
        <v>12.95</v>
      </c>
      <c r="N166">
        <v>3.7530000000000001</v>
      </c>
      <c r="O166">
        <v>36.917700000000004</v>
      </c>
      <c r="P166">
        <v>28.331900000000001</v>
      </c>
      <c r="Q166">
        <f t="shared" si="35"/>
        <v>1</v>
      </c>
      <c r="R166" t="s">
        <v>1978</v>
      </c>
      <c r="S166" s="55">
        <f t="shared" si="36"/>
        <v>2040000000</v>
      </c>
      <c r="T166" s="5" t="str">
        <f>VLOOKUP(A166,'Fund Database'!$B:$G,3,FALSE)</f>
        <v>Williams Partners</v>
      </c>
      <c r="U166" s="5">
        <f>VLOOKUP(A166,'Fund Database'!$B:$G,4,FALSE)</f>
        <v>75.915999999999997</v>
      </c>
      <c r="V166" s="5">
        <f>VLOOKUP(A166,'Fund Database'!$B:$G,5,FALSE)</f>
        <v>0</v>
      </c>
      <c r="W166" s="5">
        <f>VLOOKUP(A166,'Fund Database'!$B:$G,6,FALSE)</f>
        <v>21.640999999999998</v>
      </c>
      <c r="X166" s="6">
        <f t="shared" si="29"/>
        <v>3.5175644028103048</v>
      </c>
      <c r="Y166" s="6">
        <f t="shared" si="30"/>
        <v>8.3462934162778613E-2</v>
      </c>
      <c r="Z166" s="7">
        <f t="shared" si="31"/>
        <v>37.412549999999996</v>
      </c>
      <c r="AA166" s="8">
        <f t="shared" ref="AA166:AA167" si="37">(Z166-E166)/E166</f>
        <v>-3.0260497667185131E-2</v>
      </c>
    </row>
    <row r="167" spans="1:27" x14ac:dyDescent="0.3">
      <c r="A167" t="s">
        <v>1402</v>
      </c>
      <c r="B167">
        <v>74266</v>
      </c>
      <c r="C167">
        <v>24.85</v>
      </c>
      <c r="D167" s="21">
        <f t="shared" si="33"/>
        <v>1845510.1</v>
      </c>
      <c r="E167">
        <v>42.58</v>
      </c>
      <c r="F167" s="21">
        <f t="shared" si="34"/>
        <v>3162246.28</v>
      </c>
      <c r="G167">
        <v>53.8</v>
      </c>
      <c r="H167" s="1">
        <v>1293600</v>
      </c>
      <c r="I167">
        <v>2.23</v>
      </c>
      <c r="J167">
        <v>19.09</v>
      </c>
      <c r="K167">
        <v>2</v>
      </c>
      <c r="L167">
        <v>10.52</v>
      </c>
      <c r="M167">
        <v>14.99</v>
      </c>
      <c r="N167">
        <v>20.080998999999998</v>
      </c>
      <c r="O167">
        <v>42.66</v>
      </c>
      <c r="P167">
        <v>39.950000000000003</v>
      </c>
      <c r="Q167">
        <f t="shared" si="35"/>
        <v>1</v>
      </c>
      <c r="R167" t="s">
        <v>2006</v>
      </c>
      <c r="S167" s="55">
        <f t="shared" si="36"/>
        <v>7430000000</v>
      </c>
      <c r="T167" s="5" t="str">
        <f>VLOOKUP(A167,'Fund Database'!$B:$G,3,FALSE)</f>
        <v>Questar Corporati</v>
      </c>
      <c r="U167" s="5">
        <f>VLOOKUP(A167,'Fund Database'!$B:$G,4,FALSE)</f>
        <v>11.367000000000001</v>
      </c>
      <c r="V167" s="5">
        <f>VLOOKUP(A167,'Fund Database'!$B:$G,5,FALSE)</f>
        <v>6.5170000000000003</v>
      </c>
      <c r="W167" s="5">
        <f>VLOOKUP(A167,'Fund Database'!$B:$G,6,FALSE)</f>
        <v>30.02</v>
      </c>
      <c r="X167" s="6">
        <f t="shared" si="29"/>
        <v>0.71348088531187104</v>
      </c>
      <c r="Y167" s="6">
        <f t="shared" si="30"/>
        <v>0.26350399248473461</v>
      </c>
      <c r="Z167" s="7">
        <f t="shared" si="31"/>
        <v>33.427700000000002</v>
      </c>
      <c r="AA167" s="8">
        <f t="shared" si="37"/>
        <v>-0.21494363550962886</v>
      </c>
    </row>
    <row r="168" spans="1:27" x14ac:dyDescent="0.3">
      <c r="D168" s="21"/>
      <c r="F168" s="21"/>
      <c r="T168" s="5"/>
      <c r="U168" s="5"/>
      <c r="V168" s="5"/>
      <c r="W168" s="5"/>
      <c r="X168" s="6"/>
      <c r="Y168" s="6"/>
      <c r="Z168" s="7"/>
      <c r="AA168" s="8"/>
    </row>
    <row r="169" spans="1:27" x14ac:dyDescent="0.3">
      <c r="D169" s="21"/>
      <c r="F169" s="21"/>
      <c r="T169" s="5"/>
      <c r="U169" s="5"/>
      <c r="V169" s="5"/>
      <c r="W169" s="5"/>
      <c r="X169" s="6"/>
      <c r="Y169" s="6"/>
      <c r="Z169" s="7"/>
      <c r="AA169" s="8"/>
    </row>
    <row r="170" spans="1:27" x14ac:dyDescent="0.3">
      <c r="D170" s="21"/>
      <c r="F170" s="21"/>
      <c r="T170" s="5"/>
      <c r="U170" s="5"/>
      <c r="V170" s="5"/>
      <c r="W170" s="5"/>
      <c r="X170" s="6"/>
      <c r="Y170" s="6"/>
      <c r="Z170" s="7"/>
      <c r="AA170" s="8"/>
    </row>
    <row r="171" spans="1:27" x14ac:dyDescent="0.3">
      <c r="D171" s="21"/>
      <c r="F171" s="21"/>
      <c r="T171" s="5"/>
      <c r="U171" s="5"/>
      <c r="V171" s="5"/>
      <c r="W171" s="5"/>
      <c r="X171" s="6"/>
      <c r="Y171" s="6"/>
      <c r="Z171" s="7"/>
      <c r="AA171" s="8"/>
    </row>
    <row r="172" spans="1:27" x14ac:dyDescent="0.3">
      <c r="D172" s="21"/>
      <c r="F172" s="21"/>
      <c r="T172" s="5"/>
      <c r="U172" s="5"/>
      <c r="V172" s="5"/>
      <c r="W172" s="5"/>
      <c r="X172" s="6"/>
      <c r="Y172" s="6"/>
      <c r="Z172" s="7"/>
      <c r="AA172" s="8"/>
    </row>
  </sheetData>
  <sortState xmlns:xlrd2="http://schemas.microsoft.com/office/spreadsheetml/2017/richdata2" ref="A1:U176">
    <sortCondition ref="L1:L176"/>
  </sortState>
  <pageMargins left="0.7" right="0.7" top="0.75" bottom="0.75" header="0.3" footer="0.3"/>
  <pageSetup scale="35" fitToHeight="0" orientation="landscape" r:id="rId1"/>
  <headerFooter>
    <oddHeader>&amp;A</oddHeader>
    <oddFooter>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pageSetUpPr fitToPage="1"/>
  </sheetPr>
  <dimension ref="A1:AE199"/>
  <sheetViews>
    <sheetView topLeftCell="I1" zoomScale="80" zoomScaleNormal="80" workbookViewId="0">
      <pane ySplit="1" topLeftCell="A2" activePane="bottomLeft" state="frozen"/>
      <selection pane="bottomLeft" activeCell="W20" sqref="W20"/>
    </sheetView>
  </sheetViews>
  <sheetFormatPr defaultColWidth="8.77734375" defaultRowHeight="14.4" x14ac:dyDescent="0.3"/>
  <cols>
    <col min="1" max="1" width="8.44140625" bestFit="1" customWidth="1"/>
    <col min="2" max="2" width="12.77734375" bestFit="1" customWidth="1"/>
    <col min="3" max="3" width="9.6640625" bestFit="1" customWidth="1"/>
    <col min="4" max="4" width="13.33203125" style="7" bestFit="1" customWidth="1"/>
    <col min="5" max="5" width="11" bestFit="1" customWidth="1"/>
    <col min="6" max="6" width="13.33203125" style="7" bestFit="1" customWidth="1"/>
    <col min="7" max="7" width="16.109375" bestFit="1" customWidth="1"/>
    <col min="8" max="8" width="11.44140625" bestFit="1" customWidth="1"/>
    <col min="9" max="9" width="7.44140625" bestFit="1" customWidth="1"/>
    <col min="10" max="10" width="9" bestFit="1" customWidth="1"/>
    <col min="11" max="11" width="10.44140625" bestFit="1" customWidth="1"/>
    <col min="12" max="12" width="9.33203125" bestFit="1" customWidth="1"/>
    <col min="13" max="13" width="15.6640625" bestFit="1" customWidth="1"/>
    <col min="14" max="14" width="10.44140625" bestFit="1" customWidth="1"/>
    <col min="15" max="15" width="8" bestFit="1" customWidth="1"/>
    <col min="16" max="16" width="8.44140625" bestFit="1" customWidth="1"/>
    <col min="17" max="17" width="9.33203125" customWidth="1"/>
    <col min="18" max="18" width="10.6640625" bestFit="1" customWidth="1"/>
    <col min="19" max="19" width="17.33203125" style="55" bestFit="1" customWidth="1"/>
    <col min="20" max="20" width="20.44140625" bestFit="1" customWidth="1"/>
    <col min="21" max="21" width="8" bestFit="1" customWidth="1"/>
    <col min="22" max="22" width="7" bestFit="1" customWidth="1"/>
    <col min="23" max="23" width="15.77734375" bestFit="1" customWidth="1"/>
    <col min="24" max="24" width="21.77734375" bestFit="1" customWidth="1"/>
    <col min="25" max="25" width="22.44140625" bestFit="1" customWidth="1"/>
    <col min="26" max="26" width="22.109375" bestFit="1" customWidth="1"/>
    <col min="27" max="27" width="23.44140625" bestFit="1" customWidth="1"/>
    <col min="30" max="30" width="11.6640625" bestFit="1" customWidth="1"/>
    <col min="31" max="31" width="10" bestFit="1" customWidth="1"/>
  </cols>
  <sheetData>
    <row r="1" spans="1:31" s="26" customFormat="1" ht="29.4" thickBot="1" x14ac:dyDescent="0.35">
      <c r="A1" s="23" t="s">
        <v>1685</v>
      </c>
      <c r="B1" s="23" t="s">
        <v>1686</v>
      </c>
      <c r="C1" s="24" t="s">
        <v>1687</v>
      </c>
      <c r="D1" s="24" t="s">
        <v>2178</v>
      </c>
      <c r="E1" s="24" t="s">
        <v>1688</v>
      </c>
      <c r="F1" s="24" t="s">
        <v>2179</v>
      </c>
      <c r="G1" s="24" t="s">
        <v>1689</v>
      </c>
      <c r="H1" s="23" t="s">
        <v>1690</v>
      </c>
      <c r="I1" s="24" t="s">
        <v>1691</v>
      </c>
      <c r="J1" s="23" t="s">
        <v>1692</v>
      </c>
      <c r="K1" s="23" t="s">
        <v>1693</v>
      </c>
      <c r="L1" s="23" t="s">
        <v>1694</v>
      </c>
      <c r="M1" s="23" t="s">
        <v>1695</v>
      </c>
      <c r="N1" s="24" t="s">
        <v>1696</v>
      </c>
      <c r="O1" s="23" t="s">
        <v>1697</v>
      </c>
      <c r="P1" s="23" t="s">
        <v>1698</v>
      </c>
      <c r="Q1" s="23" t="s">
        <v>2205</v>
      </c>
      <c r="R1" s="23" t="s">
        <v>1699</v>
      </c>
      <c r="S1" s="53" t="s">
        <v>2194</v>
      </c>
      <c r="T1" s="53" t="s">
        <v>2</v>
      </c>
      <c r="U1" s="23" t="s">
        <v>1700</v>
      </c>
      <c r="V1" s="23" t="s">
        <v>1701</v>
      </c>
      <c r="W1" s="23" t="s">
        <v>6</v>
      </c>
      <c r="X1" s="23" t="s">
        <v>1702</v>
      </c>
      <c r="Y1" s="23" t="s">
        <v>1703</v>
      </c>
      <c r="Z1" s="23" t="s">
        <v>2172</v>
      </c>
      <c r="AA1" s="25" t="s">
        <v>2176</v>
      </c>
      <c r="AB1" s="25"/>
    </row>
    <row r="2" spans="1:31" s="17" customFormat="1" x14ac:dyDescent="0.3">
      <c r="A2" s="15" t="s">
        <v>2173</v>
      </c>
      <c r="B2" s="15"/>
      <c r="C2" s="16"/>
      <c r="D2" s="16"/>
      <c r="E2" s="16"/>
      <c r="F2" s="16"/>
      <c r="G2" s="16"/>
      <c r="H2" s="15"/>
      <c r="I2" s="16"/>
      <c r="J2" s="15"/>
      <c r="K2" s="15"/>
      <c r="L2" s="15"/>
      <c r="M2" s="15"/>
      <c r="N2" s="16"/>
      <c r="O2" s="15"/>
      <c r="P2" s="15"/>
      <c r="Q2" s="15"/>
      <c r="R2" s="15"/>
      <c r="S2" s="54"/>
      <c r="T2" s="15"/>
      <c r="U2" s="15"/>
      <c r="V2" s="15"/>
      <c r="W2" s="15"/>
      <c r="X2" s="69">
        <f>AVERAGE(X6:X172)</f>
        <v>0.99447330732140715</v>
      </c>
      <c r="Y2" s="69">
        <f>AVERAGE(Y6:Y172)</f>
        <v>9.4047810008406632E-2</v>
      </c>
      <c r="Z2" s="15"/>
      <c r="AA2" s="69">
        <f t="shared" ref="AA2" si="0">AVERAGE(AA6:AA172)</f>
        <v>-0.28719008300044752</v>
      </c>
    </row>
    <row r="3" spans="1:31" s="17" customFormat="1" x14ac:dyDescent="0.3">
      <c r="A3" s="15" t="s">
        <v>2174</v>
      </c>
      <c r="B3" s="15"/>
      <c r="C3" s="16"/>
      <c r="D3" s="16"/>
      <c r="E3" s="16"/>
      <c r="F3" s="16"/>
      <c r="G3" s="16"/>
      <c r="H3" s="15"/>
      <c r="I3" s="16"/>
      <c r="J3" s="15"/>
      <c r="K3" s="15"/>
      <c r="L3" s="15"/>
      <c r="M3" s="15"/>
      <c r="N3" s="16"/>
      <c r="O3" s="15"/>
      <c r="P3" s="15"/>
      <c r="Q3" s="15"/>
      <c r="R3" s="15"/>
      <c r="S3" s="54"/>
      <c r="T3" s="15"/>
      <c r="U3" s="15"/>
      <c r="V3" s="15"/>
      <c r="W3" s="15"/>
      <c r="X3" s="70">
        <f>STDEV(X6:X172)</f>
        <v>0.69577783882724387</v>
      </c>
      <c r="Y3" s="70">
        <f>STDEV(Y6:Y172)</f>
        <v>8.11796067339981E-2</v>
      </c>
      <c r="Z3" s="15"/>
      <c r="AA3" s="70">
        <f t="shared" ref="AA3" si="1">STDEV(AA6:AA172)</f>
        <v>0.20801155796121168</v>
      </c>
    </row>
    <row r="4" spans="1:31" s="17" customFormat="1" ht="15" thickBot="1" x14ac:dyDescent="0.35">
      <c r="A4" s="15" t="s">
        <v>2175</v>
      </c>
      <c r="B4" s="15"/>
      <c r="C4" s="16"/>
      <c r="D4" s="16"/>
      <c r="E4" s="16"/>
      <c r="F4" s="16"/>
      <c r="G4" s="16"/>
      <c r="H4" s="15"/>
      <c r="I4" s="16"/>
      <c r="J4" s="15"/>
      <c r="K4" s="15"/>
      <c r="L4" s="15"/>
      <c r="M4" s="15"/>
      <c r="N4" s="16"/>
      <c r="O4" s="15"/>
      <c r="P4" s="15"/>
      <c r="Q4" s="15"/>
      <c r="R4" s="15"/>
      <c r="S4" s="54"/>
      <c r="T4" s="15"/>
      <c r="U4" s="15"/>
      <c r="V4" s="15"/>
      <c r="W4" s="15"/>
      <c r="X4" s="70">
        <f>STDEV(X7:X173)</f>
        <v>0.69422373975354323</v>
      </c>
      <c r="Y4" s="71">
        <f t="shared" ref="Y4:AA4" si="2">Y3/Y2</f>
        <v>0.86317381262510751</v>
      </c>
      <c r="Z4" s="15"/>
      <c r="AA4" s="71">
        <f t="shared" si="2"/>
        <v>-0.72429923689561226</v>
      </c>
    </row>
    <row r="5" spans="1:31" s="17" customFormat="1" x14ac:dyDescent="0.3">
      <c r="A5" s="15"/>
      <c r="B5" s="15">
        <f>SUM(B6:B199)</f>
        <v>10687620</v>
      </c>
      <c r="C5" s="16">
        <f>AVERAGE(C6:C199)</f>
        <v>35.698195876288672</v>
      </c>
      <c r="D5" s="22">
        <f>SUM(D6:D199)</f>
        <v>374816798.38000011</v>
      </c>
      <c r="E5" s="16">
        <f>AVERAGE(E6:E199)</f>
        <v>66.449001005154628</v>
      </c>
      <c r="F5" s="22">
        <f>SUM(F6:F199)</f>
        <v>712895297.80140197</v>
      </c>
      <c r="G5" s="16">
        <f t="shared" ref="G5:P5" si="3">AVERAGE(G6:G199)</f>
        <v>72.064845360824748</v>
      </c>
      <c r="H5" s="19">
        <f t="shared" si="3"/>
        <v>2151338.1108247424</v>
      </c>
      <c r="I5" s="16">
        <f t="shared" si="3"/>
        <v>3.3695051546391741</v>
      </c>
      <c r="J5" s="18">
        <f t="shared" si="3"/>
        <v>25.146185567010317</v>
      </c>
      <c r="K5" s="18">
        <f t="shared" si="3"/>
        <v>5.1515463917525812</v>
      </c>
      <c r="L5" s="18">
        <f t="shared" si="3"/>
        <v>2.1123711340206182</v>
      </c>
      <c r="M5" s="18">
        <f t="shared" si="3"/>
        <v>14.500412371134015</v>
      </c>
      <c r="N5" s="18">
        <f t="shared" si="3"/>
        <v>23.311670128865973</v>
      </c>
      <c r="O5" s="18">
        <f t="shared" si="3"/>
        <v>63.856944329896898</v>
      </c>
      <c r="P5" s="18">
        <f t="shared" si="3"/>
        <v>61.31929020618557</v>
      </c>
      <c r="Q5" s="19">
        <f>SUM(Q6:Q199)</f>
        <v>156</v>
      </c>
      <c r="R5" s="16" t="s">
        <v>2177</v>
      </c>
      <c r="S5" s="54">
        <f>AVERAGE(S6:S170)</f>
        <v>23913140727.272728</v>
      </c>
      <c r="T5" s="20"/>
      <c r="U5" s="15">
        <f>AVERAGE(U6:U199)</f>
        <v>21.784335051546375</v>
      </c>
      <c r="V5" s="18">
        <f>AVERAGE(V6:V199)</f>
        <v>7.6425876288659786</v>
      </c>
      <c r="W5" s="18">
        <f>AVERAGE(W6:W199)</f>
        <v>20.922345360824739</v>
      </c>
      <c r="X5" s="27"/>
      <c r="Y5" s="27"/>
      <c r="Z5" s="16">
        <f>AVERAGE(Z6:Z199)</f>
        <v>46.604493247422688</v>
      </c>
      <c r="AA5" s="27"/>
      <c r="AB5" s="27"/>
    </row>
    <row r="6" spans="1:31" x14ac:dyDescent="0.3">
      <c r="A6" t="s">
        <v>613</v>
      </c>
      <c r="B6">
        <v>73066</v>
      </c>
      <c r="C6">
        <v>85</v>
      </c>
      <c r="D6" s="21">
        <f>B6*C6</f>
        <v>6210610</v>
      </c>
      <c r="E6">
        <v>109.76</v>
      </c>
      <c r="F6" s="21">
        <f>B6*E6</f>
        <v>8019724.1600000001</v>
      </c>
      <c r="G6">
        <v>131.69</v>
      </c>
      <c r="H6" s="1">
        <v>981070</v>
      </c>
      <c r="I6">
        <v>7.9139999999999997</v>
      </c>
      <c r="J6">
        <v>13.87</v>
      </c>
      <c r="K6">
        <v>5.0999999999999996</v>
      </c>
      <c r="L6">
        <v>0.56000000000000005</v>
      </c>
      <c r="M6">
        <v>9.31</v>
      </c>
      <c r="N6">
        <v>4.4180000000000001</v>
      </c>
      <c r="O6">
        <v>101.883</v>
      </c>
      <c r="P6">
        <v>100.264</v>
      </c>
      <c r="Q6">
        <f>IF(O6&gt;P6, 1, 0)</f>
        <v>1</v>
      </c>
      <c r="R6" t="s">
        <v>2007</v>
      </c>
      <c r="S6" s="55">
        <f>IF(ISNUMBER(R6), , IF(RIGHT(R6,1)="B", (LEFT(R6,LEN(R6)-1))*10^9, IF(RIGHT(R6,1)="M", (LEFT(R6,LEN(R6)-1))*10^6)))</f>
        <v>3890000000</v>
      </c>
      <c r="T6" s="5" t="str">
        <f>VLOOKUP(A6,'Fund Database'!$B:$G,3,FALSE)</f>
        <v>ITT Educational S</v>
      </c>
      <c r="U6" s="5">
        <f>VLOOKUP(A6,'Fund Database'!$B:$G,4,FALSE)</f>
        <v>181.74100000000001</v>
      </c>
      <c r="V6" s="5">
        <f>VLOOKUP(A6,'Fund Database'!$B:$G,5,FALSE)</f>
        <v>49.875</v>
      </c>
      <c r="W6" s="5">
        <f>VLOOKUP(A6,'Fund Database'!$B:$G,6,FALSE)</f>
        <v>37.052</v>
      </c>
      <c r="X6" s="6">
        <f t="shared" ref="X6:X37" si="4">(E6-C6)/C6</f>
        <v>0.29129411764705887</v>
      </c>
      <c r="Y6" s="6">
        <f>(G6-E6)/E6</f>
        <v>0.19979956268221566</v>
      </c>
      <c r="Z6" s="7">
        <f>M6*I6</f>
        <v>73.679339999999996</v>
      </c>
      <c r="AA6" s="8">
        <f>(Z6-E6)/E6</f>
        <v>-0.32872321428571433</v>
      </c>
    </row>
    <row r="7" spans="1:31" ht="15" thickBot="1" x14ac:dyDescent="0.35">
      <c r="A7" t="s">
        <v>190</v>
      </c>
      <c r="B7">
        <v>56511</v>
      </c>
      <c r="C7">
        <v>34.28</v>
      </c>
      <c r="D7" s="21">
        <f t="shared" ref="D7:D70" si="5">B7*C7</f>
        <v>1937197.08</v>
      </c>
      <c r="E7">
        <v>78.88</v>
      </c>
      <c r="F7" s="21">
        <f t="shared" ref="F7:F70" si="6">B7*E7</f>
        <v>4457587.68</v>
      </c>
      <c r="G7">
        <v>86.5</v>
      </c>
      <c r="H7" s="1">
        <v>217375</v>
      </c>
      <c r="I7">
        <v>5.89</v>
      </c>
      <c r="J7">
        <v>13.39</v>
      </c>
      <c r="K7">
        <v>1.6</v>
      </c>
      <c r="L7">
        <v>0.56999999999999995</v>
      </c>
      <c r="M7">
        <v>9.92</v>
      </c>
      <c r="N7">
        <v>28.969000000000001</v>
      </c>
      <c r="O7">
        <v>76.040000000000006</v>
      </c>
      <c r="P7">
        <v>74.89</v>
      </c>
      <c r="Q7">
        <f t="shared" ref="Q7:Q70" si="7">IF(O7&gt;P7, 1, 0)</f>
        <v>1</v>
      </c>
      <c r="R7" t="s">
        <v>2008</v>
      </c>
      <c r="S7" s="55">
        <f t="shared" ref="S7:S70" si="8">IF(ISNUMBER(R7), , IF(RIGHT(R7,1)="B", (LEFT(R7,LEN(R7)-1))*10^9, IF(RIGHT(R7,1)="M", (LEFT(R7,LEN(R7)-1))*10^6)))</f>
        <v>6290000000</v>
      </c>
      <c r="T7" s="5" t="str">
        <f>VLOOKUP(A7,'Fund Database'!$B:$G,3,FALSE)</f>
        <v>Credicorp Ltd. Co</v>
      </c>
      <c r="U7" s="5">
        <f>VLOOKUP(A7,'Fund Database'!$B:$G,4,FALSE)</f>
        <v>23.49</v>
      </c>
      <c r="V7" s="5">
        <f>VLOOKUP(A7,'Fund Database'!$B:$G,5,FALSE)</f>
        <v>2.1869999999999998</v>
      </c>
      <c r="W7" s="5">
        <f>VLOOKUP(A7,'Fund Database'!$B:$G,6,FALSE)</f>
        <v>41.118000000000002</v>
      </c>
      <c r="X7" s="6">
        <f t="shared" si="4"/>
        <v>1.3010501750291714</v>
      </c>
      <c r="Y7" s="6">
        <f t="shared" ref="Y7:Y70" si="9">(G7-E7)/E7</f>
        <v>9.6602434077079177E-2</v>
      </c>
      <c r="Z7" s="7">
        <f t="shared" ref="Z7:Z70" si="10">M7*I7</f>
        <v>58.428799999999995</v>
      </c>
      <c r="AA7" s="8">
        <f t="shared" ref="AA7:AA70" si="11">(Z7-E7)/E7</f>
        <v>-0.25926977687626779</v>
      </c>
      <c r="AD7" s="14"/>
      <c r="AE7" s="14"/>
    </row>
    <row r="8" spans="1:31" x14ac:dyDescent="0.3">
      <c r="A8" t="s">
        <v>85</v>
      </c>
      <c r="B8">
        <v>59127</v>
      </c>
      <c r="C8">
        <v>25.2</v>
      </c>
      <c r="D8" s="21">
        <f t="shared" si="5"/>
        <v>1490000.4</v>
      </c>
      <c r="E8">
        <v>59.94</v>
      </c>
      <c r="F8" s="21">
        <f t="shared" si="6"/>
        <v>3544072.38</v>
      </c>
      <c r="G8">
        <v>72</v>
      </c>
      <c r="H8" s="1">
        <v>1298190</v>
      </c>
      <c r="I8">
        <v>4.8899999999999997</v>
      </c>
      <c r="J8">
        <v>12.25</v>
      </c>
      <c r="K8">
        <v>9.1</v>
      </c>
      <c r="L8">
        <v>0.6</v>
      </c>
      <c r="M8">
        <v>10.42</v>
      </c>
      <c r="N8">
        <v>26.077998999999998</v>
      </c>
      <c r="O8">
        <v>57.13</v>
      </c>
      <c r="P8">
        <v>46.31</v>
      </c>
      <c r="Q8">
        <f t="shared" si="7"/>
        <v>1</v>
      </c>
      <c r="R8" t="s">
        <v>2009</v>
      </c>
      <c r="S8" s="55">
        <f t="shared" si="8"/>
        <v>1700000000</v>
      </c>
      <c r="T8" s="5" t="str">
        <f>VLOOKUP(A8,'Fund Database'!$B:$G,3,FALSE)</f>
        <v>Amedisys Inc</v>
      </c>
      <c r="U8" s="5">
        <f>VLOOKUP(A8,'Fund Database'!$B:$G,4,FALSE)</f>
        <v>20.954000000000001</v>
      </c>
      <c r="V8" s="5">
        <f>VLOOKUP(A8,'Fund Database'!$B:$G,5,FALSE)</f>
        <v>12.862</v>
      </c>
      <c r="W8" s="5">
        <f>VLOOKUP(A8,'Fund Database'!$B:$G,6,FALSE)</f>
        <v>15.246</v>
      </c>
      <c r="X8" s="6">
        <f t="shared" si="4"/>
        <v>1.3785714285714283</v>
      </c>
      <c r="Y8" s="6">
        <f t="shared" si="9"/>
        <v>0.20120120120120125</v>
      </c>
      <c r="Z8" s="7">
        <f t="shared" si="10"/>
        <v>50.953799999999994</v>
      </c>
      <c r="AA8" s="8">
        <f t="shared" si="11"/>
        <v>-0.14991991991991999</v>
      </c>
      <c r="AD8" s="46" t="s">
        <v>2183</v>
      </c>
      <c r="AE8" s="47" t="s">
        <v>2187</v>
      </c>
    </row>
    <row r="9" spans="1:31" x14ac:dyDescent="0.3">
      <c r="A9" t="s">
        <v>475</v>
      </c>
      <c r="B9">
        <v>13414</v>
      </c>
      <c r="C9">
        <v>56.12</v>
      </c>
      <c r="D9" s="21">
        <f t="shared" si="5"/>
        <v>752793.67999999993</v>
      </c>
      <c r="E9">
        <v>72.855000000000004</v>
      </c>
      <c r="F9" s="21">
        <f t="shared" si="6"/>
        <v>977276.97000000009</v>
      </c>
      <c r="G9">
        <v>86.8</v>
      </c>
      <c r="H9" s="1">
        <v>10129500</v>
      </c>
      <c r="I9">
        <v>5.2389999999999999</v>
      </c>
      <c r="J9">
        <v>13.91</v>
      </c>
      <c r="K9">
        <v>1.7</v>
      </c>
      <c r="L9">
        <v>0.6</v>
      </c>
      <c r="M9">
        <v>7.34</v>
      </c>
      <c r="N9">
        <v>45.180999999999997</v>
      </c>
      <c r="O9">
        <v>73.960999999999999</v>
      </c>
      <c r="P9">
        <v>74.59</v>
      </c>
      <c r="Q9">
        <f t="shared" si="7"/>
        <v>0</v>
      </c>
      <c r="R9" t="s">
        <v>2010</v>
      </c>
      <c r="S9" s="55">
        <f t="shared" si="8"/>
        <v>146170000000</v>
      </c>
      <c r="T9" s="5" t="str">
        <f>VLOOKUP(A9,'Fund Database'!$B:$G,3,FALSE)</f>
        <v>Chevron Corporati</v>
      </c>
      <c r="U9" s="5">
        <f>VLOOKUP(A9,'Fund Database'!$B:$G,4,FALSE)</f>
        <v>11.824999999999999</v>
      </c>
      <c r="V9" s="5">
        <f>VLOOKUP(A9,'Fund Database'!$B:$G,5,FALSE)</f>
        <v>0</v>
      </c>
      <c r="W9" s="5">
        <f>VLOOKUP(A9,'Fund Database'!$B:$G,6,FALSE)</f>
        <v>8.5549999999999997</v>
      </c>
      <c r="X9" s="6">
        <f t="shared" si="4"/>
        <v>0.29820028510335012</v>
      </c>
      <c r="Y9" s="6">
        <f t="shared" si="9"/>
        <v>0.19140759041932595</v>
      </c>
      <c r="Z9" s="7">
        <f t="shared" si="10"/>
        <v>38.454259999999998</v>
      </c>
      <c r="AA9" s="8">
        <f t="shared" si="11"/>
        <v>-0.47218090728158679</v>
      </c>
      <c r="AD9" s="48" t="s">
        <v>2184</v>
      </c>
      <c r="AE9" s="49">
        <f>COUNTIFS(L6:L199,"&gt;=0",L6:L199,"&lt;=1")</f>
        <v>27</v>
      </c>
    </row>
    <row r="10" spans="1:31" x14ac:dyDescent="0.3">
      <c r="A10" t="s">
        <v>364</v>
      </c>
      <c r="B10">
        <v>70218</v>
      </c>
      <c r="C10">
        <v>11.8</v>
      </c>
      <c r="D10" s="21">
        <f t="shared" si="5"/>
        <v>828572.4</v>
      </c>
      <c r="E10">
        <v>58.7</v>
      </c>
      <c r="F10" s="21">
        <f t="shared" si="6"/>
        <v>4121796.6</v>
      </c>
      <c r="G10">
        <v>62.9</v>
      </c>
      <c r="H10" s="1">
        <v>5129030</v>
      </c>
      <c r="I10">
        <v>1.63</v>
      </c>
      <c r="J10">
        <v>35.99</v>
      </c>
      <c r="K10">
        <v>1.5</v>
      </c>
      <c r="L10">
        <v>0.67</v>
      </c>
      <c r="M10">
        <v>9.27</v>
      </c>
      <c r="N10">
        <v>19.415001</v>
      </c>
      <c r="O10">
        <v>47.92</v>
      </c>
      <c r="P10">
        <v>40.130000000000003</v>
      </c>
      <c r="Q10">
        <f t="shared" si="7"/>
        <v>1</v>
      </c>
      <c r="R10" t="s">
        <v>2011</v>
      </c>
      <c r="S10" s="55">
        <f t="shared" si="8"/>
        <v>7940000000</v>
      </c>
      <c r="T10" s="5" t="str">
        <f>VLOOKUP(A10,'Fund Database'!$B:$G,3,FALSE)</f>
        <v>Cliffs Natural Re</v>
      </c>
      <c r="U10" s="5">
        <f>VLOOKUP(A10,'Fund Database'!$B:$G,4,FALSE)</f>
        <v>9.5540000000000003</v>
      </c>
      <c r="V10" s="5">
        <f>VLOOKUP(A10,'Fund Database'!$B:$G,5,FALSE)</f>
        <v>5.0369999999999999</v>
      </c>
      <c r="W10" s="5">
        <f>VLOOKUP(A10,'Fund Database'!$B:$G,6,FALSE)</f>
        <v>15.055999999999999</v>
      </c>
      <c r="X10" s="6">
        <f t="shared" si="4"/>
        <v>3.9745762711864407</v>
      </c>
      <c r="Y10" s="6">
        <f t="shared" si="9"/>
        <v>7.1550255536626847E-2</v>
      </c>
      <c r="Z10" s="7">
        <f t="shared" si="10"/>
        <v>15.110099999999999</v>
      </c>
      <c r="AA10" s="8">
        <f t="shared" si="11"/>
        <v>-0.74258773424190794</v>
      </c>
      <c r="AD10" s="50" t="s">
        <v>2185</v>
      </c>
      <c r="AE10" s="49">
        <f>COUNTIFS(L6:L199,"&gt;=1.01",L6:L199,"&lt;=2")</f>
        <v>118</v>
      </c>
    </row>
    <row r="11" spans="1:31" ht="15" thickBot="1" x14ac:dyDescent="0.35">
      <c r="A11" t="s">
        <v>643</v>
      </c>
      <c r="B11">
        <v>64957</v>
      </c>
      <c r="C11">
        <v>30.47</v>
      </c>
      <c r="D11" s="21">
        <f t="shared" si="5"/>
        <v>1979239.79</v>
      </c>
      <c r="E11">
        <v>78.569999999999993</v>
      </c>
      <c r="F11" s="21">
        <f t="shared" si="6"/>
        <v>5103671.4899999993</v>
      </c>
      <c r="G11">
        <v>102.4</v>
      </c>
      <c r="H11" s="1">
        <v>16244800</v>
      </c>
      <c r="I11">
        <v>5.86</v>
      </c>
      <c r="J11">
        <v>13.41</v>
      </c>
      <c r="K11">
        <v>1.1000000000000001</v>
      </c>
      <c r="L11">
        <v>0.67</v>
      </c>
      <c r="M11">
        <v>8.9600000000000009</v>
      </c>
      <c r="N11">
        <v>14.555999999999999</v>
      </c>
      <c r="O11">
        <v>75.25</v>
      </c>
      <c r="P11">
        <v>75.45</v>
      </c>
      <c r="Q11">
        <f t="shared" si="7"/>
        <v>0</v>
      </c>
      <c r="R11" t="s">
        <v>2012</v>
      </c>
      <c r="S11" s="55">
        <f t="shared" si="8"/>
        <v>33790000000</v>
      </c>
      <c r="T11" s="5" t="str">
        <f>VLOOKUP(A11,'Fund Database'!$B:$G,3,FALSE)</f>
        <v>Freeport-McMoRan</v>
      </c>
      <c r="U11" s="5">
        <f>VLOOKUP(A11,'Fund Database'!$B:$G,4,FALSE)</f>
        <v>36.881999999999998</v>
      </c>
      <c r="V11" s="5">
        <f>VLOOKUP(A11,'Fund Database'!$B:$G,5,FALSE)</f>
        <v>16.709</v>
      </c>
      <c r="W11" s="5">
        <f>VLOOKUP(A11,'Fund Database'!$B:$G,6,FALSE)</f>
        <v>43.75</v>
      </c>
      <c r="X11" s="6">
        <f t="shared" si="4"/>
        <v>1.5786019035116508</v>
      </c>
      <c r="Y11" s="6">
        <f t="shared" si="9"/>
        <v>0.30329642357133785</v>
      </c>
      <c r="Z11" s="7">
        <f t="shared" si="10"/>
        <v>52.505600000000008</v>
      </c>
      <c r="AA11" s="8">
        <f t="shared" si="11"/>
        <v>-0.33173475881379644</v>
      </c>
      <c r="AD11" s="51" t="s">
        <v>2186</v>
      </c>
      <c r="AE11" s="52">
        <f>COUNTIFS(L6:L199,"&gt;=2.01",L6:L199,"&lt;=100")</f>
        <v>49</v>
      </c>
    </row>
    <row r="12" spans="1:31" x14ac:dyDescent="0.3">
      <c r="A12" t="s">
        <v>43</v>
      </c>
      <c r="B12">
        <v>74044</v>
      </c>
      <c r="C12">
        <v>22.76</v>
      </c>
      <c r="D12" s="21">
        <f t="shared" si="5"/>
        <v>1685241.4400000002</v>
      </c>
      <c r="E12">
        <v>59.15</v>
      </c>
      <c r="F12" s="21">
        <f t="shared" si="6"/>
        <v>4379702.5999999996</v>
      </c>
      <c r="G12">
        <v>73.8</v>
      </c>
      <c r="H12" s="1">
        <v>1111560</v>
      </c>
      <c r="I12">
        <v>2.4900000000000002</v>
      </c>
      <c r="J12">
        <v>23.76</v>
      </c>
      <c r="K12">
        <v>10.1</v>
      </c>
      <c r="L12">
        <v>0.69</v>
      </c>
      <c r="M12">
        <v>8.7899999999999991</v>
      </c>
      <c r="N12">
        <v>5.226</v>
      </c>
      <c r="O12">
        <v>58.8</v>
      </c>
      <c r="P12">
        <v>60.43</v>
      </c>
      <c r="Q12">
        <f t="shared" si="7"/>
        <v>0</v>
      </c>
      <c r="R12" t="s">
        <v>2013</v>
      </c>
      <c r="S12" s="55">
        <f t="shared" si="8"/>
        <v>3090000000</v>
      </c>
      <c r="T12" s="5" t="str">
        <f>VLOOKUP(A12,'Fund Database'!$B:$G,3,FALSE)</f>
        <v>Alliance Data Sys</v>
      </c>
      <c r="U12" s="5">
        <f>VLOOKUP(A12,'Fund Database'!$B:$G,4,FALSE)</f>
        <v>52.99</v>
      </c>
      <c r="V12" s="5">
        <f>VLOOKUP(A12,'Fund Database'!$B:$G,5,FALSE)</f>
        <v>5.09</v>
      </c>
      <c r="W12" s="5">
        <f>VLOOKUP(A12,'Fund Database'!$B:$G,6,FALSE)</f>
        <v>19.864999999999998</v>
      </c>
      <c r="X12" s="6">
        <f t="shared" si="4"/>
        <v>1.5988576449912126</v>
      </c>
      <c r="Y12" s="6">
        <f t="shared" si="9"/>
        <v>0.24767540152155534</v>
      </c>
      <c r="Z12" s="7">
        <f t="shared" si="10"/>
        <v>21.8871</v>
      </c>
      <c r="AA12" s="8">
        <f t="shared" si="11"/>
        <v>-0.62997295012679633</v>
      </c>
      <c r="AD12" s="14"/>
      <c r="AE12" s="14">
        <f>SUM(AE9:AE11)</f>
        <v>194</v>
      </c>
    </row>
    <row r="13" spans="1:31" x14ac:dyDescent="0.3">
      <c r="A13" t="s">
        <v>958</v>
      </c>
      <c r="B13">
        <v>91642</v>
      </c>
      <c r="C13">
        <v>24.19</v>
      </c>
      <c r="D13" s="21">
        <f t="shared" si="5"/>
        <v>2216819.98</v>
      </c>
      <c r="E13">
        <v>86.11</v>
      </c>
      <c r="F13" s="21">
        <f t="shared" si="6"/>
        <v>7891292.6200000001</v>
      </c>
      <c r="G13">
        <v>88.43</v>
      </c>
      <c r="H13" s="1">
        <v>962166</v>
      </c>
      <c r="I13">
        <v>7.26</v>
      </c>
      <c r="J13">
        <v>11.86</v>
      </c>
      <c r="K13">
        <v>2</v>
      </c>
      <c r="L13">
        <v>0.69</v>
      </c>
      <c r="M13">
        <v>10.9</v>
      </c>
      <c r="N13">
        <v>31.047001000000002</v>
      </c>
      <c r="O13">
        <v>77.349999999999994</v>
      </c>
      <c r="P13">
        <v>72.19</v>
      </c>
      <c r="Q13">
        <f t="shared" si="7"/>
        <v>1</v>
      </c>
      <c r="R13" t="s">
        <v>2014</v>
      </c>
      <c r="S13" s="55">
        <f t="shared" si="8"/>
        <v>5910000000</v>
      </c>
      <c r="T13" s="5" t="str">
        <f>VLOOKUP(A13,'Fund Database'!$B:$G,3,FALSE)</f>
        <v>Lubrizol Corporat</v>
      </c>
      <c r="U13" s="5">
        <f>VLOOKUP(A13,'Fund Database'!$B:$G,4,FALSE)</f>
        <v>27.414999999999999</v>
      </c>
      <c r="V13" s="5">
        <f>VLOOKUP(A13,'Fund Database'!$B:$G,5,FALSE)</f>
        <v>11.81</v>
      </c>
      <c r="W13" s="5">
        <f>VLOOKUP(A13,'Fund Database'!$B:$G,6,FALSE)</f>
        <v>18.376000000000001</v>
      </c>
      <c r="X13" s="6">
        <f t="shared" si="4"/>
        <v>2.5597354278627531</v>
      </c>
      <c r="Y13" s="6">
        <f t="shared" si="9"/>
        <v>2.6942283126233972E-2</v>
      </c>
      <c r="Z13" s="7">
        <f t="shared" si="10"/>
        <v>79.134</v>
      </c>
      <c r="AA13" s="8">
        <f t="shared" si="11"/>
        <v>-8.1012658227848089E-2</v>
      </c>
      <c r="AD13" s="14"/>
      <c r="AE13" s="14"/>
    </row>
    <row r="14" spans="1:31" ht="15" thickBot="1" x14ac:dyDescent="0.35">
      <c r="A14" t="s">
        <v>1006</v>
      </c>
      <c r="B14">
        <v>23798</v>
      </c>
      <c r="C14">
        <v>21</v>
      </c>
      <c r="D14" s="21">
        <f t="shared" si="5"/>
        <v>499758</v>
      </c>
      <c r="E14">
        <v>53.258000000000003</v>
      </c>
      <c r="F14" s="21">
        <f t="shared" si="6"/>
        <v>1267433.8840000001</v>
      </c>
      <c r="G14">
        <v>60.63</v>
      </c>
      <c r="H14" s="1">
        <v>153748</v>
      </c>
      <c r="I14">
        <v>3.355</v>
      </c>
      <c r="J14">
        <v>15.87</v>
      </c>
      <c r="K14">
        <v>13.3</v>
      </c>
      <c r="L14">
        <v>0.71</v>
      </c>
      <c r="M14">
        <v>14.05</v>
      </c>
      <c r="N14">
        <v>17.200001</v>
      </c>
      <c r="O14">
        <v>45.572000000000003</v>
      </c>
      <c r="P14">
        <v>48.023000000000003</v>
      </c>
      <c r="Q14">
        <f t="shared" si="7"/>
        <v>0</v>
      </c>
      <c r="R14" t="s">
        <v>2015</v>
      </c>
      <c r="S14" s="55">
        <f t="shared" si="8"/>
        <v>988260000</v>
      </c>
      <c r="T14" s="5" t="str">
        <f>VLOOKUP(A14,'Fund Database'!$B:$G,3,FALSE)</f>
        <v>The Middleby Corp</v>
      </c>
      <c r="U14" s="5">
        <f>VLOOKUP(A14,'Fund Database'!$B:$G,4,FALSE)</f>
        <v>22.571000000000002</v>
      </c>
      <c r="V14" s="5">
        <f>VLOOKUP(A14,'Fund Database'!$B:$G,5,FALSE)</f>
        <v>10.039999999999999</v>
      </c>
      <c r="W14" s="5">
        <f>VLOOKUP(A14,'Fund Database'!$B:$G,6,FALSE)</f>
        <v>18.315999999999999</v>
      </c>
      <c r="X14" s="6">
        <f t="shared" si="4"/>
        <v>1.5360952380952382</v>
      </c>
      <c r="Y14" s="6">
        <f t="shared" si="9"/>
        <v>0.13842051898306357</v>
      </c>
      <c r="Z14" s="7">
        <f t="shared" si="10"/>
        <v>47.137750000000004</v>
      </c>
      <c r="AA14" s="8">
        <f t="shared" si="11"/>
        <v>-0.11491700777348</v>
      </c>
      <c r="AD14" s="14"/>
      <c r="AE14" s="14"/>
    </row>
    <row r="15" spans="1:31" x14ac:dyDescent="0.3">
      <c r="A15" t="s">
        <v>157</v>
      </c>
      <c r="B15">
        <v>57922</v>
      </c>
      <c r="C15">
        <v>60.76</v>
      </c>
      <c r="D15" s="21">
        <f t="shared" si="5"/>
        <v>3519340.7199999997</v>
      </c>
      <c r="E15">
        <v>80.89</v>
      </c>
      <c r="F15" s="21">
        <f t="shared" si="6"/>
        <v>4685310.58</v>
      </c>
      <c r="G15">
        <v>93.8</v>
      </c>
      <c r="H15" s="1">
        <v>405157</v>
      </c>
      <c r="I15">
        <v>5.95</v>
      </c>
      <c r="J15">
        <v>13.6</v>
      </c>
      <c r="K15">
        <v>2.7</v>
      </c>
      <c r="L15">
        <v>0.74</v>
      </c>
      <c r="M15">
        <v>9.1300000000000008</v>
      </c>
      <c r="N15">
        <v>29.145</v>
      </c>
      <c r="O15">
        <v>81.650000000000006</v>
      </c>
      <c r="P15">
        <v>81.680000000000007</v>
      </c>
      <c r="Q15">
        <f t="shared" si="7"/>
        <v>0</v>
      </c>
      <c r="R15" t="s">
        <v>2016</v>
      </c>
      <c r="S15" s="55">
        <f t="shared" si="8"/>
        <v>2670000000</v>
      </c>
      <c r="T15" s="5" t="str">
        <f>VLOOKUP(A15,'Fund Database'!$B:$G,3,FALSE)</f>
        <v>Alliant Techsyste</v>
      </c>
      <c r="U15" s="5">
        <f>VLOOKUP(A15,'Fund Database'!$B:$G,4,FALSE)</f>
        <v>21.007000000000001</v>
      </c>
      <c r="V15" s="5">
        <f>VLOOKUP(A15,'Fund Database'!$B:$G,5,FALSE)</f>
        <v>9.6660000000000004</v>
      </c>
      <c r="W15" s="5">
        <f>VLOOKUP(A15,'Fund Database'!$B:$G,6,FALSE)</f>
        <v>11.366</v>
      </c>
      <c r="X15" s="6">
        <f t="shared" si="4"/>
        <v>0.33130348913759056</v>
      </c>
      <c r="Y15" s="6">
        <f t="shared" si="9"/>
        <v>0.15959945605142783</v>
      </c>
      <c r="Z15" s="7">
        <f t="shared" si="10"/>
        <v>54.323500000000003</v>
      </c>
      <c r="AA15" s="8">
        <f t="shared" si="11"/>
        <v>-0.3284274941278279</v>
      </c>
      <c r="AD15" s="46" t="s">
        <v>1692</v>
      </c>
      <c r="AE15" s="47" t="s">
        <v>2187</v>
      </c>
    </row>
    <row r="16" spans="1:31" x14ac:dyDescent="0.3">
      <c r="A16" t="s">
        <v>1650</v>
      </c>
      <c r="B16">
        <v>96867</v>
      </c>
      <c r="C16">
        <v>19.190000000000001</v>
      </c>
      <c r="D16" s="21">
        <f t="shared" si="5"/>
        <v>1858877.7300000002</v>
      </c>
      <c r="E16">
        <v>85.59</v>
      </c>
      <c r="F16" s="21">
        <f t="shared" si="6"/>
        <v>8290846.5300000003</v>
      </c>
      <c r="G16">
        <v>97.83</v>
      </c>
      <c r="H16" s="1">
        <v>1354580</v>
      </c>
      <c r="I16">
        <v>4.34</v>
      </c>
      <c r="J16">
        <v>19.73</v>
      </c>
      <c r="K16">
        <v>6</v>
      </c>
      <c r="L16">
        <v>0.74</v>
      </c>
      <c r="M16">
        <v>11.28</v>
      </c>
      <c r="N16">
        <v>49.047001000000002</v>
      </c>
      <c r="O16">
        <v>80.88</v>
      </c>
      <c r="P16">
        <v>74.63</v>
      </c>
      <c r="Q16">
        <f t="shared" si="7"/>
        <v>1</v>
      </c>
      <c r="R16" t="s">
        <v>2017</v>
      </c>
      <c r="S16" s="55">
        <f t="shared" si="8"/>
        <v>6400000000</v>
      </c>
      <c r="T16" s="5" t="str">
        <f>VLOOKUP(A16,'Fund Database'!$B:$G,3,FALSE)</f>
        <v>Whirlpool Corpora</v>
      </c>
      <c r="U16" s="5">
        <f>VLOOKUP(A16,'Fund Database'!$B:$G,4,FALSE)</f>
        <v>9.8350000000000009</v>
      </c>
      <c r="V16" s="5">
        <f>VLOOKUP(A16,'Fund Database'!$B:$G,5,FALSE)</f>
        <v>3.1949999999999998</v>
      </c>
      <c r="W16" s="5">
        <f>VLOOKUP(A16,'Fund Database'!$B:$G,6,FALSE)</f>
        <v>4.2789999999999999</v>
      </c>
      <c r="X16" s="6">
        <f t="shared" si="4"/>
        <v>3.4601354872329337</v>
      </c>
      <c r="Y16" s="6">
        <f t="shared" si="9"/>
        <v>0.14300736067297576</v>
      </c>
      <c r="Z16" s="7">
        <f t="shared" si="10"/>
        <v>48.955199999999998</v>
      </c>
      <c r="AA16" s="8">
        <f t="shared" si="11"/>
        <v>-0.42802663862600776</v>
      </c>
      <c r="AD16" s="48" t="s">
        <v>2188</v>
      </c>
      <c r="AE16" s="49">
        <f>COUNTIFS(J6:J199,"&gt;=0",J6:J199,"&lt;=15")</f>
        <v>46</v>
      </c>
    </row>
    <row r="17" spans="1:31" x14ac:dyDescent="0.3">
      <c r="A17" t="s">
        <v>880</v>
      </c>
      <c r="B17">
        <v>49765</v>
      </c>
      <c r="C17">
        <v>43.05</v>
      </c>
      <c r="D17" s="21">
        <f t="shared" si="5"/>
        <v>2142383.25</v>
      </c>
      <c r="E17">
        <v>59.78</v>
      </c>
      <c r="F17" s="21">
        <f t="shared" si="6"/>
        <v>2974951.7</v>
      </c>
      <c r="G17">
        <v>67.150000000000006</v>
      </c>
      <c r="H17" s="1">
        <v>2636980</v>
      </c>
      <c r="I17">
        <v>4.5199999999999996</v>
      </c>
      <c r="J17">
        <v>13.23</v>
      </c>
      <c r="K17">
        <v>1</v>
      </c>
      <c r="L17">
        <v>0.76</v>
      </c>
      <c r="M17">
        <v>11.19</v>
      </c>
      <c r="N17">
        <v>13.663</v>
      </c>
      <c r="O17">
        <v>60.37</v>
      </c>
      <c r="P17">
        <v>61.29</v>
      </c>
      <c r="Q17">
        <f t="shared" si="7"/>
        <v>0</v>
      </c>
      <c r="R17" t="s">
        <v>2018</v>
      </c>
      <c r="S17" s="55">
        <f t="shared" si="8"/>
        <v>24920000000</v>
      </c>
      <c r="T17" s="5" t="str">
        <f>VLOOKUP(A17,'Fund Database'!$B:$G,3,FALSE)</f>
        <v>Kimberly-Clark Co</v>
      </c>
      <c r="U17" s="5">
        <f>VLOOKUP(A17,'Fund Database'!$B:$G,4,FALSE)</f>
        <v>39.356000000000002</v>
      </c>
      <c r="V17" s="5">
        <f>VLOOKUP(A17,'Fund Database'!$B:$G,5,FALSE)</f>
        <v>10.273</v>
      </c>
      <c r="W17" s="5">
        <f>VLOOKUP(A17,'Fund Database'!$B:$G,6,FALSE)</f>
        <v>16.024000000000001</v>
      </c>
      <c r="X17" s="6">
        <f t="shared" si="4"/>
        <v>0.38861788617886189</v>
      </c>
      <c r="Y17" s="6">
        <f t="shared" si="9"/>
        <v>0.12328537972566082</v>
      </c>
      <c r="Z17" s="7">
        <f t="shared" si="10"/>
        <v>50.578799999999994</v>
      </c>
      <c r="AA17" s="8">
        <f t="shared" si="11"/>
        <v>-0.15391769822683182</v>
      </c>
      <c r="AD17" s="50" t="s">
        <v>2189</v>
      </c>
      <c r="AE17" s="49">
        <f>COUNTIFS(J6:J199,"&gt;=15.01",J6:J199,"&lt;=30")</f>
        <v>112</v>
      </c>
    </row>
    <row r="18" spans="1:31" ht="15" thickBot="1" x14ac:dyDescent="0.35">
      <c r="A18" t="s">
        <v>907</v>
      </c>
      <c r="B18">
        <v>36441</v>
      </c>
      <c r="C18">
        <v>26.32</v>
      </c>
      <c r="D18" s="21">
        <f t="shared" si="5"/>
        <v>959127.12</v>
      </c>
      <c r="E18">
        <v>51.34</v>
      </c>
      <c r="F18" s="21">
        <f t="shared" si="6"/>
        <v>1870880.9400000002</v>
      </c>
      <c r="G18">
        <v>55.5</v>
      </c>
      <c r="H18" s="1">
        <v>245505</v>
      </c>
      <c r="I18">
        <v>1.1399999999999999</v>
      </c>
      <c r="J18">
        <v>45.07</v>
      </c>
      <c r="K18">
        <v>4.5999999999999996</v>
      </c>
      <c r="L18">
        <v>0.77</v>
      </c>
      <c r="M18">
        <v>16.09</v>
      </c>
      <c r="N18">
        <v>25.172999999999998</v>
      </c>
      <c r="O18">
        <v>50.72</v>
      </c>
      <c r="P18">
        <v>49.91</v>
      </c>
      <c r="Q18">
        <f t="shared" si="7"/>
        <v>1</v>
      </c>
      <c r="R18" t="s">
        <v>2019</v>
      </c>
      <c r="S18" s="55">
        <f t="shared" si="8"/>
        <v>2190000000</v>
      </c>
      <c r="T18" s="5" t="str">
        <f>VLOOKUP(A18,'Fund Database'!$B:$G,3,FALSE)</f>
        <v>Lincoln Electric</v>
      </c>
      <c r="U18" s="5">
        <f>VLOOKUP(A18,'Fund Database'!$B:$G,4,FALSE)</f>
        <v>4.6959999999999997</v>
      </c>
      <c r="V18" s="5">
        <f>VLOOKUP(A18,'Fund Database'!$B:$G,5,FALSE)</f>
        <v>4.4290000000000003</v>
      </c>
      <c r="W18" s="5">
        <f>VLOOKUP(A18,'Fund Database'!$B:$G,6,FALSE)</f>
        <v>7.016</v>
      </c>
      <c r="X18" s="6">
        <f t="shared" si="4"/>
        <v>0.95060790273556239</v>
      </c>
      <c r="Y18" s="6">
        <f t="shared" si="9"/>
        <v>8.1028437865212244E-2</v>
      </c>
      <c r="Z18" s="7">
        <f t="shared" si="10"/>
        <v>18.342599999999997</v>
      </c>
      <c r="AA18" s="8">
        <f t="shared" si="11"/>
        <v>-0.64272302298402817</v>
      </c>
      <c r="AD18" s="51" t="s">
        <v>2190</v>
      </c>
      <c r="AE18" s="52">
        <f>COUNTIFS(J6:J199,"&gt;=30.01",J6:J199,"&lt;=900")</f>
        <v>36</v>
      </c>
    </row>
    <row r="19" spans="1:31" x14ac:dyDescent="0.3">
      <c r="A19" t="s">
        <v>523</v>
      </c>
      <c r="B19">
        <v>65057</v>
      </c>
      <c r="C19">
        <v>24.96</v>
      </c>
      <c r="D19" s="21">
        <f t="shared" si="5"/>
        <v>1623822.72</v>
      </c>
      <c r="E19">
        <v>52.96</v>
      </c>
      <c r="F19" s="21">
        <f t="shared" si="6"/>
        <v>3445418.72</v>
      </c>
      <c r="G19">
        <v>54.8</v>
      </c>
      <c r="H19" s="1">
        <v>945841</v>
      </c>
      <c r="I19">
        <v>0.61</v>
      </c>
      <c r="J19">
        <v>86.25</v>
      </c>
      <c r="K19">
        <v>15</v>
      </c>
      <c r="L19">
        <v>0.82</v>
      </c>
      <c r="M19">
        <v>14.35</v>
      </c>
      <c r="N19">
        <v>11.673</v>
      </c>
      <c r="O19">
        <v>49.52</v>
      </c>
      <c r="P19">
        <v>47.04</v>
      </c>
      <c r="Q19">
        <f t="shared" si="7"/>
        <v>1</v>
      </c>
      <c r="R19" t="s">
        <v>2020</v>
      </c>
      <c r="S19" s="55">
        <f t="shared" si="8"/>
        <v>4070000000.0000005</v>
      </c>
      <c r="T19" s="5" t="str">
        <f>VLOOKUP(A19,'Fund Database'!$B:$G,3,FALSE)</f>
        <v>Digital Realty Tr</v>
      </c>
      <c r="U19" s="5">
        <f>VLOOKUP(A19,'Fund Database'!$B:$G,4,FALSE)</f>
        <v>5.7450000000000001</v>
      </c>
      <c r="V19" s="5">
        <f>VLOOKUP(A19,'Fund Database'!$B:$G,5,FALSE)</f>
        <v>3.202</v>
      </c>
      <c r="W19" s="5">
        <f>VLOOKUP(A19,'Fund Database'!$B:$G,6,FALSE)</f>
        <v>28.149000000000001</v>
      </c>
      <c r="X19" s="6">
        <f t="shared" si="4"/>
        <v>1.1217948717948718</v>
      </c>
      <c r="Y19" s="6">
        <f t="shared" si="9"/>
        <v>3.4743202416918362E-2</v>
      </c>
      <c r="Z19" s="7">
        <f t="shared" si="10"/>
        <v>8.7534999999999989</v>
      </c>
      <c r="AA19" s="8">
        <f t="shared" si="11"/>
        <v>-0.8347148791540786</v>
      </c>
      <c r="AD19" s="14"/>
      <c r="AE19" s="14">
        <f>SUM(AE16:AE18)</f>
        <v>194</v>
      </c>
    </row>
    <row r="20" spans="1:31" x14ac:dyDescent="0.3">
      <c r="A20" t="s">
        <v>1677</v>
      </c>
      <c r="B20">
        <v>42971</v>
      </c>
      <c r="C20">
        <v>61.86</v>
      </c>
      <c r="D20" s="21">
        <f t="shared" si="5"/>
        <v>2658186.06</v>
      </c>
      <c r="E20">
        <v>65.239999999999995</v>
      </c>
      <c r="F20" s="21">
        <f t="shared" si="6"/>
        <v>2803428.0399999996</v>
      </c>
      <c r="G20">
        <v>78.67</v>
      </c>
      <c r="H20" s="1">
        <v>29737700</v>
      </c>
      <c r="I20">
        <v>3.98</v>
      </c>
      <c r="J20">
        <v>16.399999999999999</v>
      </c>
      <c r="K20">
        <v>2.5</v>
      </c>
      <c r="L20">
        <v>0.83</v>
      </c>
      <c r="M20">
        <v>8.94</v>
      </c>
      <c r="N20">
        <v>22.594999000000001</v>
      </c>
      <c r="O20">
        <v>66.150000000000006</v>
      </c>
      <c r="P20">
        <v>69.78</v>
      </c>
      <c r="Q20">
        <f t="shared" si="7"/>
        <v>0</v>
      </c>
      <c r="R20" t="s">
        <v>2021</v>
      </c>
      <c r="S20" s="55">
        <f t="shared" si="8"/>
        <v>308390000000</v>
      </c>
      <c r="T20" s="5" t="str">
        <f>VLOOKUP(A20,'Fund Database'!$B:$G,3,FALSE)</f>
        <v>Exxon Mobil Corpo</v>
      </c>
      <c r="U20" s="5">
        <f>VLOOKUP(A20,'Fund Database'!$B:$G,4,FALSE)</f>
        <v>17.509</v>
      </c>
      <c r="V20" s="5">
        <f>VLOOKUP(A20,'Fund Database'!$B:$G,5,FALSE)</f>
        <v>0</v>
      </c>
      <c r="W20" s="5">
        <f>VLOOKUP(A20,'Fund Database'!$B:$G,6,FALSE)</f>
        <v>12.217000000000001</v>
      </c>
      <c r="X20" s="6">
        <f t="shared" si="4"/>
        <v>5.4639508567733516E-2</v>
      </c>
      <c r="Y20" s="6">
        <f t="shared" si="9"/>
        <v>0.20585530349478859</v>
      </c>
      <c r="Z20" s="7">
        <f t="shared" si="10"/>
        <v>35.581199999999995</v>
      </c>
      <c r="AA20" s="8">
        <f t="shared" si="11"/>
        <v>-0.45461066830165547</v>
      </c>
      <c r="AD20" s="14"/>
      <c r="AE20" s="14"/>
    </row>
    <row r="21" spans="1:31" ht="15" thickBot="1" x14ac:dyDescent="0.35">
      <c r="A21" t="s">
        <v>73</v>
      </c>
      <c r="B21">
        <v>78633</v>
      </c>
      <c r="C21">
        <v>32.07</v>
      </c>
      <c r="D21" s="21">
        <f t="shared" si="5"/>
        <v>2521760.31</v>
      </c>
      <c r="E21">
        <v>52.55</v>
      </c>
      <c r="F21" s="21">
        <f t="shared" si="6"/>
        <v>4132164.15</v>
      </c>
      <c r="G21">
        <v>62.43</v>
      </c>
      <c r="H21" s="1">
        <v>347139</v>
      </c>
      <c r="I21">
        <v>3.76</v>
      </c>
      <c r="J21">
        <v>13.96</v>
      </c>
      <c r="K21">
        <v>15.4</v>
      </c>
      <c r="L21">
        <v>0.86</v>
      </c>
      <c r="M21">
        <v>11.81</v>
      </c>
      <c r="N21">
        <v>14.183999999999999</v>
      </c>
      <c r="O21">
        <v>51.75</v>
      </c>
      <c r="P21">
        <v>44.2</v>
      </c>
      <c r="Q21">
        <f t="shared" si="7"/>
        <v>1</v>
      </c>
      <c r="R21" t="s">
        <v>1902</v>
      </c>
      <c r="S21" s="55">
        <f t="shared" si="8"/>
        <v>1040000000</v>
      </c>
      <c r="T21" s="5" t="str">
        <f>VLOOKUP(A21,'Fund Database'!$B:$G,3,FALSE)</f>
        <v>Allegiant Travel</v>
      </c>
      <c r="U21" s="5">
        <f>VLOOKUP(A21,'Fund Database'!$B:$G,4,FALSE)</f>
        <v>29.63</v>
      </c>
      <c r="V21" s="5">
        <f>VLOOKUP(A21,'Fund Database'!$B:$G,5,FALSE)</f>
        <v>0</v>
      </c>
      <c r="W21" s="5">
        <f>VLOOKUP(A21,'Fund Database'!$B:$G,6,FALSE)</f>
        <v>21.911000000000001</v>
      </c>
      <c r="X21" s="6">
        <f t="shared" si="4"/>
        <v>0.63860305581540366</v>
      </c>
      <c r="Y21" s="6">
        <f t="shared" si="9"/>
        <v>0.18801141769743107</v>
      </c>
      <c r="Z21" s="7">
        <f t="shared" si="10"/>
        <v>44.4056</v>
      </c>
      <c r="AA21" s="8">
        <f t="shared" si="11"/>
        <v>-0.15498382492863935</v>
      </c>
      <c r="AD21" s="14"/>
      <c r="AE21" s="14"/>
    </row>
    <row r="22" spans="1:31" x14ac:dyDescent="0.3">
      <c r="A22" t="s">
        <v>556</v>
      </c>
      <c r="B22">
        <v>92664</v>
      </c>
      <c r="C22">
        <v>38.19</v>
      </c>
      <c r="D22" s="21">
        <f t="shared" si="5"/>
        <v>3538838.1599999997</v>
      </c>
      <c r="E22">
        <v>65.154999000000004</v>
      </c>
      <c r="F22" s="21">
        <f t="shared" si="6"/>
        <v>6037522.8273360003</v>
      </c>
      <c r="G22">
        <v>70.16</v>
      </c>
      <c r="H22" s="1">
        <v>952385</v>
      </c>
      <c r="I22">
        <v>2.9750000000000001</v>
      </c>
      <c r="J22">
        <v>21.9</v>
      </c>
      <c r="K22">
        <v>2.4</v>
      </c>
      <c r="L22">
        <v>0.9</v>
      </c>
      <c r="M22">
        <v>14.71</v>
      </c>
      <c r="N22">
        <v>14.698</v>
      </c>
      <c r="O22">
        <v>60.185099999999998</v>
      </c>
      <c r="P22">
        <v>55.909700000000001</v>
      </c>
      <c r="Q22">
        <f t="shared" si="7"/>
        <v>1</v>
      </c>
      <c r="R22" t="s">
        <v>2022</v>
      </c>
      <c r="S22" s="55">
        <f t="shared" si="8"/>
        <v>4640000000</v>
      </c>
      <c r="T22" s="5" t="str">
        <f>VLOOKUP(A22,'Fund Database'!$B:$G,3,FALSE)</f>
        <v>DeVry Inc. Common</v>
      </c>
      <c r="U22" s="5">
        <f>VLOOKUP(A22,'Fund Database'!$B:$G,4,FALSE)</f>
        <v>22.818000000000001</v>
      </c>
      <c r="V22" s="5">
        <f>VLOOKUP(A22,'Fund Database'!$B:$G,5,FALSE)</f>
        <v>12.925000000000001</v>
      </c>
      <c r="W22" s="5">
        <f>VLOOKUP(A22,'Fund Database'!$B:$G,6,FALSE)</f>
        <v>19.068000000000001</v>
      </c>
      <c r="X22" s="6">
        <f t="shared" si="4"/>
        <v>0.70607486252945817</v>
      </c>
      <c r="Y22" s="6">
        <f t="shared" si="9"/>
        <v>7.681683795283295E-2</v>
      </c>
      <c r="Z22" s="7">
        <f t="shared" si="10"/>
        <v>43.762250000000002</v>
      </c>
      <c r="AA22" s="8">
        <f t="shared" si="11"/>
        <v>-0.32833626472774563</v>
      </c>
      <c r="AD22" s="46" t="s">
        <v>1699</v>
      </c>
      <c r="AE22" s="47" t="s">
        <v>2187</v>
      </c>
    </row>
    <row r="23" spans="1:31" x14ac:dyDescent="0.3">
      <c r="A23" t="s">
        <v>1219</v>
      </c>
      <c r="B23">
        <v>46454</v>
      </c>
      <c r="C23">
        <v>19.41</v>
      </c>
      <c r="D23" s="21">
        <f t="shared" si="5"/>
        <v>901672.14</v>
      </c>
      <c r="E23">
        <v>54.13</v>
      </c>
      <c r="F23" s="21">
        <f t="shared" si="6"/>
        <v>2514555.02</v>
      </c>
      <c r="G23">
        <v>57.14</v>
      </c>
      <c r="H23" s="1">
        <v>138625</v>
      </c>
      <c r="I23">
        <v>2.87</v>
      </c>
      <c r="J23">
        <v>18.88</v>
      </c>
      <c r="K23">
        <v>48</v>
      </c>
      <c r="L23">
        <v>0.94</v>
      </c>
      <c r="M23">
        <v>12.68</v>
      </c>
      <c r="N23">
        <v>21.624001</v>
      </c>
      <c r="O23">
        <v>48.34</v>
      </c>
      <c r="P23">
        <v>46.94</v>
      </c>
      <c r="Q23">
        <f t="shared" si="7"/>
        <v>1</v>
      </c>
      <c r="R23" t="s">
        <v>2023</v>
      </c>
      <c r="S23" s="55">
        <f t="shared" si="8"/>
        <v>840100000</v>
      </c>
      <c r="T23" s="5" t="str">
        <f>VLOOKUP(A23,'Fund Database'!$B:$G,3,FALSE)</f>
        <v>Portfolio Recover</v>
      </c>
      <c r="U23" s="5">
        <f>VLOOKUP(A23,'Fund Database'!$B:$G,4,FALSE)</f>
        <v>14.307</v>
      </c>
      <c r="V23" s="5">
        <f>VLOOKUP(A23,'Fund Database'!$B:$G,5,FALSE)</f>
        <v>6.9379999999999997</v>
      </c>
      <c r="W23" s="5">
        <f>VLOOKUP(A23,'Fund Database'!$B:$G,6,FALSE)</f>
        <v>28.677</v>
      </c>
      <c r="X23" s="6">
        <f t="shared" si="4"/>
        <v>1.788768675940237</v>
      </c>
      <c r="Y23" s="6">
        <f t="shared" si="9"/>
        <v>5.5606872344356142E-2</v>
      </c>
      <c r="Z23" s="7">
        <f t="shared" si="10"/>
        <v>36.391600000000004</v>
      </c>
      <c r="AA23" s="8">
        <f t="shared" si="11"/>
        <v>-0.32769998152595597</v>
      </c>
      <c r="AD23" s="48" t="s">
        <v>2191</v>
      </c>
      <c r="AE23" s="49">
        <f>COUNTIFS(S6:S199,"&gt;=0",S6:S199,"&lt;500e6")</f>
        <v>0</v>
      </c>
    </row>
    <row r="24" spans="1:31" x14ac:dyDescent="0.3">
      <c r="A24" t="s">
        <v>58</v>
      </c>
      <c r="B24">
        <v>94426</v>
      </c>
      <c r="C24">
        <v>30.11</v>
      </c>
      <c r="D24" s="21">
        <f t="shared" si="5"/>
        <v>2843166.86</v>
      </c>
      <c r="E24">
        <v>67.25</v>
      </c>
      <c r="F24" s="21">
        <f t="shared" si="6"/>
        <v>6350148.5</v>
      </c>
      <c r="G24">
        <v>70.319999999999993</v>
      </c>
      <c r="H24" s="1">
        <v>2573740</v>
      </c>
      <c r="I24">
        <v>2.331</v>
      </c>
      <c r="J24">
        <v>28.85</v>
      </c>
      <c r="K24">
        <v>2.7</v>
      </c>
      <c r="L24">
        <v>0.95</v>
      </c>
      <c r="M24">
        <v>11.76</v>
      </c>
      <c r="N24">
        <v>29.247999</v>
      </c>
      <c r="O24">
        <v>62.618899999999996</v>
      </c>
      <c r="P24">
        <v>56.354500000000002</v>
      </c>
      <c r="Q24">
        <f t="shared" si="7"/>
        <v>1</v>
      </c>
      <c r="R24" t="s">
        <v>2024</v>
      </c>
      <c r="S24" s="55">
        <f t="shared" si="8"/>
        <v>10560000000</v>
      </c>
      <c r="T24" s="5" t="str">
        <f>VLOOKUP(A24,'Fund Database'!$B:$G,3,FALSE)</f>
        <v>Agrium Inc. Commo</v>
      </c>
      <c r="U24" s="5">
        <f>VLOOKUP(A24,'Fund Database'!$B:$G,4,FALSE)</f>
        <v>8.4120000000000008</v>
      </c>
      <c r="V24" s="5">
        <f>VLOOKUP(A24,'Fund Database'!$B:$G,5,FALSE)</f>
        <v>4.4569999999999999</v>
      </c>
      <c r="W24" s="5">
        <f>VLOOKUP(A24,'Fund Database'!$B:$G,6,FALSE)</f>
        <v>7.657</v>
      </c>
      <c r="X24" s="6">
        <f t="shared" si="4"/>
        <v>1.2334772500830289</v>
      </c>
      <c r="Y24" s="6">
        <f t="shared" si="9"/>
        <v>4.5650557620817746E-2</v>
      </c>
      <c r="Z24" s="7">
        <f t="shared" si="10"/>
        <v>27.412559999999999</v>
      </c>
      <c r="AA24" s="8">
        <f t="shared" si="11"/>
        <v>-0.59237828996282527</v>
      </c>
      <c r="AD24" s="48" t="s">
        <v>2192</v>
      </c>
      <c r="AE24" s="49">
        <f>COUNTIFS(S6:S199,"&gt;=500e6",S6:S199,"&lt;1e9")</f>
        <v>5</v>
      </c>
    </row>
    <row r="25" spans="1:31" x14ac:dyDescent="0.3">
      <c r="A25" t="s">
        <v>88</v>
      </c>
      <c r="B25">
        <v>86645</v>
      </c>
      <c r="C25">
        <v>27.99</v>
      </c>
      <c r="D25" s="21">
        <f t="shared" si="5"/>
        <v>2425193.5499999998</v>
      </c>
      <c r="E25">
        <v>76.680000000000007</v>
      </c>
      <c r="F25" s="21">
        <f t="shared" si="6"/>
        <v>6643938.6000000006</v>
      </c>
      <c r="G25">
        <v>87</v>
      </c>
      <c r="H25" s="1">
        <v>556898</v>
      </c>
      <c r="I25">
        <v>1.38</v>
      </c>
      <c r="J25">
        <v>55.73</v>
      </c>
      <c r="K25">
        <v>4.8</v>
      </c>
      <c r="L25">
        <v>0.95</v>
      </c>
      <c r="M25">
        <v>10.58</v>
      </c>
      <c r="N25">
        <v>26.305</v>
      </c>
      <c r="O25">
        <v>67.489999999999995</v>
      </c>
      <c r="P25">
        <v>66.739999999999995</v>
      </c>
      <c r="Q25">
        <f t="shared" si="7"/>
        <v>1</v>
      </c>
      <c r="R25" t="s">
        <v>2025</v>
      </c>
      <c r="S25" s="55">
        <f t="shared" si="8"/>
        <v>3230000000</v>
      </c>
      <c r="T25" s="5" t="str">
        <f>VLOOKUP(A25,'Fund Database'!$B:$G,3,FALSE)</f>
        <v>Affiliated Manage</v>
      </c>
      <c r="U25" s="5">
        <f>VLOOKUP(A25,'Fund Database'!$B:$G,4,FALSE)</f>
        <v>5.4009999999999998</v>
      </c>
      <c r="V25" s="5">
        <f>VLOOKUP(A25,'Fund Database'!$B:$G,5,FALSE)</f>
        <v>4.4269999999999996</v>
      </c>
      <c r="W25" s="5">
        <f>VLOOKUP(A25,'Fund Database'!$B:$G,6,FALSE)</f>
        <v>27.925999999999998</v>
      </c>
      <c r="X25" s="6">
        <f t="shared" si="4"/>
        <v>1.7395498392282964</v>
      </c>
      <c r="Y25" s="6">
        <f t="shared" si="9"/>
        <v>0.13458528951486687</v>
      </c>
      <c r="Z25" s="7">
        <f t="shared" si="10"/>
        <v>14.600399999999999</v>
      </c>
      <c r="AA25" s="8">
        <f t="shared" si="11"/>
        <v>-0.80959311424100155</v>
      </c>
      <c r="AD25" s="48" t="s">
        <v>2193</v>
      </c>
      <c r="AE25" s="49">
        <f>COUNTIFS(S6:S199,"&gt;=1e9",S6:S199,"&lt;5e9")</f>
        <v>70</v>
      </c>
    </row>
    <row r="26" spans="1:31" ht="15" thickBot="1" x14ac:dyDescent="0.35">
      <c r="A26" t="s">
        <v>433</v>
      </c>
      <c r="B26">
        <v>50388</v>
      </c>
      <c r="C26">
        <v>45.15</v>
      </c>
      <c r="D26" s="21">
        <f t="shared" si="5"/>
        <v>2275018.1999999997</v>
      </c>
      <c r="E26">
        <v>84.52</v>
      </c>
      <c r="F26" s="21">
        <f t="shared" si="6"/>
        <v>4258793.76</v>
      </c>
      <c r="G26">
        <v>86.38</v>
      </c>
      <c r="H26" s="1">
        <v>142402</v>
      </c>
      <c r="I26">
        <v>2.5099999999999998</v>
      </c>
      <c r="J26">
        <v>33.729999999999997</v>
      </c>
      <c r="K26">
        <v>19.8</v>
      </c>
      <c r="L26">
        <v>0.96</v>
      </c>
      <c r="M26">
        <v>18.95</v>
      </c>
      <c r="N26">
        <v>10.992000000000001</v>
      </c>
      <c r="O26">
        <v>76.040000000000006</v>
      </c>
      <c r="P26">
        <v>71.22</v>
      </c>
      <c r="Q26">
        <f t="shared" si="7"/>
        <v>1</v>
      </c>
      <c r="R26" t="s">
        <v>2026</v>
      </c>
      <c r="S26" s="55">
        <f t="shared" si="8"/>
        <v>1410000000</v>
      </c>
      <c r="T26" s="5" t="str">
        <f>VLOOKUP(A26,'Fund Database'!$B:$G,3,FALSE)</f>
        <v>Capella Education</v>
      </c>
      <c r="U26" s="5">
        <f>VLOOKUP(A26,'Fund Database'!$B:$G,4,FALSE)</f>
        <v>26.25</v>
      </c>
      <c r="V26" s="5">
        <f>VLOOKUP(A26,'Fund Database'!$B:$G,5,FALSE)</f>
        <v>19.454000000000001</v>
      </c>
      <c r="W26" s="5">
        <f>VLOOKUP(A26,'Fund Database'!$B:$G,6,FALSE)</f>
        <v>19.117000000000001</v>
      </c>
      <c r="X26" s="6">
        <f t="shared" si="4"/>
        <v>0.87198228128460686</v>
      </c>
      <c r="Y26" s="6">
        <f t="shared" si="9"/>
        <v>2.2006625650733549E-2</v>
      </c>
      <c r="Z26" s="7">
        <f t="shared" si="10"/>
        <v>47.564499999999995</v>
      </c>
      <c r="AA26" s="8">
        <f t="shared" si="11"/>
        <v>-0.43723970657832467</v>
      </c>
      <c r="AD26" s="51" t="s">
        <v>2195</v>
      </c>
      <c r="AE26" s="52">
        <f>COUNTIFS(S6:S199,"&gt;=5e9",S6:S199,"&lt;9000e9")</f>
        <v>119</v>
      </c>
    </row>
    <row r="27" spans="1:31" x14ac:dyDescent="0.3">
      <c r="A27" t="s">
        <v>781</v>
      </c>
      <c r="B27">
        <v>39644</v>
      </c>
      <c r="C27">
        <v>25.39</v>
      </c>
      <c r="D27" s="21">
        <f t="shared" si="5"/>
        <v>1006561.16</v>
      </c>
      <c r="E27">
        <v>51.38</v>
      </c>
      <c r="F27" s="21">
        <f t="shared" si="6"/>
        <v>2036908.7200000002</v>
      </c>
      <c r="G27">
        <v>59.48</v>
      </c>
      <c r="H27" s="1">
        <v>14710700</v>
      </c>
      <c r="I27">
        <v>3.35</v>
      </c>
      <c r="J27">
        <v>15.35</v>
      </c>
      <c r="K27">
        <v>0.7</v>
      </c>
      <c r="L27">
        <v>0.97</v>
      </c>
      <c r="M27">
        <v>10.51</v>
      </c>
      <c r="N27">
        <v>17.684999000000001</v>
      </c>
      <c r="O27">
        <v>49.92</v>
      </c>
      <c r="P27">
        <v>48.71</v>
      </c>
      <c r="Q27">
        <f t="shared" si="7"/>
        <v>1</v>
      </c>
      <c r="R27" t="s">
        <v>2027</v>
      </c>
      <c r="S27" s="55">
        <f t="shared" si="8"/>
        <v>121150000000</v>
      </c>
      <c r="T27" s="5" t="str">
        <f>VLOOKUP(A27,'Fund Database'!$B:$G,3,FALSE)</f>
        <v>Hewlett-Packard C</v>
      </c>
      <c r="U27" s="5">
        <f>VLOOKUP(A27,'Fund Database'!$B:$G,4,FALSE)</f>
        <v>19.995999999999999</v>
      </c>
      <c r="V27" s="5">
        <f>VLOOKUP(A27,'Fund Database'!$B:$G,5,FALSE)</f>
        <v>6.4390000000000001</v>
      </c>
      <c r="W27" s="5">
        <f>VLOOKUP(A27,'Fund Database'!$B:$G,6,FALSE)</f>
        <v>9.8360000000000003</v>
      </c>
      <c r="X27" s="6">
        <f t="shared" si="4"/>
        <v>1.0236313509255612</v>
      </c>
      <c r="Y27" s="6">
        <f t="shared" si="9"/>
        <v>0.15764889061891774</v>
      </c>
      <c r="Z27" s="7">
        <f t="shared" si="10"/>
        <v>35.208500000000001</v>
      </c>
      <c r="AA27" s="8">
        <f t="shared" si="11"/>
        <v>-0.3147430906967692</v>
      </c>
      <c r="AD27" s="14"/>
      <c r="AE27" s="14">
        <f>SUM(AE23:AE26)</f>
        <v>194</v>
      </c>
    </row>
    <row r="28" spans="1:31" x14ac:dyDescent="0.3">
      <c r="A28" t="s">
        <v>1087</v>
      </c>
      <c r="B28">
        <v>38054</v>
      </c>
      <c r="C28">
        <v>33.81</v>
      </c>
      <c r="D28" s="21">
        <f t="shared" si="5"/>
        <v>1286605.74</v>
      </c>
      <c r="E28">
        <v>63.06</v>
      </c>
      <c r="F28" s="21">
        <f t="shared" si="6"/>
        <v>2399685.2400000002</v>
      </c>
      <c r="G28">
        <v>61.56</v>
      </c>
      <c r="H28" s="1">
        <v>2173760</v>
      </c>
      <c r="I28">
        <v>5.22</v>
      </c>
      <c r="J28">
        <v>12.09</v>
      </c>
      <c r="K28">
        <v>3.1</v>
      </c>
      <c r="L28">
        <v>0.97</v>
      </c>
      <c r="M28">
        <v>9.4</v>
      </c>
      <c r="N28">
        <v>41.344002000000003</v>
      </c>
      <c r="O28">
        <v>59.09</v>
      </c>
      <c r="P28">
        <v>54.15</v>
      </c>
      <c r="Q28">
        <f t="shared" si="7"/>
        <v>1</v>
      </c>
      <c r="R28" t="s">
        <v>2028</v>
      </c>
      <c r="S28" s="55">
        <f t="shared" si="8"/>
        <v>19090000000</v>
      </c>
      <c r="T28" s="5" t="str">
        <f>VLOOKUP(A28,'Fund Database'!$B:$G,3,FALSE)</f>
        <v>Northrop Grumman</v>
      </c>
      <c r="U28" s="5">
        <f>VLOOKUP(A28,'Fund Database'!$B:$G,4,FALSE)</f>
        <v>12.785</v>
      </c>
      <c r="V28" s="5">
        <f>VLOOKUP(A28,'Fund Database'!$B:$G,5,FALSE)</f>
        <v>5.1340000000000003</v>
      </c>
      <c r="W28" s="5">
        <f>VLOOKUP(A28,'Fund Database'!$B:$G,6,FALSE)</f>
        <v>7.3559999999999999</v>
      </c>
      <c r="X28" s="6">
        <f t="shared" si="4"/>
        <v>0.86512866015971601</v>
      </c>
      <c r="Y28" s="6">
        <f t="shared" si="9"/>
        <v>-2.3786869647954328E-2</v>
      </c>
      <c r="Z28" s="7">
        <f t="shared" si="10"/>
        <v>49.067999999999998</v>
      </c>
      <c r="AA28" s="8">
        <f t="shared" si="11"/>
        <v>-0.22188392007611804</v>
      </c>
    </row>
    <row r="29" spans="1:31" x14ac:dyDescent="0.3">
      <c r="A29" t="s">
        <v>1447</v>
      </c>
      <c r="B29">
        <v>77684</v>
      </c>
      <c r="C29">
        <v>26.39</v>
      </c>
      <c r="D29" s="21">
        <f t="shared" si="5"/>
        <v>2050080.76</v>
      </c>
      <c r="E29">
        <v>67.72</v>
      </c>
      <c r="F29" s="21">
        <f t="shared" si="6"/>
        <v>5260760.4799999995</v>
      </c>
      <c r="G29">
        <v>77.150000000000006</v>
      </c>
      <c r="H29" s="1">
        <v>777761</v>
      </c>
      <c r="I29">
        <v>3.36</v>
      </c>
      <c r="J29">
        <v>20.18</v>
      </c>
      <c r="K29">
        <v>22.3</v>
      </c>
      <c r="L29">
        <v>0.97</v>
      </c>
      <c r="M29">
        <v>10.34</v>
      </c>
      <c r="N29">
        <v>39.735999999999997</v>
      </c>
      <c r="O29">
        <v>61.45</v>
      </c>
      <c r="P29">
        <v>61.73</v>
      </c>
      <c r="Q29">
        <f t="shared" si="7"/>
        <v>0</v>
      </c>
      <c r="R29" t="s">
        <v>2029</v>
      </c>
      <c r="S29" s="55">
        <f t="shared" si="8"/>
        <v>58210000000</v>
      </c>
      <c r="T29" s="5" t="str">
        <f>VLOOKUP(A29,'Fund Database'!$B:$G,3,FALSE)</f>
        <v>Toronto Dominion</v>
      </c>
      <c r="U29" s="5">
        <f>VLOOKUP(A29,'Fund Database'!$B:$G,4,FALSE)</f>
        <v>8.8640000000000008</v>
      </c>
      <c r="V29" s="5">
        <f>VLOOKUP(A29,'Fund Database'!$B:$G,5,FALSE)</f>
        <v>0.55700000000000005</v>
      </c>
      <c r="W29" s="5">
        <f>VLOOKUP(A29,'Fund Database'!$B:$G,6,FALSE)</f>
        <v>28.372</v>
      </c>
      <c r="X29" s="6">
        <f t="shared" si="4"/>
        <v>1.5661235316407729</v>
      </c>
      <c r="Y29" s="6">
        <f t="shared" si="9"/>
        <v>0.13924985233313655</v>
      </c>
      <c r="Z29" s="7">
        <f t="shared" si="10"/>
        <v>34.742399999999996</v>
      </c>
      <c r="AA29" s="8">
        <f t="shared" si="11"/>
        <v>-0.48696987595983465</v>
      </c>
    </row>
    <row r="30" spans="1:31" x14ac:dyDescent="0.3">
      <c r="A30" t="s">
        <v>322</v>
      </c>
      <c r="B30">
        <v>85788</v>
      </c>
      <c r="C30">
        <v>36.9</v>
      </c>
      <c r="D30" s="21">
        <f t="shared" si="5"/>
        <v>3165577.1999999997</v>
      </c>
      <c r="E30">
        <v>60.83</v>
      </c>
      <c r="F30" s="21">
        <f t="shared" si="6"/>
        <v>5218484.04</v>
      </c>
      <c r="G30">
        <v>65.900000000000006</v>
      </c>
      <c r="H30" s="1">
        <v>3821280</v>
      </c>
      <c r="I30">
        <v>1.66</v>
      </c>
      <c r="J30">
        <v>36.6</v>
      </c>
      <c r="K30">
        <v>3</v>
      </c>
      <c r="L30">
        <v>0.98</v>
      </c>
      <c r="M30">
        <v>18.77</v>
      </c>
      <c r="N30">
        <v>9.5679999999999996</v>
      </c>
      <c r="O30">
        <v>58.12</v>
      </c>
      <c r="P30">
        <v>55.09</v>
      </c>
      <c r="Q30">
        <f t="shared" si="7"/>
        <v>1</v>
      </c>
      <c r="R30" t="s">
        <v>2030</v>
      </c>
      <c r="S30" s="55">
        <f t="shared" si="8"/>
        <v>27970000000</v>
      </c>
      <c r="T30" s="5" t="str">
        <f>VLOOKUP(A30,'Fund Database'!$B:$G,3,FALSE)</f>
        <v>Celgene Corporati</v>
      </c>
      <c r="U30" s="5">
        <f>VLOOKUP(A30,'Fund Database'!$B:$G,4,FALSE)</f>
        <v>19.699000000000002</v>
      </c>
      <c r="V30" s="5">
        <f>VLOOKUP(A30,'Fund Database'!$B:$G,5,FALSE)</f>
        <v>10.701000000000001</v>
      </c>
      <c r="W30" s="5">
        <f>VLOOKUP(A30,'Fund Database'!$B:$G,6,FALSE)</f>
        <v>31.3</v>
      </c>
      <c r="X30" s="6">
        <f t="shared" si="4"/>
        <v>0.64850948509485096</v>
      </c>
      <c r="Y30" s="6">
        <f t="shared" si="9"/>
        <v>8.3347032714121444E-2</v>
      </c>
      <c r="Z30" s="7">
        <f t="shared" si="10"/>
        <v>31.158199999999997</v>
      </c>
      <c r="AA30" s="8">
        <f t="shared" si="11"/>
        <v>-0.48778234423804046</v>
      </c>
    </row>
    <row r="31" spans="1:31" x14ac:dyDescent="0.3">
      <c r="A31" t="s">
        <v>985</v>
      </c>
      <c r="B31">
        <v>88613</v>
      </c>
      <c r="C31">
        <v>33.130000000000003</v>
      </c>
      <c r="D31" s="21">
        <f t="shared" si="5"/>
        <v>2935748.6900000004</v>
      </c>
      <c r="E31">
        <v>61.16</v>
      </c>
      <c r="F31" s="21">
        <f t="shared" si="6"/>
        <v>5419571.0800000001</v>
      </c>
      <c r="G31">
        <v>70.13</v>
      </c>
      <c r="H31" s="1">
        <v>2228010</v>
      </c>
      <c r="I31">
        <v>4.37</v>
      </c>
      <c r="J31">
        <v>14</v>
      </c>
      <c r="K31">
        <v>1.3</v>
      </c>
      <c r="L31">
        <v>0.98</v>
      </c>
      <c r="M31">
        <v>12.99</v>
      </c>
      <c r="N31">
        <v>26.440999999999999</v>
      </c>
      <c r="O31">
        <v>60.28</v>
      </c>
      <c r="P31">
        <v>60.29</v>
      </c>
      <c r="Q31">
        <f t="shared" si="7"/>
        <v>0</v>
      </c>
      <c r="R31" t="s">
        <v>2031</v>
      </c>
      <c r="S31" s="55">
        <f t="shared" si="8"/>
        <v>16480000000</v>
      </c>
      <c r="T31" s="5" t="str">
        <f>VLOOKUP(A31,'Fund Database'!$B:$G,3,FALSE)</f>
        <v>McKesson Corporat</v>
      </c>
      <c r="U31" s="5">
        <f>VLOOKUP(A31,'Fund Database'!$B:$G,4,FALSE)</f>
        <v>18.003</v>
      </c>
      <c r="V31" s="5">
        <f>VLOOKUP(A31,'Fund Database'!$B:$G,5,FALSE)</f>
        <v>4.5369999999999999</v>
      </c>
      <c r="W31" s="5">
        <f>VLOOKUP(A31,'Fund Database'!$B:$G,6,FALSE)</f>
        <v>1.7709999999999999</v>
      </c>
      <c r="X31" s="6">
        <f t="shared" si="4"/>
        <v>0.84606097192876517</v>
      </c>
      <c r="Y31" s="6">
        <f t="shared" si="9"/>
        <v>0.14666448659254414</v>
      </c>
      <c r="Z31" s="7">
        <f t="shared" si="10"/>
        <v>56.766300000000001</v>
      </c>
      <c r="AA31" s="8">
        <f t="shared" si="11"/>
        <v>-7.1839437540876322E-2</v>
      </c>
    </row>
    <row r="32" spans="1:31" x14ac:dyDescent="0.3">
      <c r="A32" t="s">
        <v>529</v>
      </c>
      <c r="B32">
        <v>12070</v>
      </c>
      <c r="C32">
        <v>68.97</v>
      </c>
      <c r="D32" s="21">
        <f t="shared" si="5"/>
        <v>832467.9</v>
      </c>
      <c r="E32">
        <v>69.811999999999998</v>
      </c>
      <c r="F32" s="21">
        <f t="shared" si="6"/>
        <v>842630.84</v>
      </c>
      <c r="G32">
        <v>82.2</v>
      </c>
      <c r="H32" s="1">
        <v>392669</v>
      </c>
      <c r="I32">
        <v>6.0380000000000003</v>
      </c>
      <c r="J32">
        <v>11.56</v>
      </c>
      <c r="K32">
        <v>2.2999999999999998</v>
      </c>
      <c r="L32">
        <v>0.98</v>
      </c>
      <c r="M32">
        <v>11.73</v>
      </c>
      <c r="N32">
        <v>-14.067</v>
      </c>
      <c r="O32">
        <v>75.533000000000001</v>
      </c>
      <c r="P32">
        <v>77.314999999999998</v>
      </c>
      <c r="Q32">
        <f t="shared" si="7"/>
        <v>0</v>
      </c>
      <c r="R32" t="s">
        <v>2032</v>
      </c>
      <c r="S32" s="55">
        <f t="shared" si="8"/>
        <v>3630000000</v>
      </c>
      <c r="T32" s="5" t="str">
        <f>VLOOKUP(A32,'Fund Database'!$B:$G,3,FALSE)</f>
        <v>Dun &amp; Bradstreet</v>
      </c>
      <c r="U32" s="5">
        <f>VLOOKUP(A32,'Fund Database'!$B:$G,4,FALSE)</f>
        <v>0</v>
      </c>
      <c r="V32" s="5">
        <f>VLOOKUP(A32,'Fund Database'!$B:$G,5,FALSE)</f>
        <v>0</v>
      </c>
      <c r="W32" s="5">
        <f>VLOOKUP(A32,'Fund Database'!$B:$G,6,FALSE)</f>
        <v>28.902999999999999</v>
      </c>
      <c r="X32" s="6">
        <f t="shared" si="4"/>
        <v>1.2208206466579654E-2</v>
      </c>
      <c r="Y32" s="6">
        <f t="shared" si="9"/>
        <v>0.17744800320861751</v>
      </c>
      <c r="Z32" s="7">
        <f t="shared" si="10"/>
        <v>70.82574000000001</v>
      </c>
      <c r="AA32" s="8">
        <f t="shared" si="11"/>
        <v>1.4520999255142565E-2</v>
      </c>
    </row>
    <row r="33" spans="1:27" x14ac:dyDescent="0.3">
      <c r="A33" t="s">
        <v>685</v>
      </c>
      <c r="B33">
        <v>72102</v>
      </c>
      <c r="C33">
        <v>47.09</v>
      </c>
      <c r="D33" s="21">
        <f t="shared" si="5"/>
        <v>3395283.18</v>
      </c>
      <c r="E33">
        <v>56.545000000000002</v>
      </c>
      <c r="F33" s="21">
        <f t="shared" si="6"/>
        <v>4077007.5900000003</v>
      </c>
      <c r="G33">
        <v>57.39</v>
      </c>
      <c r="H33" s="1">
        <v>2882290</v>
      </c>
      <c r="I33">
        <v>1.5409999999999999</v>
      </c>
      <c r="J33">
        <v>36.69</v>
      </c>
      <c r="K33">
        <v>2.4</v>
      </c>
      <c r="L33">
        <v>1.02</v>
      </c>
      <c r="M33">
        <v>13.96</v>
      </c>
      <c r="N33">
        <v>28.93</v>
      </c>
      <c r="O33">
        <v>55.148000000000003</v>
      </c>
      <c r="P33">
        <v>53.417999999999999</v>
      </c>
      <c r="Q33">
        <f t="shared" si="7"/>
        <v>1</v>
      </c>
      <c r="R33" t="s">
        <v>2033</v>
      </c>
      <c r="S33" s="55">
        <f t="shared" si="8"/>
        <v>15020000000</v>
      </c>
      <c r="T33" s="5" t="str">
        <f>VLOOKUP(A33,'Fund Database'!$B:$G,3,FALSE)</f>
        <v>Genzyme Corporati</v>
      </c>
      <c r="U33" s="5">
        <f>VLOOKUP(A33,'Fund Database'!$B:$G,4,FALSE)</f>
        <v>5.6349999999999998</v>
      </c>
      <c r="V33" s="5">
        <f>VLOOKUP(A33,'Fund Database'!$B:$G,5,FALSE)</f>
        <v>4.0890000000000004</v>
      </c>
      <c r="W33" s="5">
        <f>VLOOKUP(A33,'Fund Database'!$B:$G,6,FALSE)</f>
        <v>13.57</v>
      </c>
      <c r="X33" s="6">
        <f t="shared" si="4"/>
        <v>0.20078572945423651</v>
      </c>
      <c r="Y33" s="6">
        <f t="shared" si="9"/>
        <v>1.4943850030948782E-2</v>
      </c>
      <c r="Z33" s="7">
        <f t="shared" si="10"/>
        <v>21.512360000000001</v>
      </c>
      <c r="AA33" s="8">
        <f t="shared" si="11"/>
        <v>-0.6195532761517375</v>
      </c>
    </row>
    <row r="34" spans="1:27" x14ac:dyDescent="0.3">
      <c r="A34" t="s">
        <v>817</v>
      </c>
      <c r="B34">
        <v>34921</v>
      </c>
      <c r="C34">
        <v>36.15</v>
      </c>
      <c r="D34" s="21">
        <f t="shared" si="5"/>
        <v>1262394.1499999999</v>
      </c>
      <c r="E34">
        <v>54.55</v>
      </c>
      <c r="F34" s="21">
        <f t="shared" si="6"/>
        <v>1904940.5499999998</v>
      </c>
      <c r="G34">
        <v>61.71</v>
      </c>
      <c r="H34" s="1">
        <v>163251</v>
      </c>
      <c r="I34">
        <v>2.11</v>
      </c>
      <c r="J34">
        <v>25.84</v>
      </c>
      <c r="K34">
        <v>10.199999999999999</v>
      </c>
      <c r="L34">
        <v>1.03</v>
      </c>
      <c r="M34">
        <v>16.48</v>
      </c>
      <c r="N34">
        <v>16.018000000000001</v>
      </c>
      <c r="O34">
        <v>52.38</v>
      </c>
      <c r="P34">
        <v>52.14</v>
      </c>
      <c r="Q34">
        <f t="shared" si="7"/>
        <v>1</v>
      </c>
      <c r="R34" t="s">
        <v>2034</v>
      </c>
      <c r="S34" s="55">
        <f t="shared" si="8"/>
        <v>3450000000</v>
      </c>
      <c r="T34" s="5" t="str">
        <f>VLOOKUP(A34,'Fund Database'!$B:$G,3,FALSE)</f>
        <v>IHS Inc. IHS Inc.</v>
      </c>
      <c r="U34" s="5">
        <f>VLOOKUP(A34,'Fund Database'!$B:$G,4,FALSE)</f>
        <v>14.874000000000001</v>
      </c>
      <c r="V34" s="5">
        <f>VLOOKUP(A34,'Fund Database'!$B:$G,5,FALSE)</f>
        <v>7.1790000000000003</v>
      </c>
      <c r="W34" s="5">
        <f>VLOOKUP(A34,'Fund Database'!$B:$G,6,FALSE)</f>
        <v>18.475999999999999</v>
      </c>
      <c r="X34" s="6">
        <f t="shared" si="4"/>
        <v>0.50899031811894879</v>
      </c>
      <c r="Y34" s="6">
        <f t="shared" si="9"/>
        <v>0.13125572868927596</v>
      </c>
      <c r="Z34" s="7">
        <f t="shared" si="10"/>
        <v>34.772799999999997</v>
      </c>
      <c r="AA34" s="8">
        <f t="shared" si="11"/>
        <v>-0.36255178735105409</v>
      </c>
    </row>
    <row r="35" spans="1:27" x14ac:dyDescent="0.3">
      <c r="A35" t="s">
        <v>1465</v>
      </c>
      <c r="B35">
        <v>32119</v>
      </c>
      <c r="C35">
        <v>25</v>
      </c>
      <c r="D35" s="21">
        <f t="shared" si="5"/>
        <v>802975</v>
      </c>
      <c r="E35">
        <v>53.06</v>
      </c>
      <c r="F35" s="21">
        <f t="shared" si="6"/>
        <v>1704234.1400000001</v>
      </c>
      <c r="G35">
        <v>59</v>
      </c>
      <c r="H35" s="1">
        <v>7444130</v>
      </c>
      <c r="I35">
        <v>3.3</v>
      </c>
      <c r="J35">
        <v>16.100000000000001</v>
      </c>
      <c r="K35">
        <v>1.8</v>
      </c>
      <c r="L35">
        <v>1.04</v>
      </c>
      <c r="M35">
        <v>12.51</v>
      </c>
      <c r="N35">
        <v>20.611000000000001</v>
      </c>
      <c r="O35">
        <v>50.48</v>
      </c>
      <c r="P35">
        <v>48.65</v>
      </c>
      <c r="Q35">
        <f t="shared" si="7"/>
        <v>1</v>
      </c>
      <c r="R35" t="s">
        <v>2035</v>
      </c>
      <c r="S35" s="55">
        <f t="shared" si="8"/>
        <v>39510000000</v>
      </c>
      <c r="T35" s="5" t="str">
        <f>VLOOKUP(A35,'Fund Database'!$B:$G,3,FALSE)</f>
        <v>Target Corporatio</v>
      </c>
      <c r="U35" s="5">
        <f>VLOOKUP(A35,'Fund Database'!$B:$G,4,FALSE)</f>
        <v>17.123999999999999</v>
      </c>
      <c r="V35" s="5">
        <f>VLOOKUP(A35,'Fund Database'!$B:$G,5,FALSE)</f>
        <v>6.59</v>
      </c>
      <c r="W35" s="5">
        <f>VLOOKUP(A35,'Fund Database'!$B:$G,6,FALSE)</f>
        <v>7.15</v>
      </c>
      <c r="X35" s="6">
        <f t="shared" si="4"/>
        <v>1.1224000000000001</v>
      </c>
      <c r="Y35" s="6">
        <f t="shared" si="9"/>
        <v>0.11194873727855253</v>
      </c>
      <c r="Z35" s="7">
        <f t="shared" si="10"/>
        <v>41.282999999999994</v>
      </c>
      <c r="AA35" s="8">
        <f t="shared" si="11"/>
        <v>-0.2219562759140597</v>
      </c>
    </row>
    <row r="36" spans="1:27" x14ac:dyDescent="0.3">
      <c r="A36" t="s">
        <v>1462</v>
      </c>
      <c r="B36">
        <v>96913</v>
      </c>
      <c r="C36">
        <v>42.67</v>
      </c>
      <c r="D36" s="21">
        <f t="shared" si="5"/>
        <v>4135277.71</v>
      </c>
      <c r="E36">
        <v>61.244999999999997</v>
      </c>
      <c r="F36" s="21">
        <f t="shared" si="6"/>
        <v>5935436.6849999996</v>
      </c>
      <c r="G36">
        <v>66.33</v>
      </c>
      <c r="H36" s="1">
        <v>5265470</v>
      </c>
      <c r="I36">
        <v>2.2330000000000001</v>
      </c>
      <c r="J36">
        <v>27.43</v>
      </c>
      <c r="K36">
        <v>2.2999999999999998</v>
      </c>
      <c r="L36">
        <v>1.04</v>
      </c>
      <c r="M36">
        <v>12.18</v>
      </c>
      <c r="N36">
        <v>21.719999000000001</v>
      </c>
      <c r="O36">
        <v>58.228000000000002</v>
      </c>
      <c r="P36">
        <v>53.886000000000003</v>
      </c>
      <c r="Q36">
        <f t="shared" si="7"/>
        <v>1</v>
      </c>
      <c r="R36" t="s">
        <v>2036</v>
      </c>
      <c r="S36" s="55">
        <f t="shared" si="8"/>
        <v>54200000000</v>
      </c>
      <c r="T36" s="5" t="str">
        <f>VLOOKUP(A36,'Fund Database'!$B:$G,3,FALSE)</f>
        <v>Teva Pharmaceutic</v>
      </c>
      <c r="U36" s="5">
        <f>VLOOKUP(A36,'Fund Database'!$B:$G,4,FALSE)</f>
        <v>11.236000000000001</v>
      </c>
      <c r="V36" s="5">
        <f>VLOOKUP(A36,'Fund Database'!$B:$G,5,FALSE)</f>
        <v>6.3090000000000002</v>
      </c>
      <c r="W36" s="5">
        <f>VLOOKUP(A36,'Fund Database'!$B:$G,6,FALSE)</f>
        <v>24.231999999999999</v>
      </c>
      <c r="X36" s="6">
        <f t="shared" si="4"/>
        <v>0.43531755331614708</v>
      </c>
      <c r="Y36" s="6">
        <f t="shared" si="9"/>
        <v>8.3027185892725952E-2</v>
      </c>
      <c r="Z36" s="7">
        <f t="shared" si="10"/>
        <v>27.197939999999999</v>
      </c>
      <c r="AA36" s="8">
        <f t="shared" si="11"/>
        <v>-0.55591574822434486</v>
      </c>
    </row>
    <row r="37" spans="1:27" x14ac:dyDescent="0.3">
      <c r="A37" t="s">
        <v>1378</v>
      </c>
      <c r="B37">
        <v>54722</v>
      </c>
      <c r="C37">
        <v>38.25</v>
      </c>
      <c r="D37" s="21">
        <f t="shared" si="5"/>
        <v>2093116.5</v>
      </c>
      <c r="E37">
        <v>51.069899999999997</v>
      </c>
      <c r="F37" s="21">
        <f t="shared" si="6"/>
        <v>2794647.0677999998</v>
      </c>
      <c r="G37">
        <v>62.37</v>
      </c>
      <c r="H37" s="1">
        <v>830451</v>
      </c>
      <c r="I37">
        <v>3.794</v>
      </c>
      <c r="J37">
        <v>13.46</v>
      </c>
      <c r="K37">
        <v>2.6</v>
      </c>
      <c r="L37">
        <v>1.05</v>
      </c>
      <c r="M37">
        <v>11.18</v>
      </c>
      <c r="N37">
        <v>15.914</v>
      </c>
      <c r="O37">
        <v>52.464300000000001</v>
      </c>
      <c r="P37">
        <v>58.474699999999999</v>
      </c>
      <c r="Q37">
        <f t="shared" si="7"/>
        <v>0</v>
      </c>
      <c r="R37" t="s">
        <v>2037</v>
      </c>
      <c r="S37" s="55">
        <f t="shared" si="8"/>
        <v>1960000000</v>
      </c>
      <c r="T37" s="5" t="str">
        <f>VLOOKUP(A37,'Fund Database'!$B:$G,3,FALSE)</f>
        <v>Sohu.com Inc.</v>
      </c>
      <c r="U37" s="5">
        <f>VLOOKUP(A37,'Fund Database'!$B:$G,4,FALSE)</f>
        <v>29.603999999999999</v>
      </c>
      <c r="V37" s="5">
        <f>VLOOKUP(A37,'Fund Database'!$B:$G,5,FALSE)</f>
        <v>18.922999999999998</v>
      </c>
      <c r="W37" s="5">
        <f>VLOOKUP(A37,'Fund Database'!$B:$G,6,FALSE)</f>
        <v>39.668999999999997</v>
      </c>
      <c r="X37" s="6">
        <f t="shared" si="4"/>
        <v>0.33516078431372542</v>
      </c>
      <c r="Y37" s="6">
        <f t="shared" si="9"/>
        <v>0.22126732184711545</v>
      </c>
      <c r="Z37" s="7">
        <f t="shared" si="10"/>
        <v>42.416919999999998</v>
      </c>
      <c r="AA37" s="8">
        <f t="shared" si="11"/>
        <v>-0.16943405019394986</v>
      </c>
    </row>
    <row r="38" spans="1:27" x14ac:dyDescent="0.3">
      <c r="A38" t="s">
        <v>280</v>
      </c>
      <c r="B38">
        <v>96941</v>
      </c>
      <c r="C38">
        <v>33.9</v>
      </c>
      <c r="D38" s="21">
        <f t="shared" si="5"/>
        <v>3286299.9</v>
      </c>
      <c r="E38">
        <v>50.4</v>
      </c>
      <c r="F38" s="21">
        <f t="shared" si="6"/>
        <v>4885826.3999999994</v>
      </c>
      <c r="G38">
        <v>56.1</v>
      </c>
      <c r="H38" s="1">
        <v>211657</v>
      </c>
      <c r="I38">
        <v>3.45</v>
      </c>
      <c r="J38">
        <v>14.6</v>
      </c>
      <c r="K38">
        <v>10.9</v>
      </c>
      <c r="L38">
        <v>1.06</v>
      </c>
      <c r="M38">
        <v>13.48</v>
      </c>
      <c r="N38">
        <v>36.432999000000002</v>
      </c>
      <c r="O38">
        <v>47.93</v>
      </c>
      <c r="P38">
        <v>47.34</v>
      </c>
      <c r="Q38">
        <f t="shared" si="7"/>
        <v>1</v>
      </c>
      <c r="R38" t="s">
        <v>1993</v>
      </c>
      <c r="S38" s="55">
        <f t="shared" si="8"/>
        <v>1520000000</v>
      </c>
      <c r="T38" s="5" t="str">
        <f>VLOOKUP(A38,'Fund Database'!$B:$G,3,FALSE)</f>
        <v>CACI Internationa</v>
      </c>
      <c r="U38" s="5">
        <f>VLOOKUP(A38,'Fund Database'!$B:$G,4,FALSE)</f>
        <v>10.368</v>
      </c>
      <c r="V38" s="5">
        <f>VLOOKUP(A38,'Fund Database'!$B:$G,5,FALSE)</f>
        <v>5.9379999999999997</v>
      </c>
      <c r="W38" s="5">
        <f>VLOOKUP(A38,'Fund Database'!$B:$G,6,FALSE)</f>
        <v>6.5439999999999996</v>
      </c>
      <c r="X38" s="6">
        <f t="shared" ref="X38:X69" si="12">(E38-C38)/C38</f>
        <v>0.48672566371681419</v>
      </c>
      <c r="Y38" s="6">
        <f t="shared" si="9"/>
        <v>0.11309523809523815</v>
      </c>
      <c r="Z38" s="7">
        <f t="shared" si="10"/>
        <v>46.506000000000007</v>
      </c>
      <c r="AA38" s="8">
        <f t="shared" si="11"/>
        <v>-7.7261904761904587E-2</v>
      </c>
    </row>
    <row r="39" spans="1:27" x14ac:dyDescent="0.3">
      <c r="A39" t="s">
        <v>1507</v>
      </c>
      <c r="B39">
        <v>74509</v>
      </c>
      <c r="C39">
        <v>28.67</v>
      </c>
      <c r="D39" s="21">
        <f t="shared" si="5"/>
        <v>2136173.0300000003</v>
      </c>
      <c r="E39">
        <v>56.69</v>
      </c>
      <c r="F39" s="21">
        <f t="shared" si="6"/>
        <v>4223915.21</v>
      </c>
      <c r="G39">
        <v>55.85</v>
      </c>
      <c r="H39" s="1">
        <v>386315</v>
      </c>
      <c r="I39">
        <v>3.15</v>
      </c>
      <c r="J39">
        <v>17.989999999999998</v>
      </c>
      <c r="K39">
        <v>10.3</v>
      </c>
      <c r="L39">
        <v>1.07</v>
      </c>
      <c r="M39">
        <v>14.69</v>
      </c>
      <c r="N39">
        <v>20.323999000000001</v>
      </c>
      <c r="O39">
        <v>52.63</v>
      </c>
      <c r="P39">
        <v>49.94</v>
      </c>
      <c r="Q39">
        <f t="shared" si="7"/>
        <v>1</v>
      </c>
      <c r="R39" t="s">
        <v>2038</v>
      </c>
      <c r="S39" s="55">
        <f t="shared" si="8"/>
        <v>2049999999.9999998</v>
      </c>
      <c r="T39" s="5" t="str">
        <f>VLOOKUP(A39,'Fund Database'!$B:$G,3,FALSE)</f>
        <v>Tractor Supply Co</v>
      </c>
      <c r="U39" s="5">
        <f>VLOOKUP(A39,'Fund Database'!$B:$G,4,FALSE)</f>
        <v>17.190999999999999</v>
      </c>
      <c r="V39" s="5">
        <f>VLOOKUP(A39,'Fund Database'!$B:$G,5,FALSE)</f>
        <v>10.048</v>
      </c>
      <c r="W39" s="5">
        <f>VLOOKUP(A39,'Fund Database'!$B:$G,6,FALSE)</f>
        <v>5.782</v>
      </c>
      <c r="X39" s="6">
        <f t="shared" si="12"/>
        <v>0.97732821764911038</v>
      </c>
      <c r="Y39" s="6">
        <f t="shared" si="9"/>
        <v>-1.4817428117833769E-2</v>
      </c>
      <c r="Z39" s="7">
        <f t="shared" si="10"/>
        <v>46.273499999999999</v>
      </c>
      <c r="AA39" s="8">
        <f t="shared" si="11"/>
        <v>-0.18374492855882871</v>
      </c>
    </row>
    <row r="40" spans="1:27" x14ac:dyDescent="0.3">
      <c r="A40" t="s">
        <v>25</v>
      </c>
      <c r="B40">
        <v>48926</v>
      </c>
      <c r="C40">
        <v>18</v>
      </c>
      <c r="D40" s="21">
        <f t="shared" si="5"/>
        <v>880668</v>
      </c>
      <c r="E40">
        <v>61.66</v>
      </c>
      <c r="F40" s="21">
        <f t="shared" si="6"/>
        <v>3016777.1599999997</v>
      </c>
      <c r="G40">
        <v>72.83</v>
      </c>
      <c r="H40" s="1">
        <v>114754</v>
      </c>
      <c r="I40">
        <v>3.67</v>
      </c>
      <c r="J40">
        <v>16.8</v>
      </c>
      <c r="K40">
        <v>7.5</v>
      </c>
      <c r="L40">
        <v>1.07</v>
      </c>
      <c r="M40">
        <v>15.08</v>
      </c>
      <c r="N40">
        <v>15.878</v>
      </c>
      <c r="O40">
        <v>60.7834</v>
      </c>
      <c r="P40">
        <v>55.055700000000002</v>
      </c>
      <c r="Q40">
        <f t="shared" si="7"/>
        <v>1</v>
      </c>
      <c r="R40" t="s">
        <v>2039</v>
      </c>
      <c r="S40" s="55">
        <f t="shared" si="8"/>
        <v>1490000000</v>
      </c>
      <c r="T40" s="5" t="str">
        <f>VLOOKUP(A40,'Fund Database'!$B:$G,3,FALSE)</f>
        <v>Abovenet Inc Comm</v>
      </c>
      <c r="U40" s="5">
        <f>VLOOKUP(A40,'Fund Database'!$B:$G,4,FALSE)</f>
        <v>28.452000000000002</v>
      </c>
      <c r="V40" s="5">
        <f>VLOOKUP(A40,'Fund Database'!$B:$G,5,FALSE)</f>
        <v>10.945</v>
      </c>
      <c r="W40" s="5">
        <f>VLOOKUP(A40,'Fund Database'!$B:$G,6,FALSE)</f>
        <v>27.446999999999999</v>
      </c>
      <c r="X40" s="6">
        <f t="shared" si="12"/>
        <v>2.4255555555555555</v>
      </c>
      <c r="Y40" s="6">
        <f t="shared" si="9"/>
        <v>0.1811547194291275</v>
      </c>
      <c r="Z40" s="7">
        <f t="shared" si="10"/>
        <v>55.343600000000002</v>
      </c>
      <c r="AA40" s="8">
        <f t="shared" si="11"/>
        <v>-0.1024391826143366</v>
      </c>
    </row>
    <row r="41" spans="1:27" x14ac:dyDescent="0.3">
      <c r="A41" t="s">
        <v>511</v>
      </c>
      <c r="B41">
        <v>14097</v>
      </c>
      <c r="C41">
        <v>42.36</v>
      </c>
      <c r="D41" s="21">
        <f t="shared" si="5"/>
        <v>597148.92000000004</v>
      </c>
      <c r="E41">
        <v>55.7</v>
      </c>
      <c r="F41" s="21">
        <f t="shared" si="6"/>
        <v>785202.9</v>
      </c>
      <c r="G41">
        <v>64</v>
      </c>
      <c r="H41" s="1">
        <v>1191900</v>
      </c>
      <c r="I41">
        <v>3.87</v>
      </c>
      <c r="J41">
        <v>14.39</v>
      </c>
      <c r="K41">
        <v>5.2</v>
      </c>
      <c r="L41">
        <v>1.08</v>
      </c>
      <c r="M41">
        <v>12.03</v>
      </c>
      <c r="N41">
        <v>21.766000999999999</v>
      </c>
      <c r="O41">
        <v>57.33</v>
      </c>
      <c r="P41">
        <v>56.78</v>
      </c>
      <c r="Q41">
        <f t="shared" si="7"/>
        <v>1</v>
      </c>
      <c r="R41" t="s">
        <v>2040</v>
      </c>
      <c r="S41" s="55">
        <f t="shared" si="8"/>
        <v>9970000000</v>
      </c>
      <c r="T41" s="5" t="str">
        <f>VLOOKUP(A41,'Fund Database'!$B:$G,3,FALSE)</f>
        <v>Quest Diagnostics</v>
      </c>
      <c r="U41" s="5">
        <f>VLOOKUP(A41,'Fund Database'!$B:$G,4,FALSE)</f>
        <v>19.233000000000001</v>
      </c>
      <c r="V41" s="5">
        <f>VLOOKUP(A41,'Fund Database'!$B:$G,5,FALSE)</f>
        <v>9.8979999999999997</v>
      </c>
      <c r="W41" s="5">
        <f>VLOOKUP(A41,'Fund Database'!$B:$G,6,FALSE)</f>
        <v>18.021999999999998</v>
      </c>
      <c r="X41" s="6">
        <f t="shared" si="12"/>
        <v>0.31491973559962239</v>
      </c>
      <c r="Y41" s="6">
        <f t="shared" si="9"/>
        <v>0.14901256732495505</v>
      </c>
      <c r="Z41" s="7">
        <f t="shared" si="10"/>
        <v>46.556100000000001</v>
      </c>
      <c r="AA41" s="8">
        <f t="shared" si="11"/>
        <v>-0.16416337522441654</v>
      </c>
    </row>
    <row r="42" spans="1:27" x14ac:dyDescent="0.3">
      <c r="A42" t="s">
        <v>1605</v>
      </c>
      <c r="B42">
        <v>59309</v>
      </c>
      <c r="C42">
        <v>41.41</v>
      </c>
      <c r="D42" s="21">
        <f t="shared" si="5"/>
        <v>2455985.69</v>
      </c>
      <c r="E42">
        <v>82.67</v>
      </c>
      <c r="F42" s="21">
        <f t="shared" si="6"/>
        <v>4903075.03</v>
      </c>
      <c r="G42">
        <v>79.290000000000006</v>
      </c>
      <c r="H42" s="1">
        <v>281913</v>
      </c>
      <c r="I42">
        <v>5.7270000000000003</v>
      </c>
      <c r="J42">
        <v>14.44</v>
      </c>
      <c r="K42">
        <v>7.6</v>
      </c>
      <c r="L42">
        <v>1.08</v>
      </c>
      <c r="M42">
        <v>16.309999999999999</v>
      </c>
      <c r="N42">
        <v>29.899000000000001</v>
      </c>
      <c r="O42">
        <v>71.431399999999996</v>
      </c>
      <c r="P42">
        <v>78.435199999999995</v>
      </c>
      <c r="Q42">
        <f t="shared" si="7"/>
        <v>0</v>
      </c>
      <c r="R42" t="s">
        <v>2041</v>
      </c>
      <c r="S42" s="55">
        <f t="shared" si="8"/>
        <v>2170000000</v>
      </c>
      <c r="T42" s="5" t="str">
        <f>VLOOKUP(A42,'Fund Database'!$B:$G,3,FALSE)</f>
        <v>Valmont Industrie</v>
      </c>
      <c r="U42" s="5">
        <f>VLOOKUP(A42,'Fund Database'!$B:$G,4,FALSE)</f>
        <v>21.35</v>
      </c>
      <c r="V42" s="5">
        <f>VLOOKUP(A42,'Fund Database'!$B:$G,5,FALSE)</f>
        <v>11.351000000000001</v>
      </c>
      <c r="W42" s="5">
        <f>VLOOKUP(A42,'Fund Database'!$B:$G,6,FALSE)</f>
        <v>13.36</v>
      </c>
      <c r="X42" s="6">
        <f t="shared" si="12"/>
        <v>0.99637768654914294</v>
      </c>
      <c r="Y42" s="6">
        <f t="shared" si="9"/>
        <v>-4.0885448167412547E-2</v>
      </c>
      <c r="Z42" s="7">
        <f t="shared" si="10"/>
        <v>93.40737</v>
      </c>
      <c r="AA42" s="8">
        <f t="shared" si="11"/>
        <v>0.12988230313293816</v>
      </c>
    </row>
    <row r="43" spans="1:27" x14ac:dyDescent="0.3">
      <c r="A43" t="s">
        <v>1108</v>
      </c>
      <c r="B43">
        <v>50000</v>
      </c>
      <c r="C43">
        <v>41.35</v>
      </c>
      <c r="D43" s="21">
        <f t="shared" si="5"/>
        <v>2067500</v>
      </c>
      <c r="E43">
        <v>72.44</v>
      </c>
      <c r="F43" s="21">
        <f t="shared" si="6"/>
        <v>3622000</v>
      </c>
      <c r="G43">
        <v>70.599999999999994</v>
      </c>
      <c r="H43" s="1">
        <v>303618</v>
      </c>
      <c r="I43">
        <v>3.25</v>
      </c>
      <c r="J43">
        <v>22.29</v>
      </c>
      <c r="K43">
        <v>4.4000000000000004</v>
      </c>
      <c r="L43">
        <v>1.0900000000000001</v>
      </c>
      <c r="M43">
        <v>17.84</v>
      </c>
      <c r="N43">
        <v>11.08</v>
      </c>
      <c r="O43">
        <v>69.510000000000005</v>
      </c>
      <c r="P43">
        <v>65.569999999999993</v>
      </c>
      <c r="Q43">
        <f t="shared" si="7"/>
        <v>1</v>
      </c>
      <c r="R43" t="s">
        <v>2042</v>
      </c>
      <c r="S43" s="55">
        <f t="shared" si="8"/>
        <v>42580000000</v>
      </c>
      <c r="T43" s="5" t="str">
        <f>VLOOKUP(A43,'Fund Database'!$B:$G,3,FALSE)</f>
        <v>Novo Nordisk A/S</v>
      </c>
      <c r="U43" s="5">
        <f>VLOOKUP(A43,'Fund Database'!$B:$G,4,FALSE)</f>
        <v>31.341999999999999</v>
      </c>
      <c r="V43" s="5">
        <f>VLOOKUP(A43,'Fund Database'!$B:$G,5,FALSE)</f>
        <v>17.719000000000001</v>
      </c>
      <c r="W43" s="5">
        <f>VLOOKUP(A43,'Fund Database'!$B:$G,6,FALSE)</f>
        <v>29.236000000000001</v>
      </c>
      <c r="X43" s="6">
        <f t="shared" si="12"/>
        <v>0.75187424425634808</v>
      </c>
      <c r="Y43" s="6">
        <f t="shared" si="9"/>
        <v>-2.540033130866929E-2</v>
      </c>
      <c r="Z43" s="7">
        <f t="shared" si="10"/>
        <v>57.98</v>
      </c>
      <c r="AA43" s="8">
        <f t="shared" si="11"/>
        <v>-0.19961347321921591</v>
      </c>
    </row>
    <row r="44" spans="1:27" x14ac:dyDescent="0.3">
      <c r="A44" t="s">
        <v>20</v>
      </c>
      <c r="B44">
        <v>89260</v>
      </c>
      <c r="C44">
        <v>41.27</v>
      </c>
      <c r="D44" s="21">
        <f t="shared" si="5"/>
        <v>3683760.2</v>
      </c>
      <c r="E44">
        <v>54.15</v>
      </c>
      <c r="F44" s="21">
        <f t="shared" si="6"/>
        <v>4833429</v>
      </c>
      <c r="G44">
        <v>63.86</v>
      </c>
      <c r="H44" s="1">
        <v>6306250</v>
      </c>
      <c r="I44">
        <v>3.7</v>
      </c>
      <c r="J44">
        <v>14.65</v>
      </c>
      <c r="K44">
        <v>1.2</v>
      </c>
      <c r="L44">
        <v>1.1000000000000001</v>
      </c>
      <c r="M44">
        <v>11.35</v>
      </c>
      <c r="N44">
        <v>14.734</v>
      </c>
      <c r="O44">
        <v>54.4</v>
      </c>
      <c r="P44">
        <v>51.64</v>
      </c>
      <c r="Q44">
        <f t="shared" si="7"/>
        <v>1</v>
      </c>
      <c r="R44" t="s">
        <v>2043</v>
      </c>
      <c r="S44" s="55">
        <f t="shared" si="8"/>
        <v>84080000000</v>
      </c>
      <c r="T44" s="5" t="str">
        <f>VLOOKUP(A44,'Fund Database'!$B:$G,3,FALSE)</f>
        <v>Abbott Laboratori</v>
      </c>
      <c r="U44" s="5">
        <f>VLOOKUP(A44,'Fund Database'!$B:$G,4,FALSE)</f>
        <v>28.49</v>
      </c>
      <c r="V44" s="5">
        <f>VLOOKUP(A44,'Fund Database'!$B:$G,5,FALSE)</f>
        <v>8.7110000000000003</v>
      </c>
      <c r="W44" s="5">
        <f>VLOOKUP(A44,'Fund Database'!$B:$G,6,FALSE)</f>
        <v>21.481999999999999</v>
      </c>
      <c r="X44" s="6">
        <f t="shared" si="12"/>
        <v>0.31209110734189471</v>
      </c>
      <c r="Y44" s="6">
        <f t="shared" si="9"/>
        <v>0.17931671283471839</v>
      </c>
      <c r="Z44" s="7">
        <f t="shared" si="10"/>
        <v>41.994999999999997</v>
      </c>
      <c r="AA44" s="8">
        <f t="shared" si="11"/>
        <v>-0.22446906740535552</v>
      </c>
    </row>
    <row r="45" spans="1:27" x14ac:dyDescent="0.3">
      <c r="A45" t="s">
        <v>895</v>
      </c>
      <c r="B45">
        <v>31447</v>
      </c>
      <c r="C45">
        <v>33.26</v>
      </c>
      <c r="D45" s="21">
        <f t="shared" si="5"/>
        <v>1045927.22</v>
      </c>
      <c r="E45">
        <v>53.72</v>
      </c>
      <c r="F45" s="21">
        <f t="shared" si="6"/>
        <v>1689332.8399999999</v>
      </c>
      <c r="G45">
        <v>64.44</v>
      </c>
      <c r="H45" s="1">
        <v>3816260</v>
      </c>
      <c r="I45">
        <v>3.24</v>
      </c>
      <c r="J45">
        <v>16.59</v>
      </c>
      <c r="K45">
        <v>2.2000000000000002</v>
      </c>
      <c r="L45">
        <v>1.1000000000000001</v>
      </c>
      <c r="M45">
        <v>12.91</v>
      </c>
      <c r="N45">
        <v>25.663</v>
      </c>
      <c r="O45">
        <v>51.24</v>
      </c>
      <c r="P45">
        <v>54.25</v>
      </c>
      <c r="Q45">
        <f t="shared" si="7"/>
        <v>0</v>
      </c>
      <c r="R45" t="s">
        <v>2044</v>
      </c>
      <c r="S45" s="55">
        <f t="shared" si="8"/>
        <v>16440000000.000002</v>
      </c>
      <c r="T45" s="5" t="str">
        <f>VLOOKUP(A45,'Fund Database'!$B:$G,3,FALSE)</f>
        <v>Kohl's Corporatio</v>
      </c>
      <c r="U45" s="5">
        <f>VLOOKUP(A45,'Fund Database'!$B:$G,4,FALSE)</f>
        <v>13.583</v>
      </c>
      <c r="V45" s="5">
        <f>VLOOKUP(A45,'Fund Database'!$B:$G,5,FALSE)</f>
        <v>8.7370000000000001</v>
      </c>
      <c r="W45" s="5">
        <f>VLOOKUP(A45,'Fund Database'!$B:$G,6,FALSE)</f>
        <v>9.9659999999999993</v>
      </c>
      <c r="X45" s="6">
        <f t="shared" si="12"/>
        <v>0.61515333734215283</v>
      </c>
      <c r="Y45" s="6">
        <f t="shared" si="9"/>
        <v>0.19955323901712582</v>
      </c>
      <c r="Z45" s="7">
        <f t="shared" si="10"/>
        <v>41.828400000000002</v>
      </c>
      <c r="AA45" s="8">
        <f t="shared" si="11"/>
        <v>-0.22136262099776613</v>
      </c>
    </row>
    <row r="46" spans="1:27" x14ac:dyDescent="0.3">
      <c r="A46" t="s">
        <v>1003</v>
      </c>
      <c r="B46">
        <v>85564</v>
      </c>
      <c r="C46">
        <v>36.46</v>
      </c>
      <c r="D46" s="21">
        <f t="shared" si="5"/>
        <v>3119663.44</v>
      </c>
      <c r="E46">
        <v>62.87</v>
      </c>
      <c r="F46" s="21">
        <f t="shared" si="6"/>
        <v>5379408.6799999997</v>
      </c>
      <c r="G46">
        <v>74.75</v>
      </c>
      <c r="H46" s="1">
        <v>3006180</v>
      </c>
      <c r="I46">
        <v>2.61</v>
      </c>
      <c r="J46">
        <v>24.06</v>
      </c>
      <c r="K46">
        <v>3.4</v>
      </c>
      <c r="L46">
        <v>1.1000000000000001</v>
      </c>
      <c r="M46">
        <v>15.76</v>
      </c>
      <c r="N46">
        <v>13.461</v>
      </c>
      <c r="O46">
        <v>63.14</v>
      </c>
      <c r="P46">
        <v>60.13</v>
      </c>
      <c r="Q46">
        <f t="shared" si="7"/>
        <v>1</v>
      </c>
      <c r="R46" t="s">
        <v>2045</v>
      </c>
      <c r="S46" s="55">
        <f t="shared" si="8"/>
        <v>29180000000</v>
      </c>
      <c r="T46" s="5" t="str">
        <f>VLOOKUP(A46,'Fund Database'!$B:$G,3,FALSE)</f>
        <v>MedcoHealth Solut</v>
      </c>
      <c r="U46" s="5">
        <f>VLOOKUP(A46,'Fund Database'!$B:$G,4,FALSE)</f>
        <v>20.742000000000001</v>
      </c>
      <c r="V46" s="5">
        <f>VLOOKUP(A46,'Fund Database'!$B:$G,5,FALSE)</f>
        <v>8.109</v>
      </c>
      <c r="W46" s="5">
        <f>VLOOKUP(A46,'Fund Database'!$B:$G,6,FALSE)</f>
        <v>3.7890000000000001</v>
      </c>
      <c r="X46" s="6">
        <f t="shared" si="12"/>
        <v>0.72435545803620394</v>
      </c>
      <c r="Y46" s="6">
        <f t="shared" si="9"/>
        <v>0.18896134881501517</v>
      </c>
      <c r="Z46" s="7">
        <f t="shared" si="10"/>
        <v>41.133599999999994</v>
      </c>
      <c r="AA46" s="8">
        <f t="shared" si="11"/>
        <v>-0.34573564498170833</v>
      </c>
    </row>
    <row r="47" spans="1:27" x14ac:dyDescent="0.3">
      <c r="A47" t="s">
        <v>1045</v>
      </c>
      <c r="B47">
        <v>44539</v>
      </c>
      <c r="C47">
        <v>32.450000000000003</v>
      </c>
      <c r="D47" s="21">
        <f t="shared" si="5"/>
        <v>1445290.55</v>
      </c>
      <c r="E47">
        <v>89.12</v>
      </c>
      <c r="F47" s="21">
        <f t="shared" si="6"/>
        <v>3969315.68</v>
      </c>
      <c r="G47">
        <v>109.75</v>
      </c>
      <c r="H47" s="1">
        <v>136313</v>
      </c>
      <c r="I47">
        <v>6.09</v>
      </c>
      <c r="J47">
        <v>14.63</v>
      </c>
      <c r="K47">
        <v>2.4</v>
      </c>
      <c r="L47">
        <v>1.1000000000000001</v>
      </c>
      <c r="M47">
        <v>14.19</v>
      </c>
      <c r="N47">
        <v>17.927999</v>
      </c>
      <c r="O47">
        <v>91.15</v>
      </c>
      <c r="P47">
        <v>82.08</v>
      </c>
      <c r="Q47">
        <f t="shared" si="7"/>
        <v>1</v>
      </c>
      <c r="R47" t="s">
        <v>2046</v>
      </c>
      <c r="S47" s="55">
        <f t="shared" si="8"/>
        <v>1060000000</v>
      </c>
      <c r="T47" s="5" t="str">
        <f>VLOOKUP(A47,'Fund Database'!$B:$G,3,FALSE)</f>
        <v>MicroStrategy Inc</v>
      </c>
      <c r="U47" s="5">
        <f>VLOOKUP(A47,'Fund Database'!$B:$G,4,FALSE)</f>
        <v>34.353000000000002</v>
      </c>
      <c r="V47" s="5">
        <f>VLOOKUP(A47,'Fund Database'!$B:$G,5,FALSE)</f>
        <v>15.971</v>
      </c>
      <c r="W47" s="5">
        <f>VLOOKUP(A47,'Fund Database'!$B:$G,6,FALSE)</f>
        <v>22.844999999999999</v>
      </c>
      <c r="X47" s="6">
        <f t="shared" si="12"/>
        <v>1.7463790446841294</v>
      </c>
      <c r="Y47" s="6">
        <f t="shared" si="9"/>
        <v>0.23148563734290836</v>
      </c>
      <c r="Z47" s="7">
        <f t="shared" si="10"/>
        <v>86.417099999999991</v>
      </c>
      <c r="AA47" s="8">
        <f t="shared" si="11"/>
        <v>-3.0328770197486688E-2</v>
      </c>
    </row>
    <row r="48" spans="1:27" x14ac:dyDescent="0.3">
      <c r="A48" t="s">
        <v>301</v>
      </c>
      <c r="B48">
        <v>99659</v>
      </c>
      <c r="C48">
        <v>27.58</v>
      </c>
      <c r="D48" s="21">
        <f t="shared" si="5"/>
        <v>2748595.2199999997</v>
      </c>
      <c r="E48">
        <v>51.79</v>
      </c>
      <c r="F48" s="21">
        <f t="shared" si="6"/>
        <v>5161339.6100000003</v>
      </c>
      <c r="G48">
        <v>55.5</v>
      </c>
      <c r="H48" s="1">
        <v>774157</v>
      </c>
      <c r="I48">
        <v>0.63</v>
      </c>
      <c r="J48">
        <v>82.86</v>
      </c>
      <c r="K48">
        <v>0.3</v>
      </c>
      <c r="L48">
        <v>1.1200000000000001</v>
      </c>
      <c r="M48">
        <v>18.239999999999998</v>
      </c>
      <c r="N48">
        <v>3.4</v>
      </c>
      <c r="O48">
        <v>52.79</v>
      </c>
      <c r="P48">
        <v>50.29</v>
      </c>
      <c r="Q48">
        <f t="shared" si="7"/>
        <v>1</v>
      </c>
      <c r="R48" t="s">
        <v>2047</v>
      </c>
      <c r="S48" s="55">
        <f t="shared" si="8"/>
        <v>70230000000</v>
      </c>
      <c r="T48" s="5" t="str">
        <f>VLOOKUP(A48,'Fund Database'!$B:$G,3,FALSE)</f>
        <v>Cadbury plc ADS -</v>
      </c>
      <c r="U48" s="5">
        <f>VLOOKUP(A48,'Fund Database'!$B:$G,4,FALSE)</f>
        <v>9.4309999999999992</v>
      </c>
      <c r="V48" s="5">
        <f>VLOOKUP(A48,'Fund Database'!$B:$G,5,FALSE)</f>
        <v>5.4720000000000004</v>
      </c>
      <c r="W48" s="5">
        <f>VLOOKUP(A48,'Fund Database'!$B:$G,6,FALSE)</f>
        <v>11.714</v>
      </c>
      <c r="X48" s="6">
        <f t="shared" si="12"/>
        <v>0.87781000725163172</v>
      </c>
      <c r="Y48" s="6">
        <f t="shared" si="9"/>
        <v>7.1635450859239252E-2</v>
      </c>
      <c r="Z48" s="7">
        <f t="shared" si="10"/>
        <v>11.491199999999999</v>
      </c>
      <c r="AA48" s="8">
        <f t="shared" si="11"/>
        <v>-0.77811932805560924</v>
      </c>
    </row>
    <row r="49" spans="1:27" x14ac:dyDescent="0.3">
      <c r="A49" t="s">
        <v>928</v>
      </c>
      <c r="B49">
        <v>45678</v>
      </c>
      <c r="C49">
        <v>57.12</v>
      </c>
      <c r="D49" s="21">
        <f t="shared" si="5"/>
        <v>2609127.36</v>
      </c>
      <c r="E49">
        <v>92.36</v>
      </c>
      <c r="F49" s="21">
        <f t="shared" si="6"/>
        <v>4218820.08</v>
      </c>
      <c r="G49">
        <v>91.92</v>
      </c>
      <c r="H49" s="1">
        <v>934087</v>
      </c>
      <c r="I49">
        <v>7.61</v>
      </c>
      <c r="J49">
        <v>12.14</v>
      </c>
      <c r="K49">
        <v>2.4</v>
      </c>
      <c r="L49">
        <v>1.1200000000000001</v>
      </c>
      <c r="M49">
        <v>10.47</v>
      </c>
      <c r="N49">
        <v>56.693001000000002</v>
      </c>
      <c r="O49">
        <v>87.88</v>
      </c>
      <c r="P49">
        <v>81.23</v>
      </c>
      <c r="Q49">
        <f t="shared" si="7"/>
        <v>1</v>
      </c>
      <c r="R49" t="s">
        <v>2048</v>
      </c>
      <c r="S49" s="55">
        <f t="shared" si="8"/>
        <v>10700000000</v>
      </c>
      <c r="T49" s="5" t="str">
        <f>VLOOKUP(A49,'Fund Database'!$B:$G,3,FALSE)</f>
        <v>L-3 Communication</v>
      </c>
      <c r="U49" s="5">
        <f>VLOOKUP(A49,'Fund Database'!$B:$G,4,FALSE)</f>
        <v>14.537000000000001</v>
      </c>
      <c r="V49" s="5">
        <f>VLOOKUP(A49,'Fund Database'!$B:$G,5,FALSE)</f>
        <v>7.077</v>
      </c>
      <c r="W49" s="5">
        <f>VLOOKUP(A49,'Fund Database'!$B:$G,6,FALSE)</f>
        <v>10.605</v>
      </c>
      <c r="X49" s="6">
        <f t="shared" si="12"/>
        <v>0.61694677871148462</v>
      </c>
      <c r="Y49" s="6">
        <f t="shared" si="9"/>
        <v>-4.763967085318295E-3</v>
      </c>
      <c r="Z49" s="7">
        <f t="shared" si="10"/>
        <v>79.676700000000011</v>
      </c>
      <c r="AA49" s="8">
        <f t="shared" si="11"/>
        <v>-0.13732459939367681</v>
      </c>
    </row>
    <row r="50" spans="1:27" x14ac:dyDescent="0.3">
      <c r="A50" t="s">
        <v>808</v>
      </c>
      <c r="B50">
        <v>53181</v>
      </c>
      <c r="C50">
        <v>55.3</v>
      </c>
      <c r="D50" s="21">
        <f t="shared" si="5"/>
        <v>2940909.3</v>
      </c>
      <c r="E50">
        <v>109.09</v>
      </c>
      <c r="F50" s="21">
        <f t="shared" si="6"/>
        <v>5801515.29</v>
      </c>
      <c r="G50">
        <v>119.74</v>
      </c>
      <c r="H50" s="1">
        <v>1087800</v>
      </c>
      <c r="I50">
        <v>4.26</v>
      </c>
      <c r="J50">
        <v>25.58</v>
      </c>
      <c r="K50">
        <v>1.6</v>
      </c>
      <c r="L50">
        <v>1.1200000000000001</v>
      </c>
      <c r="M50">
        <v>17.57</v>
      </c>
      <c r="N50">
        <v>32.653998999999999</v>
      </c>
      <c r="O50">
        <v>102.14</v>
      </c>
      <c r="P50">
        <v>101.46</v>
      </c>
      <c r="Q50">
        <f t="shared" si="7"/>
        <v>1</v>
      </c>
      <c r="R50" t="s">
        <v>2049</v>
      </c>
      <c r="S50" s="55">
        <f t="shared" si="8"/>
        <v>8029999999.999999</v>
      </c>
      <c r="T50" s="5" t="str">
        <f>VLOOKUP(A50,'Fund Database'!$B:$G,3,FALSE)</f>
        <v>IntercontinentalE</v>
      </c>
      <c r="U50" s="5">
        <f>VLOOKUP(A50,'Fund Database'!$B:$G,4,FALSE)</f>
        <v>14.343999999999999</v>
      </c>
      <c r="V50" s="5">
        <f>VLOOKUP(A50,'Fund Database'!$B:$G,5,FALSE)</f>
        <v>1.7829999999999999</v>
      </c>
      <c r="W50" s="5">
        <f>VLOOKUP(A50,'Fund Database'!$B:$G,6,FALSE)</f>
        <v>52.831000000000003</v>
      </c>
      <c r="X50" s="6">
        <f t="shared" si="12"/>
        <v>0.97269439421338166</v>
      </c>
      <c r="Y50" s="6">
        <f t="shared" si="9"/>
        <v>9.7625813548446155E-2</v>
      </c>
      <c r="Z50" s="7">
        <f t="shared" si="10"/>
        <v>74.848199999999991</v>
      </c>
      <c r="AA50" s="8">
        <f t="shared" si="11"/>
        <v>-0.31388578238151993</v>
      </c>
    </row>
    <row r="51" spans="1:27" x14ac:dyDescent="0.3">
      <c r="A51" t="s">
        <v>595</v>
      </c>
      <c r="B51">
        <v>57212</v>
      </c>
      <c r="C51">
        <v>26.64</v>
      </c>
      <c r="D51" s="21">
        <f t="shared" si="5"/>
        <v>1524127.68</v>
      </c>
      <c r="E51">
        <v>53.209999000000003</v>
      </c>
      <c r="F51" s="21">
        <f t="shared" si="6"/>
        <v>3044250.4627880002</v>
      </c>
      <c r="G51">
        <v>62</v>
      </c>
      <c r="H51" s="1">
        <v>314192</v>
      </c>
      <c r="I51">
        <v>2.6419999999999999</v>
      </c>
      <c r="J51">
        <v>20.14</v>
      </c>
      <c r="K51">
        <v>4.3</v>
      </c>
      <c r="L51">
        <v>1.1299999999999999</v>
      </c>
      <c r="M51">
        <v>15.33</v>
      </c>
      <c r="N51">
        <v>15.834</v>
      </c>
      <c r="O51">
        <v>53.078600000000002</v>
      </c>
      <c r="P51">
        <v>49.837499999999999</v>
      </c>
      <c r="Q51">
        <f t="shared" si="7"/>
        <v>1</v>
      </c>
      <c r="R51" t="s">
        <v>2050</v>
      </c>
      <c r="S51" s="55">
        <f t="shared" si="8"/>
        <v>2310000000</v>
      </c>
      <c r="T51" s="5" t="str">
        <f>VLOOKUP(A51,'Fund Database'!$B:$G,3,FALSE)</f>
        <v>Emergency Medical</v>
      </c>
      <c r="U51" s="5">
        <f>VLOOKUP(A51,'Fund Database'!$B:$G,4,FALSE)</f>
        <v>18.812000000000001</v>
      </c>
      <c r="V51" s="5">
        <f>VLOOKUP(A51,'Fund Database'!$B:$G,5,FALSE)</f>
        <v>8.3360000000000003</v>
      </c>
      <c r="W51" s="5">
        <f>VLOOKUP(A51,'Fund Database'!$B:$G,6,FALSE)</f>
        <v>8.2940000000000005</v>
      </c>
      <c r="X51" s="6">
        <f t="shared" si="12"/>
        <v>0.99737233483483489</v>
      </c>
      <c r="Y51" s="6">
        <f t="shared" si="9"/>
        <v>0.16519453420775287</v>
      </c>
      <c r="Z51" s="7">
        <f t="shared" si="10"/>
        <v>40.501860000000001</v>
      </c>
      <c r="AA51" s="8">
        <f t="shared" si="11"/>
        <v>-0.23882990488310293</v>
      </c>
    </row>
    <row r="52" spans="1:27" x14ac:dyDescent="0.3">
      <c r="A52" t="s">
        <v>601</v>
      </c>
      <c r="B52">
        <v>17151</v>
      </c>
      <c r="C52">
        <v>37.57</v>
      </c>
      <c r="D52" s="21">
        <f t="shared" si="5"/>
        <v>644363.06999999995</v>
      </c>
      <c r="E52">
        <v>59.08</v>
      </c>
      <c r="F52" s="21">
        <f t="shared" si="6"/>
        <v>1013281.08</v>
      </c>
      <c r="G52">
        <v>67.45</v>
      </c>
      <c r="H52" s="1">
        <v>741713</v>
      </c>
      <c r="I52">
        <v>4.74</v>
      </c>
      <c r="J52">
        <v>12.47</v>
      </c>
      <c r="K52">
        <v>3.5</v>
      </c>
      <c r="L52">
        <v>1.1299999999999999</v>
      </c>
      <c r="M52">
        <v>10.220000000000001</v>
      </c>
      <c r="N52">
        <v>26.664000000000001</v>
      </c>
      <c r="O52">
        <v>58.24</v>
      </c>
      <c r="P52">
        <v>61.55</v>
      </c>
      <c r="Q52">
        <f t="shared" si="7"/>
        <v>0</v>
      </c>
      <c r="R52" t="s">
        <v>2051</v>
      </c>
      <c r="S52" s="55">
        <f t="shared" si="8"/>
        <v>4130000000</v>
      </c>
      <c r="T52" s="5" t="str">
        <f>VLOOKUP(A52,'Fund Database'!$B:$G,3,FALSE)</f>
        <v>Energizer Holding</v>
      </c>
      <c r="U52" s="5">
        <f>VLOOKUP(A52,'Fund Database'!$B:$G,4,FALSE)</f>
        <v>21.242999999999999</v>
      </c>
      <c r="V52" s="5">
        <f>VLOOKUP(A52,'Fund Database'!$B:$G,5,FALSE)</f>
        <v>7.2649999999999997</v>
      </c>
      <c r="W52" s="5">
        <f>VLOOKUP(A52,'Fund Database'!$B:$G,6,FALSE)</f>
        <v>16.858000000000001</v>
      </c>
      <c r="X52" s="6">
        <f t="shared" si="12"/>
        <v>0.57253127495342027</v>
      </c>
      <c r="Y52" s="6">
        <f t="shared" si="9"/>
        <v>0.1416723087339202</v>
      </c>
      <c r="Z52" s="7">
        <f t="shared" si="10"/>
        <v>48.442800000000005</v>
      </c>
      <c r="AA52" s="8">
        <f t="shared" si="11"/>
        <v>-0.18004739336492878</v>
      </c>
    </row>
    <row r="53" spans="1:27" x14ac:dyDescent="0.3">
      <c r="A53" t="s">
        <v>913</v>
      </c>
      <c r="B53">
        <v>87990</v>
      </c>
      <c r="C53">
        <v>53.25</v>
      </c>
      <c r="D53" s="21">
        <f t="shared" si="5"/>
        <v>4685467.5</v>
      </c>
      <c r="E53">
        <v>72.319000000000003</v>
      </c>
      <c r="F53" s="21">
        <f t="shared" si="6"/>
        <v>6363348.8100000005</v>
      </c>
      <c r="G53">
        <v>81.290000000000006</v>
      </c>
      <c r="H53" s="1">
        <v>991549</v>
      </c>
      <c r="I53">
        <v>4.9800000000000004</v>
      </c>
      <c r="J53">
        <v>14.52</v>
      </c>
      <c r="K53">
        <v>3.6</v>
      </c>
      <c r="L53">
        <v>1.1299999999999999</v>
      </c>
      <c r="M53">
        <v>11.97</v>
      </c>
      <c r="N53">
        <v>19.591999000000001</v>
      </c>
      <c r="O53">
        <v>73.013999999999996</v>
      </c>
      <c r="P53">
        <v>71.388000000000005</v>
      </c>
      <c r="Q53">
        <f t="shared" si="7"/>
        <v>1</v>
      </c>
      <c r="R53" t="s">
        <v>2052</v>
      </c>
      <c r="S53" s="55">
        <f t="shared" si="8"/>
        <v>7770000000</v>
      </c>
      <c r="T53" s="5" t="str">
        <f>VLOOKUP(A53,'Fund Database'!$B:$G,3,FALSE)</f>
        <v>Laboratory Corpor</v>
      </c>
      <c r="U53" s="5">
        <f>VLOOKUP(A53,'Fund Database'!$B:$G,4,FALSE)</f>
        <v>28.637</v>
      </c>
      <c r="V53" s="5">
        <f>VLOOKUP(A53,'Fund Database'!$B:$G,5,FALSE)</f>
        <v>12.454000000000001</v>
      </c>
      <c r="W53" s="5">
        <f>VLOOKUP(A53,'Fund Database'!$B:$G,6,FALSE)</f>
        <v>20.222999999999999</v>
      </c>
      <c r="X53" s="6">
        <f t="shared" si="12"/>
        <v>0.35810328638497657</v>
      </c>
      <c r="Y53" s="6">
        <f t="shared" si="9"/>
        <v>0.12404762233991072</v>
      </c>
      <c r="Z53" s="7">
        <f t="shared" si="10"/>
        <v>59.610600000000005</v>
      </c>
      <c r="AA53" s="8">
        <f t="shared" si="11"/>
        <v>-0.17572698737537848</v>
      </c>
    </row>
    <row r="54" spans="1:27" x14ac:dyDescent="0.3">
      <c r="A54" t="s">
        <v>340</v>
      </c>
      <c r="B54">
        <v>79139</v>
      </c>
      <c r="C54">
        <v>33.700000000000003</v>
      </c>
      <c r="D54" s="21">
        <f t="shared" si="5"/>
        <v>2666984.3000000003</v>
      </c>
      <c r="E54">
        <v>54.12</v>
      </c>
      <c r="F54" s="21">
        <f t="shared" si="6"/>
        <v>4283002.68</v>
      </c>
      <c r="G54">
        <v>55</v>
      </c>
      <c r="H54" s="1">
        <v>120725</v>
      </c>
      <c r="I54">
        <v>3.24</v>
      </c>
      <c r="J54">
        <v>16.68</v>
      </c>
      <c r="K54">
        <v>11.1</v>
      </c>
      <c r="L54">
        <v>1.1399999999999999</v>
      </c>
      <c r="M54">
        <v>13.36</v>
      </c>
      <c r="N54">
        <v>21.158999999999999</v>
      </c>
      <c r="O54">
        <v>49.77</v>
      </c>
      <c r="P54">
        <v>46.65</v>
      </c>
      <c r="Q54">
        <f t="shared" si="7"/>
        <v>1</v>
      </c>
      <c r="R54" t="s">
        <v>1839</v>
      </c>
      <c r="S54" s="55">
        <f t="shared" si="8"/>
        <v>1220000000</v>
      </c>
      <c r="T54" s="5" t="str">
        <f>VLOOKUP(A54,'Fund Database'!$B:$G,3,FALSE)</f>
        <v>Chemed Corp</v>
      </c>
      <c r="U54" s="5">
        <f>VLOOKUP(A54,'Fund Database'!$B:$G,4,FALSE)</f>
        <v>17.446000000000002</v>
      </c>
      <c r="V54" s="5">
        <f>VLOOKUP(A54,'Fund Database'!$B:$G,5,FALSE)</f>
        <v>10.063000000000001</v>
      </c>
      <c r="W54" s="5">
        <f>VLOOKUP(A54,'Fund Database'!$B:$G,6,FALSE)</f>
        <v>10.689</v>
      </c>
      <c r="X54" s="6">
        <f t="shared" si="12"/>
        <v>0.60593471810088995</v>
      </c>
      <c r="Y54" s="6">
        <f t="shared" si="9"/>
        <v>1.6260162601626063E-2</v>
      </c>
      <c r="Z54" s="7">
        <f t="shared" si="10"/>
        <v>43.2864</v>
      </c>
      <c r="AA54" s="8">
        <f t="shared" si="11"/>
        <v>-0.2001773835920177</v>
      </c>
    </row>
    <row r="55" spans="1:27" x14ac:dyDescent="0.3">
      <c r="A55" t="s">
        <v>1312</v>
      </c>
      <c r="B55">
        <v>19457</v>
      </c>
      <c r="C55">
        <v>29.13</v>
      </c>
      <c r="D55" s="21">
        <f t="shared" si="5"/>
        <v>566782.41</v>
      </c>
      <c r="E55">
        <v>55.24</v>
      </c>
      <c r="F55" s="21">
        <f t="shared" si="6"/>
        <v>1074804.68</v>
      </c>
      <c r="G55">
        <v>62.5</v>
      </c>
      <c r="H55" s="1">
        <v>260075</v>
      </c>
      <c r="I55">
        <v>2.35</v>
      </c>
      <c r="J55">
        <v>23.54</v>
      </c>
      <c r="K55">
        <v>9.8000000000000007</v>
      </c>
      <c r="L55">
        <v>1.1399999999999999</v>
      </c>
      <c r="M55">
        <v>14.39</v>
      </c>
      <c r="N55">
        <v>27.627001</v>
      </c>
      <c r="O55">
        <v>53.58</v>
      </c>
      <c r="P55">
        <v>54.78</v>
      </c>
      <c r="Q55">
        <f t="shared" si="7"/>
        <v>0</v>
      </c>
      <c r="R55" t="s">
        <v>1771</v>
      </c>
      <c r="S55" s="55">
        <f t="shared" si="8"/>
        <v>1670000000</v>
      </c>
      <c r="T55" s="5" t="str">
        <f>VLOOKUP(A55,'Fund Database'!$B:$G,3,FALSE)</f>
        <v>Stifel Financial</v>
      </c>
      <c r="U55" s="5">
        <f>VLOOKUP(A55,'Fund Database'!$B:$G,4,FALSE)</f>
        <v>10.625</v>
      </c>
      <c r="V55" s="5">
        <f>VLOOKUP(A55,'Fund Database'!$B:$G,5,FALSE)</f>
        <v>0</v>
      </c>
      <c r="W55" s="5">
        <f>VLOOKUP(A55,'Fund Database'!$B:$G,6,FALSE)</f>
        <v>11.041</v>
      </c>
      <c r="X55" s="6">
        <f t="shared" si="12"/>
        <v>0.89632681084792321</v>
      </c>
      <c r="Y55" s="6">
        <f t="shared" si="9"/>
        <v>0.13142650253439533</v>
      </c>
      <c r="Z55" s="7">
        <f t="shared" si="10"/>
        <v>33.816500000000005</v>
      </c>
      <c r="AA55" s="8">
        <f t="shared" si="11"/>
        <v>-0.38782585083272986</v>
      </c>
    </row>
    <row r="56" spans="1:27" x14ac:dyDescent="0.3">
      <c r="A56" t="s">
        <v>1222</v>
      </c>
      <c r="B56">
        <v>65756</v>
      </c>
      <c r="C56">
        <v>18.86</v>
      </c>
      <c r="D56" s="21">
        <f t="shared" si="5"/>
        <v>1240158.1599999999</v>
      </c>
      <c r="E56">
        <v>51.6</v>
      </c>
      <c r="F56" s="21">
        <f t="shared" si="6"/>
        <v>3393009.6</v>
      </c>
      <c r="G56">
        <v>50.63</v>
      </c>
      <c r="H56" s="1">
        <v>970100</v>
      </c>
      <c r="I56">
        <v>2.08</v>
      </c>
      <c r="J56">
        <v>24.86</v>
      </c>
      <c r="K56">
        <v>4.3</v>
      </c>
      <c r="L56">
        <v>1.1499999999999999</v>
      </c>
      <c r="M56">
        <v>18.04</v>
      </c>
      <c r="N56">
        <v>10.862</v>
      </c>
      <c r="O56">
        <v>46.06</v>
      </c>
      <c r="P56">
        <v>38.54</v>
      </c>
      <c r="Q56">
        <f t="shared" si="7"/>
        <v>1</v>
      </c>
      <c r="R56" t="s">
        <v>2053</v>
      </c>
      <c r="S56" s="55">
        <f t="shared" si="8"/>
        <v>4700000000</v>
      </c>
      <c r="T56" s="5" t="str">
        <f>VLOOKUP(A56,'Fund Database'!$B:$G,3,FALSE)</f>
        <v>Perrigo Company</v>
      </c>
      <c r="U56" s="5">
        <f>VLOOKUP(A56,'Fund Database'!$B:$G,4,FALSE)</f>
        <v>21.266999999999999</v>
      </c>
      <c r="V56" s="5">
        <f>VLOOKUP(A56,'Fund Database'!$B:$G,5,FALSE)</f>
        <v>8.2379999999999995</v>
      </c>
      <c r="W56" s="5">
        <f>VLOOKUP(A56,'Fund Database'!$B:$G,6,FALSE)</f>
        <v>15.492000000000001</v>
      </c>
      <c r="X56" s="6">
        <f t="shared" si="12"/>
        <v>1.7359490986214212</v>
      </c>
      <c r="Y56" s="6">
        <f t="shared" si="9"/>
        <v>-1.8798449612403078E-2</v>
      </c>
      <c r="Z56" s="7">
        <f t="shared" si="10"/>
        <v>37.523200000000003</v>
      </c>
      <c r="AA56" s="8">
        <f t="shared" si="11"/>
        <v>-0.27280620155038754</v>
      </c>
    </row>
    <row r="57" spans="1:27" x14ac:dyDescent="0.3">
      <c r="A57" t="s">
        <v>1587</v>
      </c>
      <c r="B57">
        <v>46820</v>
      </c>
      <c r="C57">
        <v>48.74</v>
      </c>
      <c r="D57" s="21">
        <f t="shared" si="5"/>
        <v>2282006.8000000003</v>
      </c>
      <c r="E57">
        <v>86.66</v>
      </c>
      <c r="F57" s="21">
        <f t="shared" si="6"/>
        <v>4057421.1999999997</v>
      </c>
      <c r="G57">
        <v>103.89</v>
      </c>
      <c r="H57" s="1">
        <v>6429450</v>
      </c>
      <c r="I57">
        <v>3.44</v>
      </c>
      <c r="J57">
        <v>25.19</v>
      </c>
      <c r="K57">
        <v>3.6</v>
      </c>
      <c r="L57">
        <v>1.1499999999999999</v>
      </c>
      <c r="M57">
        <v>19.05</v>
      </c>
      <c r="N57">
        <v>31.73</v>
      </c>
      <c r="O57">
        <v>84.95</v>
      </c>
      <c r="P57">
        <v>79.099999999999994</v>
      </c>
      <c r="Q57">
        <f t="shared" si="7"/>
        <v>1</v>
      </c>
      <c r="R57" t="s">
        <v>2054</v>
      </c>
      <c r="S57" s="55">
        <f t="shared" si="8"/>
        <v>67420000000</v>
      </c>
      <c r="T57" s="5" t="str">
        <f>VLOOKUP(A57,'Fund Database'!$B:$G,3,FALSE)</f>
        <v>Visa Inc. Visa In</v>
      </c>
      <c r="U57" s="5">
        <f>VLOOKUP(A57,'Fund Database'!$B:$G,4,FALSE)</f>
        <v>11.27</v>
      </c>
      <c r="V57" s="5">
        <f>VLOOKUP(A57,'Fund Database'!$B:$G,5,FALSE)</f>
        <v>7.3739999999999997</v>
      </c>
      <c r="W57" s="5">
        <f>VLOOKUP(A57,'Fund Database'!$B:$G,6,FALSE)</f>
        <v>52.552</v>
      </c>
      <c r="X57" s="6">
        <f t="shared" si="12"/>
        <v>0.77800574476815743</v>
      </c>
      <c r="Y57" s="6">
        <f t="shared" si="9"/>
        <v>0.19882298638356802</v>
      </c>
      <c r="Z57" s="7">
        <f t="shared" si="10"/>
        <v>65.531999999999996</v>
      </c>
      <c r="AA57" s="8">
        <f t="shared" si="11"/>
        <v>-0.24380336948996079</v>
      </c>
    </row>
    <row r="58" spans="1:27" x14ac:dyDescent="0.3">
      <c r="A58" t="s">
        <v>193</v>
      </c>
      <c r="B58">
        <v>68282</v>
      </c>
      <c r="C58">
        <v>45.46</v>
      </c>
      <c r="D58" s="21">
        <f t="shared" si="5"/>
        <v>3104099.72</v>
      </c>
      <c r="E58">
        <v>58.875</v>
      </c>
      <c r="F58" s="21">
        <f t="shared" si="6"/>
        <v>4020102.75</v>
      </c>
      <c r="G58">
        <v>65.86</v>
      </c>
      <c r="H58" s="1">
        <v>4179210</v>
      </c>
      <c r="I58">
        <v>3.5910000000000002</v>
      </c>
      <c r="J58">
        <v>16.399999999999999</v>
      </c>
      <c r="K58">
        <v>0.7</v>
      </c>
      <c r="L58">
        <v>1.17</v>
      </c>
      <c r="M58">
        <v>12.45</v>
      </c>
      <c r="N58">
        <v>11.965999999999999</v>
      </c>
      <c r="O58">
        <v>58.1374</v>
      </c>
      <c r="P58">
        <v>56.968299999999999</v>
      </c>
      <c r="Q58">
        <f t="shared" si="7"/>
        <v>1</v>
      </c>
      <c r="R58" t="s">
        <v>2055</v>
      </c>
      <c r="S58" s="55">
        <f t="shared" si="8"/>
        <v>35480000000</v>
      </c>
      <c r="T58" s="5" t="str">
        <f>VLOOKUP(A58,'Fund Database'!$B:$G,3,FALSE)</f>
        <v>Baxter Internatio</v>
      </c>
      <c r="U58" s="5">
        <f>VLOOKUP(A58,'Fund Database'!$B:$G,4,FALSE)</f>
        <v>32.860999999999997</v>
      </c>
      <c r="V58" s="5">
        <f>VLOOKUP(A58,'Fund Database'!$B:$G,5,FALSE)</f>
        <v>11.279</v>
      </c>
      <c r="W58" s="5">
        <f>VLOOKUP(A58,'Fund Database'!$B:$G,6,FALSE)</f>
        <v>23.530999999999999</v>
      </c>
      <c r="X58" s="6">
        <f t="shared" si="12"/>
        <v>0.29509458864936206</v>
      </c>
      <c r="Y58" s="6">
        <f t="shared" si="9"/>
        <v>0.11864118895966029</v>
      </c>
      <c r="Z58" s="7">
        <f t="shared" si="10"/>
        <v>44.707949999999997</v>
      </c>
      <c r="AA58" s="8">
        <f t="shared" si="11"/>
        <v>-0.24062929936305738</v>
      </c>
    </row>
    <row r="59" spans="1:27" x14ac:dyDescent="0.3">
      <c r="A59" t="s">
        <v>931</v>
      </c>
      <c r="B59">
        <v>46426</v>
      </c>
      <c r="C59">
        <v>57.41</v>
      </c>
      <c r="D59" s="21">
        <f t="shared" si="5"/>
        <v>2665316.6599999997</v>
      </c>
      <c r="E59">
        <v>79.209999999999994</v>
      </c>
      <c r="F59" s="21">
        <f t="shared" si="6"/>
        <v>3677403.4599999995</v>
      </c>
      <c r="G59">
        <v>83.18</v>
      </c>
      <c r="H59" s="1">
        <v>2839310</v>
      </c>
      <c r="I59">
        <v>7.78</v>
      </c>
      <c r="J59">
        <v>10.19</v>
      </c>
      <c r="K59">
        <v>1.5</v>
      </c>
      <c r="L59">
        <v>1.18</v>
      </c>
      <c r="M59">
        <v>10.16</v>
      </c>
      <c r="N59">
        <v>11.073</v>
      </c>
      <c r="O59">
        <v>76.680000000000007</v>
      </c>
      <c r="P59">
        <v>75.7</v>
      </c>
      <c r="Q59">
        <f t="shared" si="7"/>
        <v>1</v>
      </c>
      <c r="R59" t="s">
        <v>2056</v>
      </c>
      <c r="S59" s="55">
        <f t="shared" si="8"/>
        <v>29540000000</v>
      </c>
      <c r="T59" s="5" t="str">
        <f>VLOOKUP(A59,'Fund Database'!$B:$G,3,FALSE)</f>
        <v>Lockheed Martin C</v>
      </c>
      <c r="U59" s="5">
        <f>VLOOKUP(A59,'Fund Database'!$B:$G,4,FALSE)</f>
        <v>86.474000000000004</v>
      </c>
      <c r="V59" s="5">
        <f>VLOOKUP(A59,'Fund Database'!$B:$G,5,FALSE)</f>
        <v>8.1440000000000001</v>
      </c>
      <c r="W59" s="5">
        <f>VLOOKUP(A59,'Fund Database'!$B:$G,6,FALSE)</f>
        <v>9.8829999999999991</v>
      </c>
      <c r="X59" s="6">
        <f t="shared" si="12"/>
        <v>0.37972478662253961</v>
      </c>
      <c r="Y59" s="6">
        <f t="shared" si="9"/>
        <v>5.0119934351723433E-2</v>
      </c>
      <c r="Z59" s="7">
        <f t="shared" si="10"/>
        <v>79.044800000000009</v>
      </c>
      <c r="AA59" s="8">
        <f t="shared" si="11"/>
        <v>-2.0855952531244094E-3</v>
      </c>
    </row>
    <row r="60" spans="1:27" x14ac:dyDescent="0.3">
      <c r="A60" t="s">
        <v>697</v>
      </c>
      <c r="B60">
        <v>50558</v>
      </c>
      <c r="C60">
        <v>24.51</v>
      </c>
      <c r="D60" s="21">
        <f t="shared" si="5"/>
        <v>1239176.58</v>
      </c>
      <c r="E60">
        <v>87.079899999999995</v>
      </c>
      <c r="F60" s="21">
        <f t="shared" si="6"/>
        <v>4402585.5841999995</v>
      </c>
      <c r="G60">
        <v>101.5</v>
      </c>
      <c r="H60" s="1">
        <v>1448830</v>
      </c>
      <c r="I60">
        <v>1.288</v>
      </c>
      <c r="J60">
        <v>67.61</v>
      </c>
      <c r="K60">
        <v>5.5</v>
      </c>
      <c r="L60">
        <v>1.18</v>
      </c>
      <c r="M60">
        <v>30.77</v>
      </c>
      <c r="N60">
        <v>13.888</v>
      </c>
      <c r="O60">
        <v>83.064300000000003</v>
      </c>
      <c r="P60">
        <v>71.900800000000004</v>
      </c>
      <c r="Q60">
        <f t="shared" si="7"/>
        <v>1</v>
      </c>
      <c r="R60" t="s">
        <v>1962</v>
      </c>
      <c r="S60" s="55">
        <f t="shared" si="8"/>
        <v>3810000000</v>
      </c>
      <c r="T60" s="5" t="str">
        <f>VLOOKUP(A60,'Fund Database'!$B:$G,3,FALSE)</f>
        <v>Green Mountain Co</v>
      </c>
      <c r="U60" s="5">
        <f>VLOOKUP(A60,'Fund Database'!$B:$G,4,FALSE)</f>
        <v>14.131</v>
      </c>
      <c r="V60" s="5">
        <f>VLOOKUP(A60,'Fund Database'!$B:$G,5,FALSE)</f>
        <v>9.9610000000000003</v>
      </c>
      <c r="W60" s="5">
        <f>VLOOKUP(A60,'Fund Database'!$B:$G,6,FALSE)</f>
        <v>10.385999999999999</v>
      </c>
      <c r="X60" s="6">
        <f t="shared" si="12"/>
        <v>2.5528314973480208</v>
      </c>
      <c r="Y60" s="6">
        <f t="shared" si="9"/>
        <v>0.16559619384036967</v>
      </c>
      <c r="Z60" s="7">
        <f t="shared" si="10"/>
        <v>39.63176</v>
      </c>
      <c r="AA60" s="8">
        <f t="shared" si="11"/>
        <v>-0.54488050629364526</v>
      </c>
    </row>
    <row r="61" spans="1:27" x14ac:dyDescent="0.3">
      <c r="A61" t="s">
        <v>838</v>
      </c>
      <c r="B61">
        <v>83963</v>
      </c>
      <c r="C61">
        <v>32.26</v>
      </c>
      <c r="D61" s="21">
        <f t="shared" si="5"/>
        <v>2708646.38</v>
      </c>
      <c r="E61">
        <v>53.81</v>
      </c>
      <c r="F61" s="21">
        <f t="shared" si="6"/>
        <v>4518049.03</v>
      </c>
      <c r="G61">
        <v>57</v>
      </c>
      <c r="H61" s="1">
        <v>344674</v>
      </c>
      <c r="I61">
        <v>2.58</v>
      </c>
      <c r="J61">
        <v>20.86</v>
      </c>
      <c r="K61">
        <v>7.9</v>
      </c>
      <c r="L61">
        <v>1.19</v>
      </c>
      <c r="M61">
        <v>16.010000000000002</v>
      </c>
      <c r="N61">
        <v>20.197001</v>
      </c>
      <c r="O61">
        <v>53.19</v>
      </c>
      <c r="P61">
        <v>48.56</v>
      </c>
      <c r="Q61">
        <f t="shared" si="7"/>
        <v>1</v>
      </c>
      <c r="R61" t="s">
        <v>2057</v>
      </c>
      <c r="S61" s="55">
        <f t="shared" si="8"/>
        <v>2700000000</v>
      </c>
      <c r="T61" s="5" t="str">
        <f>VLOOKUP(A61,'Fund Database'!$B:$G,3,FALSE)</f>
        <v>ITC Holdings Corp</v>
      </c>
      <c r="U61" s="5">
        <f>VLOOKUP(A61,'Fund Database'!$B:$G,4,FALSE)</f>
        <v>13.491</v>
      </c>
      <c r="V61" s="5">
        <f>VLOOKUP(A61,'Fund Database'!$B:$G,5,FALSE)</f>
        <v>5.2759999999999998</v>
      </c>
      <c r="W61" s="5">
        <f>VLOOKUP(A61,'Fund Database'!$B:$G,6,FALSE)</f>
        <v>52.634</v>
      </c>
      <c r="X61" s="6">
        <f t="shared" si="12"/>
        <v>0.66800991940483589</v>
      </c>
      <c r="Y61" s="6">
        <f t="shared" si="9"/>
        <v>5.928266121538743E-2</v>
      </c>
      <c r="Z61" s="7">
        <f t="shared" si="10"/>
        <v>41.305800000000005</v>
      </c>
      <c r="AA61" s="8">
        <f t="shared" si="11"/>
        <v>-0.23237688162051656</v>
      </c>
    </row>
    <row r="62" spans="1:27" x14ac:dyDescent="0.3">
      <c r="A62" t="s">
        <v>1261</v>
      </c>
      <c r="B62">
        <v>57526</v>
      </c>
      <c r="C62">
        <v>25.64</v>
      </c>
      <c r="D62" s="21">
        <f t="shared" si="5"/>
        <v>1474966.6400000001</v>
      </c>
      <c r="E62">
        <v>57</v>
      </c>
      <c r="F62" s="21">
        <f t="shared" si="6"/>
        <v>3278982</v>
      </c>
      <c r="G62">
        <v>61.57</v>
      </c>
      <c r="H62" s="1">
        <v>350818</v>
      </c>
      <c r="I62">
        <v>2.63</v>
      </c>
      <c r="J62">
        <v>21.66</v>
      </c>
      <c r="K62">
        <v>6.9</v>
      </c>
      <c r="L62">
        <v>1.2</v>
      </c>
      <c r="M62">
        <v>14</v>
      </c>
      <c r="N62">
        <v>31.867000999999998</v>
      </c>
      <c r="O62">
        <v>52.8</v>
      </c>
      <c r="P62">
        <v>49.73</v>
      </c>
      <c r="Q62">
        <f t="shared" si="7"/>
        <v>1</v>
      </c>
      <c r="R62" t="s">
        <v>2058</v>
      </c>
      <c r="S62" s="55">
        <f t="shared" si="8"/>
        <v>2109999999.9999998</v>
      </c>
      <c r="T62" s="5" t="str">
        <f>VLOOKUP(A62,'Fund Database'!$B:$G,3,FALSE)</f>
        <v>Regal-Beloit Corp</v>
      </c>
      <c r="U62" s="5">
        <f>VLOOKUP(A62,'Fund Database'!$B:$G,4,FALSE)</f>
        <v>9.4789999999999992</v>
      </c>
      <c r="V62" s="5">
        <f>VLOOKUP(A62,'Fund Database'!$B:$G,5,FALSE)</f>
        <v>4.8209999999999997</v>
      </c>
      <c r="W62" s="5">
        <f>VLOOKUP(A62,'Fund Database'!$B:$G,6,FALSE)</f>
        <v>8.7349999999999994</v>
      </c>
      <c r="X62" s="6">
        <f t="shared" si="12"/>
        <v>1.2230889235569422</v>
      </c>
      <c r="Y62" s="6">
        <f t="shared" si="9"/>
        <v>8.0175438596491233E-2</v>
      </c>
      <c r="Z62" s="7">
        <f t="shared" si="10"/>
        <v>36.82</v>
      </c>
      <c r="AA62" s="8">
        <f t="shared" si="11"/>
        <v>-0.35403508771929826</v>
      </c>
    </row>
    <row r="63" spans="1:27" x14ac:dyDescent="0.3">
      <c r="A63" t="s">
        <v>625</v>
      </c>
      <c r="B63">
        <v>55441</v>
      </c>
      <c r="C63">
        <v>30.02</v>
      </c>
      <c r="D63" s="21">
        <f t="shared" si="5"/>
        <v>1664338.82</v>
      </c>
      <c r="E63">
        <v>71.3</v>
      </c>
      <c r="F63" s="21">
        <f t="shared" si="6"/>
        <v>3952943.3</v>
      </c>
      <c r="G63">
        <v>75.260000000000005</v>
      </c>
      <c r="H63" s="1">
        <v>1585100</v>
      </c>
      <c r="I63">
        <v>2.2799999999999998</v>
      </c>
      <c r="J63">
        <v>31.26</v>
      </c>
      <c r="K63">
        <v>1.9</v>
      </c>
      <c r="L63">
        <v>1.21</v>
      </c>
      <c r="M63">
        <v>13.23</v>
      </c>
      <c r="N63">
        <v>40.653998999999999</v>
      </c>
      <c r="O63">
        <v>66.12</v>
      </c>
      <c r="P63">
        <v>62.15</v>
      </c>
      <c r="Q63">
        <f t="shared" si="7"/>
        <v>1</v>
      </c>
      <c r="R63" t="s">
        <v>2059</v>
      </c>
      <c r="S63" s="55">
        <f t="shared" si="8"/>
        <v>11890000000</v>
      </c>
      <c r="T63" s="5" t="str">
        <f>VLOOKUP(A63,'Fund Database'!$B:$G,3,FALSE)</f>
        <v>Eaton Corporation</v>
      </c>
      <c r="U63" s="5">
        <f>VLOOKUP(A63,'Fund Database'!$B:$G,4,FALSE)</f>
        <v>5.85</v>
      </c>
      <c r="V63" s="5">
        <f>VLOOKUP(A63,'Fund Database'!$B:$G,5,FALSE)</f>
        <v>1.6850000000000001</v>
      </c>
      <c r="W63" s="5">
        <f>VLOOKUP(A63,'Fund Database'!$B:$G,6,FALSE)</f>
        <v>3.74</v>
      </c>
      <c r="X63" s="6">
        <f t="shared" si="12"/>
        <v>1.3750832778147901</v>
      </c>
      <c r="Y63" s="6">
        <f t="shared" si="9"/>
        <v>5.5539971949509229E-2</v>
      </c>
      <c r="Z63" s="7">
        <f t="shared" si="10"/>
        <v>30.164399999999997</v>
      </c>
      <c r="AA63" s="8">
        <f t="shared" si="11"/>
        <v>-0.57693688639551188</v>
      </c>
    </row>
    <row r="64" spans="1:27" x14ac:dyDescent="0.3">
      <c r="A64" t="s">
        <v>1593</v>
      </c>
      <c r="B64">
        <v>93198</v>
      </c>
      <c r="C64">
        <v>27.1</v>
      </c>
      <c r="D64" s="21">
        <f t="shared" si="5"/>
        <v>2525665.8000000003</v>
      </c>
      <c r="E64">
        <v>50.36</v>
      </c>
      <c r="F64" s="21">
        <f t="shared" si="6"/>
        <v>4693451.28</v>
      </c>
      <c r="G64">
        <v>56.71</v>
      </c>
      <c r="H64" s="1">
        <v>936574</v>
      </c>
      <c r="I64">
        <v>2.63</v>
      </c>
      <c r="J64">
        <v>19.13</v>
      </c>
      <c r="K64">
        <v>5.6</v>
      </c>
      <c r="L64">
        <v>1.22</v>
      </c>
      <c r="M64">
        <v>15.99</v>
      </c>
      <c r="N64">
        <v>10.89</v>
      </c>
      <c r="O64">
        <v>48.85</v>
      </c>
      <c r="P64">
        <v>44.93</v>
      </c>
      <c r="Q64">
        <f t="shared" si="7"/>
        <v>1</v>
      </c>
      <c r="R64" t="s">
        <v>2060</v>
      </c>
      <c r="S64" s="55">
        <f t="shared" si="8"/>
        <v>6240000000</v>
      </c>
      <c r="T64" s="5" t="str">
        <f>VLOOKUP(A64,'Fund Database'!$B:$G,3,FALSE)</f>
        <v>Varian Medical Sy</v>
      </c>
      <c r="U64" s="5">
        <f>VLOOKUP(A64,'Fund Database'!$B:$G,4,FALSE)</f>
        <v>28.431000000000001</v>
      </c>
      <c r="V64" s="5">
        <f>VLOOKUP(A64,'Fund Database'!$B:$G,5,FALSE)</f>
        <v>14.154999999999999</v>
      </c>
      <c r="W64" s="5">
        <f>VLOOKUP(A64,'Fund Database'!$B:$G,6,FALSE)</f>
        <v>22.16</v>
      </c>
      <c r="X64" s="6">
        <f t="shared" si="12"/>
        <v>0.85830258302583018</v>
      </c>
      <c r="Y64" s="6">
        <f t="shared" si="9"/>
        <v>0.12609213661636223</v>
      </c>
      <c r="Z64" s="7">
        <f t="shared" si="10"/>
        <v>42.053699999999999</v>
      </c>
      <c r="AA64" s="8">
        <f t="shared" si="11"/>
        <v>-0.16493844320889595</v>
      </c>
    </row>
    <row r="65" spans="1:27" x14ac:dyDescent="0.3">
      <c r="A65" t="s">
        <v>1629</v>
      </c>
      <c r="B65">
        <v>71705</v>
      </c>
      <c r="C65">
        <v>30</v>
      </c>
      <c r="D65" s="21">
        <f t="shared" si="5"/>
        <v>2151150</v>
      </c>
      <c r="E65">
        <v>61.53</v>
      </c>
      <c r="F65" s="21">
        <f t="shared" si="6"/>
        <v>4412008.6500000004</v>
      </c>
      <c r="G65">
        <v>68.44</v>
      </c>
      <c r="H65" s="1">
        <v>852969</v>
      </c>
      <c r="I65">
        <v>3.34</v>
      </c>
      <c r="J65">
        <v>18.43</v>
      </c>
      <c r="K65">
        <v>4.5999999999999996</v>
      </c>
      <c r="L65">
        <v>1.22</v>
      </c>
      <c r="M65">
        <v>14.55</v>
      </c>
      <c r="N65">
        <v>8.9689999999999994</v>
      </c>
      <c r="O65">
        <v>59.26</v>
      </c>
      <c r="P65">
        <v>57.83</v>
      </c>
      <c r="Q65">
        <f t="shared" si="7"/>
        <v>1</v>
      </c>
      <c r="R65" t="s">
        <v>2061</v>
      </c>
      <c r="S65" s="55">
        <f t="shared" si="8"/>
        <v>5820000000</v>
      </c>
      <c r="T65" s="5" t="str">
        <f>VLOOKUP(A65,'Fund Database'!$B:$G,3,FALSE)</f>
        <v>Waters Corporatio</v>
      </c>
      <c r="U65" s="5">
        <f>VLOOKUP(A65,'Fund Database'!$B:$G,4,FALSE)</f>
        <v>42.859000000000002</v>
      </c>
      <c r="V65" s="5">
        <f>VLOOKUP(A65,'Fund Database'!$B:$G,5,FALSE)</f>
        <v>14.106999999999999</v>
      </c>
      <c r="W65" s="5">
        <f>VLOOKUP(A65,'Fund Database'!$B:$G,6,FALSE)</f>
        <v>26.65</v>
      </c>
      <c r="X65" s="6">
        <f t="shared" si="12"/>
        <v>1.0509999999999999</v>
      </c>
      <c r="Y65" s="6">
        <f t="shared" si="9"/>
        <v>0.11230294165447743</v>
      </c>
      <c r="Z65" s="7">
        <f t="shared" si="10"/>
        <v>48.597000000000001</v>
      </c>
      <c r="AA65" s="8">
        <f t="shared" si="11"/>
        <v>-0.21019015114578254</v>
      </c>
    </row>
    <row r="66" spans="1:27" x14ac:dyDescent="0.3">
      <c r="A66" t="s">
        <v>1611</v>
      </c>
      <c r="B66">
        <v>83814</v>
      </c>
      <c r="C66">
        <v>22.18</v>
      </c>
      <c r="D66" s="21">
        <f t="shared" si="5"/>
        <v>1858994.52</v>
      </c>
      <c r="E66">
        <v>59.86</v>
      </c>
      <c r="F66" s="21">
        <f t="shared" si="6"/>
        <v>5017106.04</v>
      </c>
      <c r="G66">
        <v>66.5</v>
      </c>
      <c r="H66" s="1">
        <v>501207</v>
      </c>
      <c r="I66">
        <v>1.54</v>
      </c>
      <c r="J66">
        <v>38.82</v>
      </c>
      <c r="K66">
        <v>15.7</v>
      </c>
      <c r="L66">
        <v>1.24</v>
      </c>
      <c r="M66">
        <v>23.94</v>
      </c>
      <c r="N66">
        <v>7.9870000000000001</v>
      </c>
      <c r="O66">
        <v>55.09</v>
      </c>
      <c r="P66">
        <v>51.93</v>
      </c>
      <c r="Q66">
        <f t="shared" si="7"/>
        <v>1</v>
      </c>
      <c r="R66" t="s">
        <v>2062</v>
      </c>
      <c r="S66" s="55">
        <f t="shared" si="8"/>
        <v>2600000000</v>
      </c>
      <c r="T66" s="5" t="str">
        <f>VLOOKUP(A66,'Fund Database'!$B:$G,3,FALSE)</f>
        <v>Vistaprint NV</v>
      </c>
      <c r="U66" s="5">
        <f>VLOOKUP(A66,'Fund Database'!$B:$G,4,FALSE)</f>
        <v>23.817</v>
      </c>
      <c r="V66" s="5">
        <f>VLOOKUP(A66,'Fund Database'!$B:$G,5,FALSE)</f>
        <v>12.843999999999999</v>
      </c>
      <c r="W66" s="5">
        <f>VLOOKUP(A66,'Fund Database'!$B:$G,6,FALSE)</f>
        <v>13.028</v>
      </c>
      <c r="X66" s="6">
        <f t="shared" si="12"/>
        <v>1.6988277727682597</v>
      </c>
      <c r="Y66" s="6">
        <f t="shared" si="9"/>
        <v>0.110925492816572</v>
      </c>
      <c r="Z66" s="7">
        <f t="shared" si="10"/>
        <v>36.867600000000003</v>
      </c>
      <c r="AA66" s="8">
        <f t="shared" si="11"/>
        <v>-0.38410290678249243</v>
      </c>
    </row>
    <row r="67" spans="1:27" x14ac:dyDescent="0.3">
      <c r="A67" t="s">
        <v>115</v>
      </c>
      <c r="B67">
        <v>60826</v>
      </c>
      <c r="C67">
        <v>44.4</v>
      </c>
      <c r="D67" s="21">
        <f t="shared" si="5"/>
        <v>2700674.4</v>
      </c>
      <c r="E67">
        <v>71.66</v>
      </c>
      <c r="F67" s="21">
        <f t="shared" si="6"/>
        <v>4358791.16</v>
      </c>
      <c r="G67">
        <v>89.47</v>
      </c>
      <c r="H67" s="1">
        <v>1808290</v>
      </c>
      <c r="I67">
        <v>3.79</v>
      </c>
      <c r="J67">
        <v>18.89</v>
      </c>
      <c r="K67">
        <v>0.6</v>
      </c>
      <c r="L67">
        <v>1.24</v>
      </c>
      <c r="M67">
        <v>12.87</v>
      </c>
      <c r="N67">
        <v>23.728000999999999</v>
      </c>
      <c r="O67">
        <v>74.17</v>
      </c>
      <c r="P67">
        <v>78.36</v>
      </c>
      <c r="Q67">
        <f t="shared" si="7"/>
        <v>0</v>
      </c>
      <c r="R67" t="s">
        <v>2063</v>
      </c>
      <c r="S67" s="55">
        <f t="shared" si="8"/>
        <v>15200000000</v>
      </c>
      <c r="T67" s="5" t="str">
        <f>VLOOKUP(A67,'Fund Database'!$B:$G,3,FALSE)</f>
        <v>Air Products and</v>
      </c>
      <c r="U67" s="5">
        <f>VLOOKUP(A67,'Fund Database'!$B:$G,4,FALSE)</f>
        <v>16.428000000000001</v>
      </c>
      <c r="V67" s="5">
        <f>VLOOKUP(A67,'Fund Database'!$B:$G,5,FALSE)</f>
        <v>6.19</v>
      </c>
      <c r="W67" s="5">
        <f>VLOOKUP(A67,'Fund Database'!$B:$G,6,FALSE)</f>
        <v>15.135</v>
      </c>
      <c r="X67" s="6">
        <f t="shared" si="12"/>
        <v>0.61396396396396391</v>
      </c>
      <c r="Y67" s="6">
        <f t="shared" si="9"/>
        <v>0.24853474741836454</v>
      </c>
      <c r="Z67" s="7">
        <f t="shared" si="10"/>
        <v>48.777299999999997</v>
      </c>
      <c r="AA67" s="8">
        <f t="shared" si="11"/>
        <v>-0.31932319285514932</v>
      </c>
    </row>
    <row r="68" spans="1:27" x14ac:dyDescent="0.3">
      <c r="A68" t="s">
        <v>559</v>
      </c>
      <c r="B68">
        <v>64313</v>
      </c>
      <c r="C68">
        <v>41.21</v>
      </c>
      <c r="D68" s="21">
        <f t="shared" si="5"/>
        <v>2650338.73</v>
      </c>
      <c r="E68">
        <v>63.28</v>
      </c>
      <c r="F68" s="21">
        <f t="shared" si="6"/>
        <v>4069726.64</v>
      </c>
      <c r="G68">
        <v>69.33</v>
      </c>
      <c r="H68" s="1">
        <v>863716</v>
      </c>
      <c r="I68">
        <v>4.0599999999999996</v>
      </c>
      <c r="J68">
        <v>15.59</v>
      </c>
      <c r="K68">
        <v>2.6</v>
      </c>
      <c r="L68">
        <v>1.25</v>
      </c>
      <c r="M68">
        <v>13.46</v>
      </c>
      <c r="N68">
        <v>20.716000000000001</v>
      </c>
      <c r="O68">
        <v>61.17</v>
      </c>
      <c r="P68">
        <v>57.84</v>
      </c>
      <c r="Q68">
        <f t="shared" si="7"/>
        <v>1</v>
      </c>
      <c r="R68" t="s">
        <v>2064</v>
      </c>
      <c r="S68" s="55">
        <f t="shared" si="8"/>
        <v>6520000000</v>
      </c>
      <c r="T68" s="5" t="str">
        <f>VLOOKUP(A68,'Fund Database'!$B:$G,3,FALSE)</f>
        <v>DaVita Inc. Commo</v>
      </c>
      <c r="U68" s="5">
        <f>VLOOKUP(A68,'Fund Database'!$B:$G,4,FALSE)</f>
        <v>20.681999999999999</v>
      </c>
      <c r="V68" s="5">
        <f>VLOOKUP(A68,'Fund Database'!$B:$G,5,FALSE)</f>
        <v>7.8970000000000002</v>
      </c>
      <c r="W68" s="5">
        <f>VLOOKUP(A68,'Fund Database'!$B:$G,6,FALSE)</f>
        <v>15.352</v>
      </c>
      <c r="X68" s="6">
        <f t="shared" si="12"/>
        <v>0.53554962387769955</v>
      </c>
      <c r="Y68" s="6">
        <f t="shared" si="9"/>
        <v>9.5606826801517025E-2</v>
      </c>
      <c r="Z68" s="7">
        <f t="shared" si="10"/>
        <v>54.647599999999997</v>
      </c>
      <c r="AA68" s="8">
        <f t="shared" si="11"/>
        <v>-0.1364159292035399</v>
      </c>
    </row>
    <row r="69" spans="1:27" x14ac:dyDescent="0.3">
      <c r="A69" t="s">
        <v>262</v>
      </c>
      <c r="B69">
        <v>88044</v>
      </c>
      <c r="C69">
        <v>11.07</v>
      </c>
      <c r="D69" s="21">
        <f t="shared" si="5"/>
        <v>974647.08000000007</v>
      </c>
      <c r="E69">
        <v>63.99</v>
      </c>
      <c r="F69" s="21">
        <f t="shared" si="6"/>
        <v>5633935.5600000005</v>
      </c>
      <c r="G69">
        <v>77.930000000000007</v>
      </c>
      <c r="H69" s="1">
        <v>2791050</v>
      </c>
      <c r="I69">
        <v>4.12</v>
      </c>
      <c r="J69">
        <v>15.53</v>
      </c>
      <c r="K69">
        <v>1.3</v>
      </c>
      <c r="L69">
        <v>1.25</v>
      </c>
      <c r="M69">
        <v>12.98</v>
      </c>
      <c r="N69">
        <v>18.25</v>
      </c>
      <c r="O69">
        <v>59.33</v>
      </c>
      <c r="P69">
        <v>48.28</v>
      </c>
      <c r="Q69">
        <f t="shared" si="7"/>
        <v>1</v>
      </c>
      <c r="R69" t="s">
        <v>1970</v>
      </c>
      <c r="S69" s="55">
        <f t="shared" si="8"/>
        <v>4760000000</v>
      </c>
      <c r="T69" s="5" t="str">
        <f>VLOOKUP(A69,'Fund Database'!$B:$G,3,FALSE)</f>
        <v>Bucyrus Internati</v>
      </c>
      <c r="U69" s="5">
        <f>VLOOKUP(A69,'Fund Database'!$B:$G,4,FALSE)</f>
        <v>27.091000000000001</v>
      </c>
      <c r="V69" s="5">
        <f>VLOOKUP(A69,'Fund Database'!$B:$G,5,FALSE)</f>
        <v>11.301</v>
      </c>
      <c r="W69" s="5">
        <f>VLOOKUP(A69,'Fund Database'!$B:$G,6,FALSE)</f>
        <v>17.922000000000001</v>
      </c>
      <c r="X69" s="6">
        <f t="shared" si="12"/>
        <v>4.7804878048780486</v>
      </c>
      <c r="Y69" s="6">
        <f t="shared" si="9"/>
        <v>0.21784653852164407</v>
      </c>
      <c r="Z69" s="7">
        <f t="shared" si="10"/>
        <v>53.477600000000002</v>
      </c>
      <c r="AA69" s="8">
        <f t="shared" si="11"/>
        <v>-0.16428191904985154</v>
      </c>
    </row>
    <row r="70" spans="1:27" x14ac:dyDescent="0.3">
      <c r="A70" t="s">
        <v>1554</v>
      </c>
      <c r="B70">
        <v>34686</v>
      </c>
      <c r="C70">
        <v>20.16</v>
      </c>
      <c r="D70" s="21">
        <f t="shared" si="5"/>
        <v>699269.76</v>
      </c>
      <c r="E70">
        <v>53.325000000000003</v>
      </c>
      <c r="F70" s="21">
        <f t="shared" si="6"/>
        <v>1849630.9500000002</v>
      </c>
      <c r="G70">
        <v>58</v>
      </c>
      <c r="H70" s="2">
        <v>94565.6</v>
      </c>
      <c r="I70">
        <v>4.1550000000000002</v>
      </c>
      <c r="J70">
        <v>12.83</v>
      </c>
      <c r="K70">
        <v>3.7</v>
      </c>
      <c r="L70">
        <v>1.26</v>
      </c>
      <c r="M70">
        <v>15.28</v>
      </c>
      <c r="N70">
        <v>33.686999999999998</v>
      </c>
      <c r="O70">
        <v>52.252000000000002</v>
      </c>
      <c r="P70">
        <v>46.610999999999997</v>
      </c>
      <c r="Q70">
        <f t="shared" si="7"/>
        <v>1</v>
      </c>
      <c r="R70" t="s">
        <v>1716</v>
      </c>
      <c r="S70" s="55">
        <f t="shared" si="8"/>
        <v>1030000000</v>
      </c>
      <c r="T70" s="5" t="str">
        <f>VLOOKUP(A70,'Fund Database'!$B:$G,3,FALSE)</f>
        <v>Unifirst Corporat</v>
      </c>
      <c r="U70" s="5">
        <f>VLOOKUP(A70,'Fund Database'!$B:$G,4,FALSE)</f>
        <v>13.262</v>
      </c>
      <c r="V70" s="5">
        <f>VLOOKUP(A70,'Fund Database'!$B:$G,5,FALSE)</f>
        <v>8.5570000000000004</v>
      </c>
      <c r="W70" s="5">
        <f>VLOOKUP(A70,'Fund Database'!$B:$G,6,FALSE)</f>
        <v>13.917999999999999</v>
      </c>
      <c r="X70" s="6">
        <f t="shared" ref="X70:X101" si="13">(E70-C70)/C70</f>
        <v>1.645089285714286</v>
      </c>
      <c r="Y70" s="6">
        <f t="shared" si="9"/>
        <v>8.7669948429442049E-2</v>
      </c>
      <c r="Z70" s="7">
        <f t="shared" si="10"/>
        <v>63.488399999999999</v>
      </c>
      <c r="AA70" s="8">
        <f t="shared" si="11"/>
        <v>0.19059353023909978</v>
      </c>
    </row>
    <row r="71" spans="1:27" x14ac:dyDescent="0.3">
      <c r="A71" t="s">
        <v>91</v>
      </c>
      <c r="B71">
        <v>93214</v>
      </c>
      <c r="C71">
        <v>44.96</v>
      </c>
      <c r="D71" s="21">
        <f t="shared" ref="D71:D134" si="14">B71*C71</f>
        <v>4190901.44</v>
      </c>
      <c r="E71">
        <v>56.52</v>
      </c>
      <c r="F71" s="21">
        <f t="shared" ref="F71:F134" si="15">B71*E71</f>
        <v>5268455.28</v>
      </c>
      <c r="G71">
        <v>69</v>
      </c>
      <c r="H71" s="1">
        <v>6800520</v>
      </c>
      <c r="I71">
        <v>4.51</v>
      </c>
      <c r="J71">
        <v>12.53</v>
      </c>
      <c r="K71">
        <v>2.7</v>
      </c>
      <c r="L71">
        <v>1.26</v>
      </c>
      <c r="M71">
        <v>10.39</v>
      </c>
      <c r="N71">
        <v>22.780999999999999</v>
      </c>
      <c r="O71">
        <v>57.11</v>
      </c>
      <c r="P71">
        <v>57.54</v>
      </c>
      <c r="Q71">
        <f t="shared" ref="Q71:Q134" si="16">IF(O71&gt;P71, 1, 0)</f>
        <v>0</v>
      </c>
      <c r="R71" t="s">
        <v>2065</v>
      </c>
      <c r="S71" s="55">
        <f t="shared" ref="S71:S134" si="17">IF(ISNUMBER(R71), , IF(RIGHT(R71,1)="B", (LEFT(R71,LEN(R71)-1))*10^9, IF(RIGHT(R71,1)="M", (LEFT(R71,LEN(R71)-1))*10^6)))</f>
        <v>56240000000</v>
      </c>
      <c r="T71" s="5" t="str">
        <f>VLOOKUP(A71,'Fund Database'!$B:$G,3,FALSE)</f>
        <v>Amgen Inc.</v>
      </c>
      <c r="U71" s="5">
        <f>VLOOKUP(A71,'Fund Database'!$B:$G,4,FALSE)</f>
        <v>21.391999999999999</v>
      </c>
      <c r="V71" s="5">
        <f>VLOOKUP(A71,'Fund Database'!$B:$G,5,FALSE)</f>
        <v>9.2170000000000005</v>
      </c>
      <c r="W71" s="5">
        <f>VLOOKUP(A71,'Fund Database'!$B:$G,6,FALSE)</f>
        <v>38.308</v>
      </c>
      <c r="X71" s="6">
        <f t="shared" si="13"/>
        <v>0.25711743772241996</v>
      </c>
      <c r="Y71" s="6">
        <f t="shared" ref="Y71:Y134" si="18">(G71-E71)/E71</f>
        <v>0.22080679405520162</v>
      </c>
      <c r="Z71" s="7">
        <f t="shared" ref="Z71:Z134" si="19">M71*I71</f>
        <v>46.858899999999998</v>
      </c>
      <c r="AA71" s="8">
        <f t="shared" ref="AA71:AA134" si="20">(Z71-E71)/E71</f>
        <v>-0.17093241330502484</v>
      </c>
    </row>
    <row r="72" spans="1:27" x14ac:dyDescent="0.3">
      <c r="A72" t="s">
        <v>1162</v>
      </c>
      <c r="B72">
        <v>58498</v>
      </c>
      <c r="C72">
        <v>47.71</v>
      </c>
      <c r="D72" s="21">
        <f t="shared" si="14"/>
        <v>2790939.58</v>
      </c>
      <c r="E72">
        <v>117.47</v>
      </c>
      <c r="F72" s="21">
        <f t="shared" si="15"/>
        <v>6871760.0599999996</v>
      </c>
      <c r="G72">
        <v>124.36</v>
      </c>
      <c r="H72" s="1">
        <v>1000410</v>
      </c>
      <c r="I72">
        <v>6.66</v>
      </c>
      <c r="J72">
        <v>17.649999999999999</v>
      </c>
      <c r="K72">
        <v>3</v>
      </c>
      <c r="L72">
        <v>1.26</v>
      </c>
      <c r="M72">
        <v>15.64</v>
      </c>
      <c r="N72">
        <v>40.521999000000001</v>
      </c>
      <c r="O72">
        <v>110.49</v>
      </c>
      <c r="P72">
        <v>104.31</v>
      </c>
      <c r="Q72">
        <f t="shared" si="16"/>
        <v>1</v>
      </c>
      <c r="R72" t="s">
        <v>1972</v>
      </c>
      <c r="S72" s="55">
        <f t="shared" si="17"/>
        <v>16640000000</v>
      </c>
      <c r="T72" s="5" t="str">
        <f>VLOOKUP(A72,'Fund Database'!$B:$G,3,FALSE)</f>
        <v>Precision Castpar</v>
      </c>
      <c r="U72" s="5">
        <f>VLOOKUP(A72,'Fund Database'!$B:$G,4,FALSE)</f>
        <v>18.367000000000001</v>
      </c>
      <c r="V72" s="5">
        <f>VLOOKUP(A72,'Fund Database'!$B:$G,5,FALSE)</f>
        <v>13.14</v>
      </c>
      <c r="W72" s="5">
        <f>VLOOKUP(A72,'Fund Database'!$B:$G,6,FALSE)</f>
        <v>25.792999999999999</v>
      </c>
      <c r="X72" s="6">
        <f t="shared" si="13"/>
        <v>1.462167260532383</v>
      </c>
      <c r="Y72" s="6">
        <f t="shared" si="18"/>
        <v>5.8653273176130082E-2</v>
      </c>
      <c r="Z72" s="7">
        <f t="shared" si="19"/>
        <v>104.16240000000001</v>
      </c>
      <c r="AA72" s="8">
        <f t="shared" si="20"/>
        <v>-0.11328509406657014</v>
      </c>
    </row>
    <row r="73" spans="1:27" x14ac:dyDescent="0.3">
      <c r="A73" t="s">
        <v>793</v>
      </c>
      <c r="B73">
        <v>75693</v>
      </c>
      <c r="C73">
        <v>21.21</v>
      </c>
      <c r="D73" s="21">
        <f t="shared" si="14"/>
        <v>1605448.53</v>
      </c>
      <c r="E73">
        <v>53.68</v>
      </c>
      <c r="F73" s="21">
        <f t="shared" si="15"/>
        <v>4063200.2399999998</v>
      </c>
      <c r="G73">
        <v>57.29</v>
      </c>
      <c r="H73" s="1">
        <v>828203</v>
      </c>
      <c r="I73">
        <v>2.4750000000000001</v>
      </c>
      <c r="J73">
        <v>21.69</v>
      </c>
      <c r="K73">
        <v>2.1</v>
      </c>
      <c r="L73">
        <v>1.28</v>
      </c>
      <c r="M73">
        <v>14.31</v>
      </c>
      <c r="N73">
        <v>16.047001000000002</v>
      </c>
      <c r="O73">
        <v>51.215400000000002</v>
      </c>
      <c r="P73">
        <v>46.968899999999998</v>
      </c>
      <c r="Q73">
        <f t="shared" si="16"/>
        <v>1</v>
      </c>
      <c r="R73" t="s">
        <v>2066</v>
      </c>
      <c r="S73" s="55">
        <f t="shared" si="17"/>
        <v>8800000000</v>
      </c>
      <c r="T73" s="5" t="str">
        <f>VLOOKUP(A73,'Fund Database'!$B:$G,3,FALSE)</f>
        <v>Hospira Inc</v>
      </c>
      <c r="U73" s="5">
        <f>VLOOKUP(A73,'Fund Database'!$B:$G,4,FALSE)</f>
        <v>18.359000000000002</v>
      </c>
      <c r="V73" s="5">
        <f>VLOOKUP(A73,'Fund Database'!$B:$G,5,FALSE)</f>
        <v>7.8920000000000003</v>
      </c>
      <c r="W73" s="5">
        <f>VLOOKUP(A73,'Fund Database'!$B:$G,6,FALSE)</f>
        <v>17.213999999999999</v>
      </c>
      <c r="X73" s="6">
        <f t="shared" si="13"/>
        <v>1.5308816595945307</v>
      </c>
      <c r="Y73" s="6">
        <f t="shared" si="18"/>
        <v>6.7250372578241416E-2</v>
      </c>
      <c r="Z73" s="7">
        <f t="shared" si="19"/>
        <v>35.417250000000003</v>
      </c>
      <c r="AA73" s="8">
        <f t="shared" si="20"/>
        <v>-0.34021516393442619</v>
      </c>
    </row>
    <row r="74" spans="1:27" x14ac:dyDescent="0.3">
      <c r="A74" t="s">
        <v>1294</v>
      </c>
      <c r="B74">
        <v>44239</v>
      </c>
      <c r="C74">
        <v>22.02</v>
      </c>
      <c r="D74" s="21">
        <f t="shared" si="14"/>
        <v>974142.78</v>
      </c>
      <c r="E74">
        <v>55.67</v>
      </c>
      <c r="F74" s="21">
        <f t="shared" si="15"/>
        <v>2462785.13</v>
      </c>
      <c r="G74">
        <v>46.25</v>
      </c>
      <c r="H74" s="1">
        <v>815544</v>
      </c>
      <c r="I74">
        <v>2.48</v>
      </c>
      <c r="J74">
        <v>22.45</v>
      </c>
      <c r="K74">
        <v>25.9</v>
      </c>
      <c r="L74">
        <v>1.29</v>
      </c>
      <c r="M74">
        <v>11.07</v>
      </c>
      <c r="N74">
        <v>21.903998999999999</v>
      </c>
      <c r="O74">
        <v>52.31</v>
      </c>
      <c r="P74">
        <v>52.43</v>
      </c>
      <c r="Q74">
        <f t="shared" si="16"/>
        <v>0</v>
      </c>
      <c r="R74" t="s">
        <v>2067</v>
      </c>
      <c r="S74" s="55">
        <f t="shared" si="17"/>
        <v>78940000000</v>
      </c>
      <c r="T74" s="5" t="str">
        <f>VLOOKUP(A74,'Fund Database'!$B:$G,3,FALSE)</f>
        <v>Royal Bank Of Can</v>
      </c>
      <c r="U74" s="5">
        <f>VLOOKUP(A74,'Fund Database'!$B:$G,4,FALSE)</f>
        <v>11.423999999999999</v>
      </c>
      <c r="V74" s="5">
        <f>VLOOKUP(A74,'Fund Database'!$B:$G,5,FALSE)</f>
        <v>0.55900000000000005</v>
      </c>
      <c r="W74" s="5">
        <f>VLOOKUP(A74,'Fund Database'!$B:$G,6,FALSE)</f>
        <v>27.198</v>
      </c>
      <c r="X74" s="6">
        <f t="shared" si="13"/>
        <v>1.5281562216167124</v>
      </c>
      <c r="Y74" s="6">
        <f t="shared" si="18"/>
        <v>-0.16921142446560089</v>
      </c>
      <c r="Z74" s="7">
        <f t="shared" si="19"/>
        <v>27.453600000000002</v>
      </c>
      <c r="AA74" s="8">
        <f t="shared" si="20"/>
        <v>-0.50685108676127177</v>
      </c>
    </row>
    <row r="75" spans="1:27" x14ac:dyDescent="0.3">
      <c r="A75" t="s">
        <v>1608</v>
      </c>
      <c r="B75">
        <v>73337</v>
      </c>
      <c r="C75">
        <v>27.01</v>
      </c>
      <c r="D75" s="21">
        <f t="shared" si="14"/>
        <v>1980832.37</v>
      </c>
      <c r="E75">
        <v>67.05</v>
      </c>
      <c r="F75" s="21">
        <f t="shared" si="15"/>
        <v>4917245.8499999996</v>
      </c>
      <c r="G75">
        <v>67</v>
      </c>
      <c r="H75" s="1">
        <v>2077730</v>
      </c>
      <c r="I75">
        <v>0.28000000000000003</v>
      </c>
      <c r="J75">
        <v>237.77</v>
      </c>
      <c r="K75">
        <v>5.5</v>
      </c>
      <c r="L75">
        <v>1.29</v>
      </c>
      <c r="M75">
        <v>13.17</v>
      </c>
      <c r="N75">
        <v>29.903998999999999</v>
      </c>
      <c r="O75">
        <v>65.69</v>
      </c>
      <c r="P75">
        <v>64.37</v>
      </c>
      <c r="Q75">
        <f t="shared" si="16"/>
        <v>1</v>
      </c>
      <c r="R75" t="s">
        <v>2068</v>
      </c>
      <c r="S75" s="55">
        <f t="shared" si="17"/>
        <v>12150000000</v>
      </c>
      <c r="T75" s="5" t="str">
        <f>VLOOKUP(A75,'Fund Database'!$B:$G,3,FALSE)</f>
        <v>Vornado Realty Tr</v>
      </c>
      <c r="U75" s="5">
        <f>VLOOKUP(A75,'Fund Database'!$B:$G,4,FALSE)</f>
        <v>0.90100000000000002</v>
      </c>
      <c r="V75" s="5">
        <f>VLOOKUP(A75,'Fund Database'!$B:$G,5,FALSE)</f>
        <v>2.774</v>
      </c>
      <c r="W75" s="5">
        <f>VLOOKUP(A75,'Fund Database'!$B:$G,6,FALSE)</f>
        <v>33.186999999999998</v>
      </c>
      <c r="X75" s="6">
        <f t="shared" si="13"/>
        <v>1.4824139207700848</v>
      </c>
      <c r="Y75" s="6">
        <f t="shared" si="18"/>
        <v>-7.4571215510808593E-4</v>
      </c>
      <c r="Z75" s="7">
        <f t="shared" si="19"/>
        <v>3.6876000000000002</v>
      </c>
      <c r="AA75" s="8">
        <f t="shared" si="20"/>
        <v>-0.94500223713646525</v>
      </c>
    </row>
    <row r="76" spans="1:27" x14ac:dyDescent="0.3">
      <c r="A76" t="s">
        <v>1204</v>
      </c>
      <c r="B76">
        <v>76683</v>
      </c>
      <c r="C76">
        <v>42.92</v>
      </c>
      <c r="D76" s="21">
        <f t="shared" si="14"/>
        <v>3291234.3600000003</v>
      </c>
      <c r="E76">
        <v>73.88</v>
      </c>
      <c r="F76" s="21">
        <f t="shared" si="15"/>
        <v>5665340.04</v>
      </c>
      <c r="G76">
        <v>80.58</v>
      </c>
      <c r="H76" s="1">
        <v>449546</v>
      </c>
      <c r="I76">
        <v>2.78</v>
      </c>
      <c r="J76">
        <v>26.59</v>
      </c>
      <c r="K76">
        <v>4.5</v>
      </c>
      <c r="L76">
        <v>1.29</v>
      </c>
      <c r="M76">
        <v>18.52</v>
      </c>
      <c r="N76">
        <v>17.705998999999998</v>
      </c>
      <c r="O76">
        <v>71.98</v>
      </c>
      <c r="P76">
        <v>62.61</v>
      </c>
      <c r="Q76">
        <f t="shared" si="16"/>
        <v>1</v>
      </c>
      <c r="R76" t="s">
        <v>2069</v>
      </c>
      <c r="S76" s="55">
        <f t="shared" si="17"/>
        <v>2330000000</v>
      </c>
      <c r="T76" s="5" t="str">
        <f>VLOOKUP(A76,'Fund Database'!$B:$G,3,FALSE)</f>
        <v>Panera Bread Comp</v>
      </c>
      <c r="U76" s="5">
        <f>VLOOKUP(A76,'Fund Database'!$B:$G,4,FALSE)</f>
        <v>16.375</v>
      </c>
      <c r="V76" s="5">
        <f>VLOOKUP(A76,'Fund Database'!$B:$G,5,FALSE)</f>
        <v>0</v>
      </c>
      <c r="W76" s="5">
        <f>VLOOKUP(A76,'Fund Database'!$B:$G,6,FALSE)</f>
        <v>10.41</v>
      </c>
      <c r="X76" s="6">
        <f t="shared" si="13"/>
        <v>0.72134203168685906</v>
      </c>
      <c r="Y76" s="6">
        <f t="shared" si="18"/>
        <v>9.0687601515971897E-2</v>
      </c>
      <c r="Z76" s="7">
        <f t="shared" si="19"/>
        <v>51.485599999999998</v>
      </c>
      <c r="AA76" s="8">
        <f t="shared" si="20"/>
        <v>-0.30311857065511638</v>
      </c>
    </row>
    <row r="77" spans="1:27" x14ac:dyDescent="0.3">
      <c r="A77" t="s">
        <v>376</v>
      </c>
      <c r="B77">
        <v>29485</v>
      </c>
      <c r="C77">
        <v>47.89</v>
      </c>
      <c r="D77" s="21">
        <f t="shared" si="14"/>
        <v>1412036.65</v>
      </c>
      <c r="E77">
        <v>109.18</v>
      </c>
      <c r="F77" s="21">
        <f t="shared" si="15"/>
        <v>3219172.3000000003</v>
      </c>
      <c r="G77">
        <v>111.79</v>
      </c>
      <c r="H77" s="1">
        <v>467156</v>
      </c>
      <c r="I77">
        <v>3.9510000000000001</v>
      </c>
      <c r="J77">
        <v>27.63</v>
      </c>
      <c r="K77">
        <v>5.8</v>
      </c>
      <c r="L77">
        <v>1.29</v>
      </c>
      <c r="M77">
        <v>21</v>
      </c>
      <c r="N77">
        <v>22.344000000000001</v>
      </c>
      <c r="O77">
        <v>101.093</v>
      </c>
      <c r="P77">
        <v>91.303799999999995</v>
      </c>
      <c r="Q77">
        <f t="shared" si="16"/>
        <v>1</v>
      </c>
      <c r="R77" t="s">
        <v>2034</v>
      </c>
      <c r="S77" s="55">
        <f t="shared" si="17"/>
        <v>3450000000</v>
      </c>
      <c r="T77" s="5" t="str">
        <f>VLOOKUP(A77,'Fund Database'!$B:$G,3,FALSE)</f>
        <v>Chipotle Mexican</v>
      </c>
      <c r="U77" s="5">
        <f>VLOOKUP(A77,'Fund Database'!$B:$G,4,FALSE)</f>
        <v>19.131</v>
      </c>
      <c r="V77" s="5">
        <f>VLOOKUP(A77,'Fund Database'!$B:$G,5,FALSE)</f>
        <v>14.67</v>
      </c>
      <c r="W77" s="5">
        <f>VLOOKUP(A77,'Fund Database'!$B:$G,6,FALSE)</f>
        <v>13.808</v>
      </c>
      <c r="X77" s="6">
        <f t="shared" si="13"/>
        <v>1.2798078930883274</v>
      </c>
      <c r="Y77" s="6">
        <f t="shared" si="18"/>
        <v>2.3905477193625201E-2</v>
      </c>
      <c r="Z77" s="7">
        <f t="shared" si="19"/>
        <v>82.971000000000004</v>
      </c>
      <c r="AA77" s="8">
        <f t="shared" si="20"/>
        <v>-0.24005312328265252</v>
      </c>
    </row>
    <row r="78" spans="1:27" x14ac:dyDescent="0.3">
      <c r="A78" t="s">
        <v>1366</v>
      </c>
      <c r="B78">
        <v>37333</v>
      </c>
      <c r="C78">
        <v>30.01</v>
      </c>
      <c r="D78" s="21">
        <f t="shared" si="14"/>
        <v>1120363.33</v>
      </c>
      <c r="E78">
        <v>52.045000000000002</v>
      </c>
      <c r="F78" s="21">
        <f t="shared" si="15"/>
        <v>1942995.9850000001</v>
      </c>
      <c r="G78">
        <v>53.67</v>
      </c>
      <c r="H78" s="2">
        <v>82863.899999999994</v>
      </c>
      <c r="I78">
        <v>2.67</v>
      </c>
      <c r="J78">
        <v>19.489999999999998</v>
      </c>
      <c r="K78">
        <v>4.3</v>
      </c>
      <c r="L78">
        <v>1.3</v>
      </c>
      <c r="M78">
        <v>13.31</v>
      </c>
      <c r="N78">
        <v>12.29</v>
      </c>
      <c r="O78">
        <v>51.173000000000002</v>
      </c>
      <c r="P78">
        <v>47.488999999999997</v>
      </c>
      <c r="Q78">
        <f t="shared" si="16"/>
        <v>1</v>
      </c>
      <c r="R78" t="s">
        <v>2070</v>
      </c>
      <c r="S78" s="55">
        <f t="shared" si="17"/>
        <v>9220000000</v>
      </c>
      <c r="T78" s="5" t="str">
        <f>VLOOKUP(A78,'Fund Database'!$B:$G,3,FALSE)</f>
        <v>Smith &amp; Nephew SN</v>
      </c>
      <c r="U78" s="5">
        <f>VLOOKUP(A78,'Fund Database'!$B:$G,4,FALSE)</f>
        <v>24.341999999999999</v>
      </c>
      <c r="V78" s="5">
        <f>VLOOKUP(A78,'Fund Database'!$B:$G,5,FALSE)</f>
        <v>9.9610000000000003</v>
      </c>
      <c r="W78" s="5">
        <f>VLOOKUP(A78,'Fund Database'!$B:$G,6,FALSE)</f>
        <v>19.167999999999999</v>
      </c>
      <c r="X78" s="6">
        <f t="shared" si="13"/>
        <v>0.73425524825058308</v>
      </c>
      <c r="Y78" s="6">
        <f t="shared" si="18"/>
        <v>3.1222980113363434E-2</v>
      </c>
      <c r="Z78" s="7">
        <f t="shared" si="19"/>
        <v>35.537700000000001</v>
      </c>
      <c r="AA78" s="8">
        <f t="shared" si="20"/>
        <v>-0.31717359976943033</v>
      </c>
    </row>
    <row r="79" spans="1:27" x14ac:dyDescent="0.3">
      <c r="A79" t="s">
        <v>1198</v>
      </c>
      <c r="B79">
        <v>82578</v>
      </c>
      <c r="C79">
        <v>32.04</v>
      </c>
      <c r="D79" s="21">
        <f t="shared" si="14"/>
        <v>2645799.12</v>
      </c>
      <c r="E79">
        <v>50.74</v>
      </c>
      <c r="F79" s="21">
        <f t="shared" si="15"/>
        <v>4190007.72</v>
      </c>
      <c r="G79">
        <v>56.08</v>
      </c>
      <c r="H79" s="1">
        <v>8017200</v>
      </c>
      <c r="I79">
        <v>3.24</v>
      </c>
      <c r="J79">
        <v>15.66</v>
      </c>
      <c r="K79">
        <v>3.5</v>
      </c>
      <c r="L79">
        <v>1.3</v>
      </c>
      <c r="M79">
        <v>11.97</v>
      </c>
      <c r="N79">
        <v>3.0289999999999999</v>
      </c>
      <c r="O79">
        <v>48.27</v>
      </c>
      <c r="P79">
        <v>48.6</v>
      </c>
      <c r="Q79">
        <f t="shared" si="16"/>
        <v>0</v>
      </c>
      <c r="R79" t="s">
        <v>2071</v>
      </c>
      <c r="S79" s="55">
        <f t="shared" si="17"/>
        <v>95750000000</v>
      </c>
      <c r="T79" s="5" t="str">
        <f>VLOOKUP(A79,'Fund Database'!$B:$G,3,FALSE)</f>
        <v>Philip Morris Int</v>
      </c>
      <c r="U79" s="5">
        <f>VLOOKUP(A79,'Fund Database'!$B:$G,4,FALSE)</f>
        <v>95.974999999999994</v>
      </c>
      <c r="V79" s="5">
        <f>VLOOKUP(A79,'Fund Database'!$B:$G,5,FALSE)</f>
        <v>18.64</v>
      </c>
      <c r="W79" s="5">
        <f>VLOOKUP(A79,'Fund Database'!$B:$G,6,FALSE)</f>
        <v>40.22</v>
      </c>
      <c r="X79" s="6">
        <f t="shared" si="13"/>
        <v>0.58364544319600509</v>
      </c>
      <c r="Y79" s="6">
        <f t="shared" si="18"/>
        <v>0.10524241229798967</v>
      </c>
      <c r="Z79" s="7">
        <f t="shared" si="19"/>
        <v>38.782800000000002</v>
      </c>
      <c r="AA79" s="8">
        <f t="shared" si="20"/>
        <v>-0.23565628695309421</v>
      </c>
    </row>
    <row r="80" spans="1:27" x14ac:dyDescent="0.3">
      <c r="A80" t="s">
        <v>1051</v>
      </c>
      <c r="B80">
        <v>53865</v>
      </c>
      <c r="C80">
        <v>44.01</v>
      </c>
      <c r="D80" s="21">
        <f t="shared" si="14"/>
        <v>2370598.65</v>
      </c>
      <c r="E80">
        <v>103.02500000000001</v>
      </c>
      <c r="F80" s="21">
        <f t="shared" si="15"/>
        <v>5549441.625</v>
      </c>
      <c r="G80">
        <v>111.44</v>
      </c>
      <c r="H80" s="1">
        <v>193223</v>
      </c>
      <c r="I80">
        <v>5.0330000000000004</v>
      </c>
      <c r="J80">
        <v>20.47</v>
      </c>
      <c r="K80">
        <v>3.1</v>
      </c>
      <c r="L80">
        <v>1.3</v>
      </c>
      <c r="M80">
        <v>15.04</v>
      </c>
      <c r="N80">
        <v>21.007999000000002</v>
      </c>
      <c r="O80">
        <v>98.677000000000007</v>
      </c>
      <c r="P80">
        <v>96.081999999999994</v>
      </c>
      <c r="Q80">
        <f t="shared" si="16"/>
        <v>1</v>
      </c>
      <c r="R80" t="s">
        <v>1756</v>
      </c>
      <c r="S80" s="55">
        <f t="shared" si="17"/>
        <v>3480000000</v>
      </c>
      <c r="T80" s="5" t="str">
        <f>VLOOKUP(A80,'Fund Database'!$B:$G,3,FALSE)</f>
        <v>Mettler-Toledo In</v>
      </c>
      <c r="U80" s="5">
        <f>VLOOKUP(A80,'Fund Database'!$B:$G,4,FALSE)</f>
        <v>28.425000000000001</v>
      </c>
      <c r="V80" s="5">
        <f>VLOOKUP(A80,'Fund Database'!$B:$G,5,FALSE)</f>
        <v>10.443</v>
      </c>
      <c r="W80" s="5">
        <f>VLOOKUP(A80,'Fund Database'!$B:$G,6,FALSE)</f>
        <v>16.347999999999999</v>
      </c>
      <c r="X80" s="6">
        <f t="shared" si="13"/>
        <v>1.3409452397182462</v>
      </c>
      <c r="Y80" s="6">
        <f t="shared" si="18"/>
        <v>8.1679204076680334E-2</v>
      </c>
      <c r="Z80" s="7">
        <f t="shared" si="19"/>
        <v>75.69632</v>
      </c>
      <c r="AA80" s="8">
        <f t="shared" si="20"/>
        <v>-0.26526260616355257</v>
      </c>
    </row>
    <row r="81" spans="1:27" x14ac:dyDescent="0.3">
      <c r="A81" t="s">
        <v>1288</v>
      </c>
      <c r="B81">
        <v>25906</v>
      </c>
      <c r="C81">
        <v>33.200000000000003</v>
      </c>
      <c r="D81" s="21">
        <f t="shared" si="14"/>
        <v>860079.20000000007</v>
      </c>
      <c r="E81">
        <v>56.79</v>
      </c>
      <c r="F81" s="21">
        <f t="shared" si="15"/>
        <v>1471201.74</v>
      </c>
      <c r="G81">
        <v>58</v>
      </c>
      <c r="H81" s="1">
        <v>2668650</v>
      </c>
      <c r="I81">
        <v>4.82</v>
      </c>
      <c r="J81">
        <v>11.79</v>
      </c>
      <c r="K81">
        <v>3</v>
      </c>
      <c r="L81">
        <v>1.31</v>
      </c>
      <c r="M81">
        <v>10.76</v>
      </c>
      <c r="N81">
        <v>26.004000000000001</v>
      </c>
      <c r="O81">
        <v>54.36</v>
      </c>
      <c r="P81">
        <v>50.19</v>
      </c>
      <c r="Q81">
        <f t="shared" si="16"/>
        <v>1</v>
      </c>
      <c r="R81" t="s">
        <v>2072</v>
      </c>
      <c r="S81" s="55">
        <f t="shared" si="17"/>
        <v>21530000000</v>
      </c>
      <c r="T81" s="5" t="str">
        <f>VLOOKUP(A81,'Fund Database'!$B:$G,3,FALSE)</f>
        <v>Raytheon Company</v>
      </c>
      <c r="U81" s="5">
        <f>VLOOKUP(A81,'Fund Database'!$B:$G,4,FALSE)</f>
        <v>20.472000000000001</v>
      </c>
      <c r="V81" s="5">
        <f>VLOOKUP(A81,'Fund Database'!$B:$G,5,FALSE)</f>
        <v>8.1349999999999998</v>
      </c>
      <c r="W81" s="5">
        <f>VLOOKUP(A81,'Fund Database'!$B:$G,6,FALSE)</f>
        <v>12.226000000000001</v>
      </c>
      <c r="X81" s="6">
        <f t="shared" si="13"/>
        <v>0.71054216867469866</v>
      </c>
      <c r="Y81" s="6">
        <f t="shared" si="18"/>
        <v>2.1306568057756662E-2</v>
      </c>
      <c r="Z81" s="7">
        <f t="shared" si="19"/>
        <v>51.863199999999999</v>
      </c>
      <c r="AA81" s="8">
        <f t="shared" si="20"/>
        <v>-8.6754710336326826E-2</v>
      </c>
    </row>
    <row r="82" spans="1:27" x14ac:dyDescent="0.3">
      <c r="A82" t="s">
        <v>1578</v>
      </c>
      <c r="B82">
        <v>14893</v>
      </c>
      <c r="C82">
        <v>18.2</v>
      </c>
      <c r="D82" s="21">
        <f t="shared" si="14"/>
        <v>271052.59999999998</v>
      </c>
      <c r="E82">
        <v>57.67</v>
      </c>
      <c r="F82" s="21">
        <f t="shared" si="15"/>
        <v>858879.31</v>
      </c>
      <c r="G82">
        <v>69</v>
      </c>
      <c r="H82" s="1">
        <v>133872</v>
      </c>
      <c r="I82">
        <v>4.1900000000000004</v>
      </c>
      <c r="J82">
        <v>13.76</v>
      </c>
      <c r="K82">
        <v>5.9</v>
      </c>
      <c r="L82">
        <v>1.33</v>
      </c>
      <c r="M82">
        <v>11.72</v>
      </c>
      <c r="N82">
        <v>29.471001000000001</v>
      </c>
      <c r="O82">
        <v>56.62</v>
      </c>
      <c r="P82">
        <v>52.26</v>
      </c>
      <c r="Q82">
        <f t="shared" si="16"/>
        <v>1</v>
      </c>
      <c r="R82" t="s">
        <v>1865</v>
      </c>
      <c r="S82" s="55">
        <f t="shared" si="17"/>
        <v>1380000000</v>
      </c>
      <c r="T82" s="5" t="str">
        <f>VLOOKUP(A82,'Fund Database'!$B:$G,3,FALSE)</f>
        <v>United Stationers</v>
      </c>
      <c r="U82" s="5">
        <f>VLOOKUP(A82,'Fund Database'!$B:$G,4,FALSE)</f>
        <v>15.874000000000001</v>
      </c>
      <c r="V82" s="5">
        <f>VLOOKUP(A82,'Fund Database'!$B:$G,5,FALSE)</f>
        <v>5.9969999999999999</v>
      </c>
      <c r="W82" s="5">
        <f>VLOOKUP(A82,'Fund Database'!$B:$G,6,FALSE)</f>
        <v>3.758</v>
      </c>
      <c r="X82" s="6">
        <f t="shared" si="13"/>
        <v>2.1686813186813185</v>
      </c>
      <c r="Y82" s="6">
        <f t="shared" si="18"/>
        <v>0.19646263221779084</v>
      </c>
      <c r="Z82" s="7">
        <f t="shared" si="19"/>
        <v>49.106800000000007</v>
      </c>
      <c r="AA82" s="8">
        <f t="shared" si="20"/>
        <v>-0.14848621466967218</v>
      </c>
    </row>
    <row r="83" spans="1:27" x14ac:dyDescent="0.3">
      <c r="A83" t="s">
        <v>23</v>
      </c>
      <c r="B83">
        <v>20083</v>
      </c>
      <c r="C83">
        <v>37.950000000000003</v>
      </c>
      <c r="D83" s="21">
        <f t="shared" si="14"/>
        <v>762149.85000000009</v>
      </c>
      <c r="E83">
        <v>98.85</v>
      </c>
      <c r="F83" s="21">
        <f t="shared" si="15"/>
        <v>1985204.5499999998</v>
      </c>
      <c r="G83">
        <v>106.79</v>
      </c>
      <c r="H83" s="1">
        <v>451566</v>
      </c>
      <c r="I83">
        <v>3.5</v>
      </c>
      <c r="J83">
        <v>28.28</v>
      </c>
      <c r="K83">
        <v>4</v>
      </c>
      <c r="L83">
        <v>1.33</v>
      </c>
      <c r="M83">
        <v>16.13</v>
      </c>
      <c r="N83">
        <v>19.420000000000002</v>
      </c>
      <c r="O83">
        <v>97.61</v>
      </c>
      <c r="P83">
        <v>92.21</v>
      </c>
      <c r="Q83">
        <f t="shared" si="16"/>
        <v>1</v>
      </c>
      <c r="R83" t="s">
        <v>2073</v>
      </c>
      <c r="S83" s="55">
        <f t="shared" si="17"/>
        <v>60940000000</v>
      </c>
      <c r="T83" s="5" t="str">
        <f>VLOOKUP(A83,'Fund Database'!$B:$G,3,FALSE)</f>
        <v>Abbott Laboratori</v>
      </c>
      <c r="U83" s="5">
        <f>VLOOKUP(A83,'Fund Database'!$B:$G,4,FALSE)</f>
        <v>20.538</v>
      </c>
      <c r="V83" s="5">
        <f>VLOOKUP(A83,'Fund Database'!$B:$G,5,FALSE)</f>
        <v>11.337999999999999</v>
      </c>
      <c r="W83" s="5">
        <f>VLOOKUP(A83,'Fund Database'!$B:$G,6,FALSE)</f>
        <v>28.884</v>
      </c>
      <c r="X83" s="6">
        <f t="shared" si="13"/>
        <v>1.6047430830039522</v>
      </c>
      <c r="Y83" s="6">
        <f t="shared" si="18"/>
        <v>8.0323722812342055E-2</v>
      </c>
      <c r="Z83" s="7">
        <f t="shared" si="19"/>
        <v>56.454999999999998</v>
      </c>
      <c r="AA83" s="8">
        <f t="shared" si="20"/>
        <v>-0.42888214466363173</v>
      </c>
    </row>
    <row r="84" spans="1:27" x14ac:dyDescent="0.3">
      <c r="A84" t="s">
        <v>811</v>
      </c>
      <c r="B84">
        <v>88331</v>
      </c>
      <c r="C84">
        <v>28.3</v>
      </c>
      <c r="D84" s="21">
        <f t="shared" si="14"/>
        <v>2499767.3000000003</v>
      </c>
      <c r="E84">
        <v>55.36</v>
      </c>
      <c r="F84" s="21">
        <f t="shared" si="15"/>
        <v>4890004.16</v>
      </c>
      <c r="G84">
        <v>50.67</v>
      </c>
      <c r="H84" s="1">
        <v>334861</v>
      </c>
      <c r="I84">
        <v>2.0099999999999998</v>
      </c>
      <c r="J84">
        <v>27.49</v>
      </c>
      <c r="K84">
        <v>12.1</v>
      </c>
      <c r="L84">
        <v>1.34</v>
      </c>
      <c r="M84">
        <v>22.06</v>
      </c>
      <c r="N84">
        <v>8.8390000000000004</v>
      </c>
      <c r="O84">
        <v>54.34</v>
      </c>
      <c r="P84">
        <v>52.5</v>
      </c>
      <c r="Q84">
        <f t="shared" si="16"/>
        <v>1</v>
      </c>
      <c r="R84" t="s">
        <v>1743</v>
      </c>
      <c r="S84" s="55">
        <f t="shared" si="17"/>
        <v>3210000000</v>
      </c>
      <c r="T84" s="5" t="str">
        <f>VLOOKUP(A84,'Fund Database'!$B:$G,3,FALSE)</f>
        <v>IDEXX Laboratorie</v>
      </c>
      <c r="U84" s="5">
        <f>VLOOKUP(A84,'Fund Database'!$B:$G,4,FALSE)</f>
        <v>25.657</v>
      </c>
      <c r="V84" s="5">
        <f>VLOOKUP(A84,'Fund Database'!$B:$G,5,FALSE)</f>
        <v>14.095000000000001</v>
      </c>
      <c r="W84" s="5">
        <f>VLOOKUP(A84,'Fund Database'!$B:$G,6,FALSE)</f>
        <v>17.204000000000001</v>
      </c>
      <c r="X84" s="6">
        <f t="shared" si="13"/>
        <v>0.95618374558303876</v>
      </c>
      <c r="Y84" s="6">
        <f t="shared" si="18"/>
        <v>-8.4718208092485509E-2</v>
      </c>
      <c r="Z84" s="7">
        <f t="shared" si="19"/>
        <v>44.340599999999995</v>
      </c>
      <c r="AA84" s="8">
        <f t="shared" si="20"/>
        <v>-0.19904985549132956</v>
      </c>
    </row>
    <row r="85" spans="1:27" x14ac:dyDescent="0.3">
      <c r="A85" t="s">
        <v>919</v>
      </c>
      <c r="B85">
        <v>41696</v>
      </c>
      <c r="C85">
        <v>26.55</v>
      </c>
      <c r="D85" s="21">
        <f t="shared" si="14"/>
        <v>1107028.8</v>
      </c>
      <c r="E85">
        <v>51.21</v>
      </c>
      <c r="F85" s="21">
        <f t="shared" si="15"/>
        <v>2135252.16</v>
      </c>
      <c r="G85">
        <v>58.73</v>
      </c>
      <c r="H85" s="1">
        <v>1904200</v>
      </c>
      <c r="I85">
        <v>0.8</v>
      </c>
      <c r="J85">
        <v>64.17</v>
      </c>
      <c r="K85">
        <v>3.2</v>
      </c>
      <c r="L85">
        <v>1.35</v>
      </c>
      <c r="M85">
        <v>13.62</v>
      </c>
      <c r="N85">
        <v>22.538</v>
      </c>
      <c r="O85">
        <v>49.69</v>
      </c>
      <c r="P85">
        <v>48.92</v>
      </c>
      <c r="Q85">
        <f t="shared" si="16"/>
        <v>1</v>
      </c>
      <c r="R85" t="s">
        <v>2074</v>
      </c>
      <c r="S85" s="55">
        <f t="shared" si="17"/>
        <v>9150000000</v>
      </c>
      <c r="T85" s="5" t="str">
        <f>VLOOKUP(A85,'Fund Database'!$B:$G,3,FALSE)</f>
        <v>Life Technologies</v>
      </c>
      <c r="U85" s="5">
        <f>VLOOKUP(A85,'Fund Database'!$B:$G,4,FALSE)</f>
        <v>3.8940000000000001</v>
      </c>
      <c r="V85" s="5">
        <f>VLOOKUP(A85,'Fund Database'!$B:$G,5,FALSE)</f>
        <v>3.891</v>
      </c>
      <c r="W85" s="5">
        <f>VLOOKUP(A85,'Fund Database'!$B:$G,6,FALSE)</f>
        <v>17.108000000000001</v>
      </c>
      <c r="X85" s="6">
        <f t="shared" si="13"/>
        <v>0.92881355932203391</v>
      </c>
      <c r="Y85" s="6">
        <f t="shared" si="18"/>
        <v>0.14684631907830495</v>
      </c>
      <c r="Z85" s="7">
        <f t="shared" si="19"/>
        <v>10.896000000000001</v>
      </c>
      <c r="AA85" s="8">
        <f t="shared" si="20"/>
        <v>-0.7872290568248389</v>
      </c>
    </row>
    <row r="86" spans="1:27" x14ac:dyDescent="0.3">
      <c r="A86" t="s">
        <v>1105</v>
      </c>
      <c r="B86">
        <v>24771</v>
      </c>
      <c r="C86">
        <v>45.78</v>
      </c>
      <c r="D86" s="21">
        <f t="shared" si="14"/>
        <v>1134016.3800000001</v>
      </c>
      <c r="E86">
        <v>53.63</v>
      </c>
      <c r="F86" s="21">
        <f t="shared" si="15"/>
        <v>1328468.73</v>
      </c>
      <c r="G86">
        <v>59.39</v>
      </c>
      <c r="H86" s="1">
        <v>2025070</v>
      </c>
      <c r="I86">
        <v>3.19</v>
      </c>
      <c r="J86">
        <v>16.84</v>
      </c>
      <c r="K86">
        <v>4.4000000000000004</v>
      </c>
      <c r="L86">
        <v>1.35</v>
      </c>
      <c r="M86">
        <v>13.82</v>
      </c>
      <c r="N86">
        <v>26.117999999999999</v>
      </c>
      <c r="O86">
        <v>52.05</v>
      </c>
      <c r="P86">
        <v>53.53</v>
      </c>
      <c r="Q86">
        <f t="shared" si="16"/>
        <v>0</v>
      </c>
      <c r="R86" t="s">
        <v>2075</v>
      </c>
      <c r="S86" s="55">
        <f t="shared" si="17"/>
        <v>12960000000</v>
      </c>
      <c r="T86" s="5" t="str">
        <f>VLOOKUP(A86,'Fund Database'!$B:$G,3,FALSE)</f>
        <v>Northern Trust Co</v>
      </c>
      <c r="U86" s="5">
        <f>VLOOKUP(A86,'Fund Database'!$B:$G,4,FALSE)</f>
        <v>13.608000000000001</v>
      </c>
      <c r="V86" s="5">
        <f>VLOOKUP(A86,'Fund Database'!$B:$G,5,FALSE)</f>
        <v>1.0529999999999999</v>
      </c>
      <c r="W86" s="5">
        <f>VLOOKUP(A86,'Fund Database'!$B:$G,6,FALSE)</f>
        <v>34.643000000000001</v>
      </c>
      <c r="X86" s="6">
        <f t="shared" si="13"/>
        <v>0.17147225862822196</v>
      </c>
      <c r="Y86" s="6">
        <f t="shared" si="18"/>
        <v>0.10740257318664923</v>
      </c>
      <c r="Z86" s="7">
        <f t="shared" si="19"/>
        <v>44.085799999999999</v>
      </c>
      <c r="AA86" s="8">
        <f t="shared" si="20"/>
        <v>-0.17796382621666984</v>
      </c>
    </row>
    <row r="87" spans="1:27" x14ac:dyDescent="0.3">
      <c r="A87" t="s">
        <v>1429</v>
      </c>
      <c r="B87">
        <v>99870</v>
      </c>
      <c r="C87">
        <v>30.82</v>
      </c>
      <c r="D87" s="21">
        <f t="shared" si="14"/>
        <v>3077993.4</v>
      </c>
      <c r="E87">
        <v>53.92</v>
      </c>
      <c r="F87" s="21">
        <f t="shared" si="15"/>
        <v>5384990.4000000004</v>
      </c>
      <c r="G87">
        <v>60.17</v>
      </c>
      <c r="H87" s="1">
        <v>2051020</v>
      </c>
      <c r="I87">
        <v>2.7730000000000001</v>
      </c>
      <c r="J87">
        <v>19.440000000000001</v>
      </c>
      <c r="K87">
        <v>3</v>
      </c>
      <c r="L87">
        <v>1.35</v>
      </c>
      <c r="M87">
        <v>14.65</v>
      </c>
      <c r="N87">
        <v>16.579000000000001</v>
      </c>
      <c r="O87">
        <v>53.395400000000002</v>
      </c>
      <c r="P87">
        <v>48.9895</v>
      </c>
      <c r="Q87">
        <f t="shared" si="16"/>
        <v>1</v>
      </c>
      <c r="R87" t="s">
        <v>2076</v>
      </c>
      <c r="S87" s="55">
        <f t="shared" si="17"/>
        <v>21450000000</v>
      </c>
      <c r="T87" s="5" t="str">
        <f>VLOOKUP(A87,'Fund Database'!$B:$G,3,FALSE)</f>
        <v>Stryker Corporati</v>
      </c>
      <c r="U87" s="5">
        <f>VLOOKUP(A87,'Fund Database'!$B:$G,4,FALSE)</f>
        <v>18.454000000000001</v>
      </c>
      <c r="V87" s="5">
        <f>VLOOKUP(A87,'Fund Database'!$B:$G,5,FALSE)</f>
        <v>12.455</v>
      </c>
      <c r="W87" s="5">
        <f>VLOOKUP(A87,'Fund Database'!$B:$G,6,FALSE)</f>
        <v>24.712</v>
      </c>
      <c r="X87" s="6">
        <f t="shared" si="13"/>
        <v>0.74951330304996755</v>
      </c>
      <c r="Y87" s="6">
        <f t="shared" si="18"/>
        <v>0.11591246290801187</v>
      </c>
      <c r="Z87" s="7">
        <f t="shared" si="19"/>
        <v>40.624450000000003</v>
      </c>
      <c r="AA87" s="8">
        <f t="shared" si="20"/>
        <v>-0.24657919139465873</v>
      </c>
    </row>
    <row r="88" spans="1:27" x14ac:dyDescent="0.3">
      <c r="A88" t="s">
        <v>904</v>
      </c>
      <c r="B88">
        <v>62761</v>
      </c>
      <c r="C88">
        <v>38.5</v>
      </c>
      <c r="D88" s="21">
        <f t="shared" si="14"/>
        <v>2416298.5</v>
      </c>
      <c r="E88">
        <v>58.96</v>
      </c>
      <c r="F88" s="21">
        <f t="shared" si="15"/>
        <v>3700388.56</v>
      </c>
      <c r="G88">
        <v>59.5</v>
      </c>
      <c r="H88" s="1">
        <v>132603</v>
      </c>
      <c r="I88">
        <v>4.1900000000000004</v>
      </c>
      <c r="J88">
        <v>14.08</v>
      </c>
      <c r="K88">
        <v>10.4</v>
      </c>
      <c r="L88">
        <v>1.36</v>
      </c>
      <c r="M88">
        <v>13.55</v>
      </c>
      <c r="N88">
        <v>16.274000000000001</v>
      </c>
      <c r="O88">
        <v>55.02</v>
      </c>
      <c r="P88">
        <v>51.13</v>
      </c>
      <c r="Q88">
        <f t="shared" si="16"/>
        <v>1</v>
      </c>
      <c r="R88" t="s">
        <v>2077</v>
      </c>
      <c r="S88" s="55">
        <f t="shared" si="17"/>
        <v>1660000000</v>
      </c>
      <c r="T88" s="5" t="str">
        <f>VLOOKUP(A88,'Fund Database'!$B:$G,3,FALSE)</f>
        <v>Lancaster Colony</v>
      </c>
      <c r="U88" s="5">
        <f>VLOOKUP(A88,'Fund Database'!$B:$G,4,FALSE)</f>
        <v>28.484000000000002</v>
      </c>
      <c r="V88" s="5">
        <f>VLOOKUP(A88,'Fund Database'!$B:$G,5,FALSE)</f>
        <v>21.183</v>
      </c>
      <c r="W88" s="5">
        <f>VLOOKUP(A88,'Fund Database'!$B:$G,6,FALSE)</f>
        <v>16.960999999999999</v>
      </c>
      <c r="X88" s="6">
        <f t="shared" si="13"/>
        <v>0.53142857142857147</v>
      </c>
      <c r="Y88" s="6">
        <f t="shared" si="18"/>
        <v>9.158751696065115E-3</v>
      </c>
      <c r="Z88" s="7">
        <f t="shared" si="19"/>
        <v>56.77450000000001</v>
      </c>
      <c r="AA88" s="8">
        <f t="shared" si="20"/>
        <v>-3.7067503392130094E-2</v>
      </c>
    </row>
    <row r="89" spans="1:27" x14ac:dyDescent="0.3">
      <c r="A89" t="s">
        <v>1210</v>
      </c>
      <c r="B89">
        <v>89418</v>
      </c>
      <c r="C89">
        <v>63.65</v>
      </c>
      <c r="D89" s="21">
        <f t="shared" si="14"/>
        <v>5691455.7000000002</v>
      </c>
      <c r="E89">
        <v>114.7</v>
      </c>
      <c r="F89" s="21">
        <f t="shared" si="15"/>
        <v>10256244.6</v>
      </c>
      <c r="G89">
        <v>122.93</v>
      </c>
      <c r="H89" s="1">
        <v>7231380</v>
      </c>
      <c r="I89">
        <v>3.25</v>
      </c>
      <c r="J89">
        <v>35.29</v>
      </c>
      <c r="K89">
        <v>0.9</v>
      </c>
      <c r="L89">
        <v>1.37</v>
      </c>
      <c r="M89">
        <v>15.71</v>
      </c>
      <c r="N89">
        <v>21.964001</v>
      </c>
      <c r="O89">
        <v>110.33</v>
      </c>
      <c r="P89">
        <v>103.97</v>
      </c>
      <c r="Q89">
        <f t="shared" si="16"/>
        <v>1</v>
      </c>
      <c r="R89" t="s">
        <v>2078</v>
      </c>
      <c r="S89" s="55">
        <f t="shared" si="17"/>
        <v>33950000000.000004</v>
      </c>
      <c r="T89" s="5" t="str">
        <f>VLOOKUP(A89,'Fund Database'!$B:$G,3,FALSE)</f>
        <v>Potash Corporatio</v>
      </c>
      <c r="U89" s="5">
        <f>VLOOKUP(A89,'Fund Database'!$B:$G,4,FALSE)</f>
        <v>17.815000000000001</v>
      </c>
      <c r="V89" s="5">
        <f>VLOOKUP(A89,'Fund Database'!$B:$G,5,FALSE)</f>
        <v>4.51</v>
      </c>
      <c r="W89" s="5">
        <f>VLOOKUP(A89,'Fund Database'!$B:$G,6,FALSE)</f>
        <v>22.859000000000002</v>
      </c>
      <c r="X89" s="6">
        <f t="shared" si="13"/>
        <v>0.80204241948153976</v>
      </c>
      <c r="Y89" s="6">
        <f t="shared" si="18"/>
        <v>7.1752397558849199E-2</v>
      </c>
      <c r="Z89" s="7">
        <f t="shared" si="19"/>
        <v>51.057500000000005</v>
      </c>
      <c r="AA89" s="8">
        <f t="shared" si="20"/>
        <v>-0.55486050566695722</v>
      </c>
    </row>
    <row r="90" spans="1:27" x14ac:dyDescent="0.3">
      <c r="A90" t="s">
        <v>235</v>
      </c>
      <c r="B90">
        <v>16478</v>
      </c>
      <c r="C90">
        <v>20.67</v>
      </c>
      <c r="D90" s="21">
        <f t="shared" si="14"/>
        <v>340600.26</v>
      </c>
      <c r="E90">
        <v>57.335000000000001</v>
      </c>
      <c r="F90" s="21">
        <f t="shared" si="15"/>
        <v>944766.13</v>
      </c>
      <c r="G90">
        <v>58.1</v>
      </c>
      <c r="H90" s="1">
        <v>418931</v>
      </c>
      <c r="I90">
        <v>2.9689999999999999</v>
      </c>
      <c r="J90">
        <v>19.309999999999999</v>
      </c>
      <c r="K90">
        <v>4.2</v>
      </c>
      <c r="L90">
        <v>1.38</v>
      </c>
      <c r="M90">
        <v>10.82</v>
      </c>
      <c r="N90">
        <v>30.863001000000001</v>
      </c>
      <c r="O90">
        <v>51.39</v>
      </c>
      <c r="P90">
        <v>50.078000000000003</v>
      </c>
      <c r="Q90">
        <f t="shared" si="16"/>
        <v>1</v>
      </c>
      <c r="R90" t="s">
        <v>2079</v>
      </c>
      <c r="S90" s="55">
        <f t="shared" si="17"/>
        <v>31650000000</v>
      </c>
      <c r="T90" s="5" t="str">
        <f>VLOOKUP(A90,'Fund Database'!$B:$G,3,FALSE)</f>
        <v>Bank Of Montreal</v>
      </c>
      <c r="U90" s="5">
        <f>VLOOKUP(A90,'Fund Database'!$B:$G,4,FALSE)</f>
        <v>9.3800000000000008</v>
      </c>
      <c r="V90" s="5">
        <f>VLOOKUP(A90,'Fund Database'!$B:$G,5,FALSE)</f>
        <v>0.44400000000000001</v>
      </c>
      <c r="W90" s="5">
        <f>VLOOKUP(A90,'Fund Database'!$B:$G,6,FALSE)</f>
        <v>25.271999999999998</v>
      </c>
      <c r="X90" s="6">
        <f t="shared" si="13"/>
        <v>1.7738268021286887</v>
      </c>
      <c r="Y90" s="6">
        <f t="shared" si="18"/>
        <v>1.3342635388506158E-2</v>
      </c>
      <c r="Z90" s="7">
        <f t="shared" si="19"/>
        <v>32.124580000000002</v>
      </c>
      <c r="AA90" s="8">
        <f t="shared" si="20"/>
        <v>-0.43970384581843547</v>
      </c>
    </row>
    <row r="91" spans="1:27" x14ac:dyDescent="0.3">
      <c r="A91" t="s">
        <v>733</v>
      </c>
      <c r="B91">
        <v>33132</v>
      </c>
      <c r="C91">
        <v>46.78</v>
      </c>
      <c r="D91" s="21">
        <f t="shared" si="14"/>
        <v>1549914.96</v>
      </c>
      <c r="E91">
        <v>53.630001</v>
      </c>
      <c r="F91" s="21">
        <f t="shared" si="15"/>
        <v>1776869.193132</v>
      </c>
      <c r="G91">
        <v>66.44</v>
      </c>
      <c r="H91" s="1">
        <v>177303</v>
      </c>
      <c r="I91">
        <v>2.6120000000000001</v>
      </c>
      <c r="J91">
        <v>20.53</v>
      </c>
      <c r="K91">
        <v>7.5</v>
      </c>
      <c r="L91">
        <v>1.38</v>
      </c>
      <c r="M91">
        <v>16.809999999999999</v>
      </c>
      <c r="N91">
        <v>22.811001000000001</v>
      </c>
      <c r="O91">
        <v>55.187399999999997</v>
      </c>
      <c r="P91">
        <v>54.696800000000003</v>
      </c>
      <c r="Q91">
        <f t="shared" si="16"/>
        <v>1</v>
      </c>
      <c r="R91" t="s">
        <v>2080</v>
      </c>
      <c r="S91" s="55">
        <f t="shared" si="17"/>
        <v>1350000000</v>
      </c>
      <c r="T91" s="5" t="str">
        <f>VLOOKUP(A91,'Fund Database'!$B:$G,3,FALSE)</f>
        <v>Haemonetics Corpo</v>
      </c>
      <c r="U91" s="5">
        <f>VLOOKUP(A91,'Fund Database'!$B:$G,4,FALSE)</f>
        <v>12.554</v>
      </c>
      <c r="V91" s="5">
        <f>VLOOKUP(A91,'Fund Database'!$B:$G,5,FALSE)</f>
        <v>9.8379999999999992</v>
      </c>
      <c r="W91" s="5">
        <f>VLOOKUP(A91,'Fund Database'!$B:$G,6,FALSE)</f>
        <v>16.582000000000001</v>
      </c>
      <c r="X91" s="6">
        <f t="shared" si="13"/>
        <v>0.14643011970927744</v>
      </c>
      <c r="Y91" s="6">
        <f t="shared" si="18"/>
        <v>0.23885882455978319</v>
      </c>
      <c r="Z91" s="7">
        <f t="shared" si="19"/>
        <v>43.907719999999998</v>
      </c>
      <c r="AA91" s="8">
        <f t="shared" si="20"/>
        <v>-0.18128437103702463</v>
      </c>
    </row>
    <row r="92" spans="1:27" x14ac:dyDescent="0.3">
      <c r="A92" t="s">
        <v>979</v>
      </c>
      <c r="B92">
        <v>20807</v>
      </c>
      <c r="C92">
        <v>50.44</v>
      </c>
      <c r="D92" s="21">
        <f t="shared" si="14"/>
        <v>1049505.0799999998</v>
      </c>
      <c r="E92">
        <v>63.37</v>
      </c>
      <c r="F92" s="21">
        <f t="shared" si="15"/>
        <v>1318539.5899999999</v>
      </c>
      <c r="G92">
        <v>69.94</v>
      </c>
      <c r="H92" s="1">
        <v>7559170</v>
      </c>
      <c r="I92">
        <v>4.1100000000000003</v>
      </c>
      <c r="J92">
        <v>15.42</v>
      </c>
      <c r="K92">
        <v>1.1000000000000001</v>
      </c>
      <c r="L92">
        <v>1.38</v>
      </c>
      <c r="M92">
        <v>13.15</v>
      </c>
      <c r="N92">
        <v>12.222</v>
      </c>
      <c r="O92">
        <v>63.69</v>
      </c>
      <c r="P92">
        <v>60.54</v>
      </c>
      <c r="Q92">
        <f t="shared" si="16"/>
        <v>1</v>
      </c>
      <c r="R92" t="s">
        <v>2081</v>
      </c>
      <c r="S92" s="55">
        <f t="shared" si="17"/>
        <v>68390000000</v>
      </c>
      <c r="T92" s="5" t="str">
        <f>VLOOKUP(A92,'Fund Database'!$B:$G,3,FALSE)</f>
        <v>McDonald's Corpor</v>
      </c>
      <c r="U92" s="5">
        <f>VLOOKUP(A92,'Fund Database'!$B:$G,4,FALSE)</f>
        <v>34.253999999999998</v>
      </c>
      <c r="V92" s="5">
        <f>VLOOKUP(A92,'Fund Database'!$B:$G,5,FALSE)</f>
        <v>0</v>
      </c>
      <c r="W92" s="5">
        <f>VLOOKUP(A92,'Fund Database'!$B:$G,6,FALSE)</f>
        <v>28.831</v>
      </c>
      <c r="X92" s="6">
        <f t="shared" si="13"/>
        <v>0.25634417129262493</v>
      </c>
      <c r="Y92" s="6">
        <f t="shared" si="18"/>
        <v>0.10367681868391984</v>
      </c>
      <c r="Z92" s="7">
        <f t="shared" si="19"/>
        <v>54.046500000000009</v>
      </c>
      <c r="AA92" s="8">
        <f t="shared" si="20"/>
        <v>-0.14712797853874054</v>
      </c>
    </row>
    <row r="93" spans="1:27" x14ac:dyDescent="0.3">
      <c r="A93" t="s">
        <v>517</v>
      </c>
      <c r="B93">
        <v>44451</v>
      </c>
      <c r="C93">
        <v>47.73</v>
      </c>
      <c r="D93" s="21">
        <f t="shared" si="14"/>
        <v>2121646.23</v>
      </c>
      <c r="E93">
        <v>75.709999999999994</v>
      </c>
      <c r="F93" s="21">
        <f t="shared" si="15"/>
        <v>3365385.2099999995</v>
      </c>
      <c r="G93">
        <v>83.93</v>
      </c>
      <c r="H93" s="1">
        <v>1804110</v>
      </c>
      <c r="I93">
        <v>3.43</v>
      </c>
      <c r="J93">
        <v>22.07</v>
      </c>
      <c r="K93">
        <v>2.6</v>
      </c>
      <c r="L93">
        <v>1.38</v>
      </c>
      <c r="M93">
        <v>16.350000000000001</v>
      </c>
      <c r="N93">
        <v>36.035998999999997</v>
      </c>
      <c r="O93">
        <v>74</v>
      </c>
      <c r="P93">
        <v>70.63</v>
      </c>
      <c r="Q93">
        <f t="shared" si="16"/>
        <v>1</v>
      </c>
      <c r="R93" t="s">
        <v>2082</v>
      </c>
      <c r="S93" s="55">
        <f t="shared" si="17"/>
        <v>24430000000</v>
      </c>
      <c r="T93" s="5" t="str">
        <f>VLOOKUP(A93,'Fund Database'!$B:$G,3,FALSE)</f>
        <v>Danaher Corporati</v>
      </c>
      <c r="U93" s="5">
        <f>VLOOKUP(A93,'Fund Database'!$B:$G,4,FALSE)</f>
        <v>10.744</v>
      </c>
      <c r="V93" s="5">
        <f>VLOOKUP(A93,'Fund Database'!$B:$G,5,FALSE)</f>
        <v>6.0030000000000001</v>
      </c>
      <c r="W93" s="5">
        <f>VLOOKUP(A93,'Fund Database'!$B:$G,6,FALSE)</f>
        <v>15.923</v>
      </c>
      <c r="X93" s="6">
        <f t="shared" si="13"/>
        <v>0.58621412109784199</v>
      </c>
      <c r="Y93" s="6">
        <f t="shared" si="18"/>
        <v>0.10857218333113214</v>
      </c>
      <c r="Z93" s="7">
        <f t="shared" si="19"/>
        <v>56.080500000000008</v>
      </c>
      <c r="AA93" s="8">
        <f t="shared" si="20"/>
        <v>-0.25927222295601621</v>
      </c>
    </row>
    <row r="94" spans="1:27" x14ac:dyDescent="0.3">
      <c r="A94" t="s">
        <v>1450</v>
      </c>
      <c r="B94">
        <v>18247</v>
      </c>
      <c r="C94">
        <v>29.7</v>
      </c>
      <c r="D94" s="21">
        <f t="shared" si="14"/>
        <v>541935.9</v>
      </c>
      <c r="E94">
        <v>52.65</v>
      </c>
      <c r="F94" s="21">
        <f t="shared" si="15"/>
        <v>960704.54999999993</v>
      </c>
      <c r="G94">
        <v>54.12</v>
      </c>
      <c r="H94" s="1">
        <v>292775</v>
      </c>
      <c r="I94">
        <v>2.4500000000000002</v>
      </c>
      <c r="J94">
        <v>21.47</v>
      </c>
      <c r="K94">
        <v>4.7</v>
      </c>
      <c r="L94">
        <v>1.39</v>
      </c>
      <c r="M94">
        <v>15.49</v>
      </c>
      <c r="N94">
        <v>8.9979999999999993</v>
      </c>
      <c r="O94">
        <v>49.42</v>
      </c>
      <c r="P94">
        <v>46.25</v>
      </c>
      <c r="Q94">
        <f t="shared" si="16"/>
        <v>1</v>
      </c>
      <c r="R94" t="s">
        <v>2083</v>
      </c>
      <c r="S94" s="55">
        <f t="shared" si="17"/>
        <v>2580000000</v>
      </c>
      <c r="T94" s="5" t="str">
        <f>VLOOKUP(A94,'Fund Database'!$B:$G,3,FALSE)</f>
        <v>Transdigm Group I</v>
      </c>
      <c r="U94" s="5">
        <f>VLOOKUP(A94,'Fund Database'!$B:$G,4,FALSE)</f>
        <v>27.588999999999999</v>
      </c>
      <c r="V94" s="5">
        <f>VLOOKUP(A94,'Fund Database'!$B:$G,5,FALSE)</f>
        <v>8.6809999999999992</v>
      </c>
      <c r="W94" s="5">
        <f>VLOOKUP(A94,'Fund Database'!$B:$G,6,FALSE)</f>
        <v>43.826999999999998</v>
      </c>
      <c r="X94" s="6">
        <f t="shared" si="13"/>
        <v>0.77272727272727271</v>
      </c>
      <c r="Y94" s="6">
        <f t="shared" si="18"/>
        <v>2.79202279202279E-2</v>
      </c>
      <c r="Z94" s="7">
        <f t="shared" si="19"/>
        <v>37.950500000000005</v>
      </c>
      <c r="AA94" s="8">
        <f t="shared" si="20"/>
        <v>-0.27919278252611573</v>
      </c>
    </row>
    <row r="95" spans="1:27" x14ac:dyDescent="0.3">
      <c r="A95" t="s">
        <v>1024</v>
      </c>
      <c r="B95">
        <v>69658</v>
      </c>
      <c r="C95">
        <v>40.869999999999997</v>
      </c>
      <c r="D95" s="21">
        <f t="shared" si="14"/>
        <v>2846922.46</v>
      </c>
      <c r="E95">
        <v>80.775000000000006</v>
      </c>
      <c r="F95" s="21">
        <f t="shared" si="15"/>
        <v>5626624.9500000002</v>
      </c>
      <c r="G95">
        <v>94.5</v>
      </c>
      <c r="H95" s="1">
        <v>3824990</v>
      </c>
      <c r="I95">
        <v>4.5179999999999998</v>
      </c>
      <c r="J95">
        <v>17.88</v>
      </c>
      <c r="K95">
        <v>1.4</v>
      </c>
      <c r="L95">
        <v>1.39</v>
      </c>
      <c r="M95">
        <v>14.22</v>
      </c>
      <c r="N95">
        <v>17.962</v>
      </c>
      <c r="O95">
        <v>81.042000000000002</v>
      </c>
      <c r="P95">
        <v>77.671000000000006</v>
      </c>
      <c r="Q95">
        <f t="shared" si="16"/>
        <v>1</v>
      </c>
      <c r="R95" t="s">
        <v>2084</v>
      </c>
      <c r="S95" s="55">
        <f t="shared" si="17"/>
        <v>57490000000</v>
      </c>
      <c r="T95" s="5" t="str">
        <f>VLOOKUP(A95,'Fund Database'!$B:$G,3,FALSE)</f>
        <v>3M Company Common</v>
      </c>
      <c r="U95" s="5">
        <f>VLOOKUP(A95,'Fund Database'!$B:$G,4,FALSE)</f>
        <v>28.202000000000002</v>
      </c>
      <c r="V95" s="5">
        <f>VLOOKUP(A95,'Fund Database'!$B:$G,5,FALSE)</f>
        <v>11.837</v>
      </c>
      <c r="W95" s="5">
        <f>VLOOKUP(A95,'Fund Database'!$B:$G,6,FALSE)</f>
        <v>21.722999999999999</v>
      </c>
      <c r="X95" s="6">
        <f t="shared" si="13"/>
        <v>0.976388549057989</v>
      </c>
      <c r="Y95" s="6">
        <f t="shared" si="18"/>
        <v>0.16991643454038988</v>
      </c>
      <c r="Z95" s="7">
        <f t="shared" si="19"/>
        <v>64.245959999999997</v>
      </c>
      <c r="AA95" s="8">
        <f t="shared" si="20"/>
        <v>-0.20463064066852377</v>
      </c>
    </row>
    <row r="96" spans="1:27" x14ac:dyDescent="0.3">
      <c r="A96" t="s">
        <v>583</v>
      </c>
      <c r="B96">
        <v>92526</v>
      </c>
      <c r="C96">
        <v>19.809999999999999</v>
      </c>
      <c r="D96" s="21">
        <f t="shared" si="14"/>
        <v>1832940.0599999998</v>
      </c>
      <c r="E96">
        <v>61.24</v>
      </c>
      <c r="F96" s="21">
        <f t="shared" si="15"/>
        <v>5666292.2400000002</v>
      </c>
      <c r="G96">
        <v>62.47</v>
      </c>
      <c r="H96" s="1">
        <v>2014410</v>
      </c>
      <c r="I96">
        <v>2.0499999999999998</v>
      </c>
      <c r="J96">
        <v>29.9</v>
      </c>
      <c r="K96">
        <v>2.8</v>
      </c>
      <c r="L96">
        <v>1.4</v>
      </c>
      <c r="M96">
        <v>19.260000000000002</v>
      </c>
      <c r="N96">
        <v>10.050000000000001</v>
      </c>
      <c r="O96">
        <v>55.69</v>
      </c>
      <c r="P96">
        <v>45.77</v>
      </c>
      <c r="Q96">
        <f t="shared" si="16"/>
        <v>1</v>
      </c>
      <c r="R96" t="s">
        <v>2085</v>
      </c>
      <c r="S96" s="55">
        <f t="shared" si="17"/>
        <v>12060000000</v>
      </c>
      <c r="T96" s="5" t="str">
        <f>VLOOKUP(A96,'Fund Database'!$B:$G,3,FALSE)</f>
        <v>Estee Lauder Comp</v>
      </c>
      <c r="U96" s="5">
        <f>VLOOKUP(A96,'Fund Database'!$B:$G,4,FALSE)</f>
        <v>22.347999999999999</v>
      </c>
      <c r="V96" s="5">
        <f>VLOOKUP(A96,'Fund Database'!$B:$G,5,FALSE)</f>
        <v>10.138999999999999</v>
      </c>
      <c r="W96" s="5">
        <f>VLOOKUP(A96,'Fund Database'!$B:$G,6,FALSE)</f>
        <v>11.973000000000001</v>
      </c>
      <c r="X96" s="6">
        <f t="shared" si="13"/>
        <v>2.0913679959616358</v>
      </c>
      <c r="Y96" s="6">
        <f t="shared" si="18"/>
        <v>2.0084911822338288E-2</v>
      </c>
      <c r="Z96" s="7">
        <f t="shared" si="19"/>
        <v>39.482999999999997</v>
      </c>
      <c r="AA96" s="8">
        <f t="shared" si="20"/>
        <v>-0.35527433050293933</v>
      </c>
    </row>
    <row r="97" spans="1:27" x14ac:dyDescent="0.3">
      <c r="A97" t="s">
        <v>337</v>
      </c>
      <c r="B97">
        <v>68483</v>
      </c>
      <c r="C97">
        <v>45.41</v>
      </c>
      <c r="D97" s="21">
        <f t="shared" si="14"/>
        <v>3109813.03</v>
      </c>
      <c r="E97">
        <v>66.67</v>
      </c>
      <c r="F97" s="21">
        <f t="shared" si="15"/>
        <v>4565761.6100000003</v>
      </c>
      <c r="G97">
        <v>68</v>
      </c>
      <c r="H97" s="1">
        <v>570062</v>
      </c>
      <c r="I97">
        <v>3.407</v>
      </c>
      <c r="J97">
        <v>19.57</v>
      </c>
      <c r="K97">
        <v>5.5</v>
      </c>
      <c r="L97">
        <v>1.4</v>
      </c>
      <c r="M97">
        <v>15.02</v>
      </c>
      <c r="N97">
        <v>22.714001</v>
      </c>
      <c r="O97">
        <v>63.512900000000002</v>
      </c>
      <c r="P97">
        <v>59.351999999999997</v>
      </c>
      <c r="Q97">
        <f t="shared" si="16"/>
        <v>1</v>
      </c>
      <c r="R97" t="s">
        <v>2053</v>
      </c>
      <c r="S97" s="55">
        <f t="shared" si="17"/>
        <v>4700000000</v>
      </c>
      <c r="T97" s="5" t="str">
        <f>VLOOKUP(A97,'Fund Database'!$B:$G,3,FALSE)</f>
        <v>Church &amp; Dwight C</v>
      </c>
      <c r="U97" s="5">
        <f>VLOOKUP(A97,'Fund Database'!$B:$G,4,FALSE)</f>
        <v>16.605</v>
      </c>
      <c r="V97" s="5">
        <f>VLOOKUP(A97,'Fund Database'!$B:$G,5,FALSE)</f>
        <v>8.2959999999999994</v>
      </c>
      <c r="W97" s="5">
        <f>VLOOKUP(A97,'Fund Database'!$B:$G,6,FALSE)</f>
        <v>15.585000000000001</v>
      </c>
      <c r="X97" s="6">
        <f t="shared" si="13"/>
        <v>0.46817881523893429</v>
      </c>
      <c r="Y97" s="6">
        <f t="shared" si="18"/>
        <v>1.9949002549872481E-2</v>
      </c>
      <c r="Z97" s="7">
        <f t="shared" si="19"/>
        <v>51.173139999999997</v>
      </c>
      <c r="AA97" s="8">
        <f t="shared" si="20"/>
        <v>-0.23244127793610328</v>
      </c>
    </row>
    <row r="98" spans="1:27" x14ac:dyDescent="0.3">
      <c r="A98" t="s">
        <v>1596</v>
      </c>
      <c r="B98">
        <v>50299</v>
      </c>
      <c r="C98">
        <v>46.06</v>
      </c>
      <c r="D98" s="21">
        <f t="shared" si="14"/>
        <v>2316771.94</v>
      </c>
      <c r="E98">
        <v>77.86</v>
      </c>
      <c r="F98" s="21">
        <f t="shared" si="15"/>
        <v>3916280.14</v>
      </c>
      <c r="G98">
        <v>83.54</v>
      </c>
      <c r="H98" s="1">
        <v>673874</v>
      </c>
      <c r="I98">
        <v>4.13</v>
      </c>
      <c r="J98">
        <v>18.84</v>
      </c>
      <c r="K98">
        <v>4</v>
      </c>
      <c r="L98">
        <v>1.42</v>
      </c>
      <c r="M98">
        <v>12.32</v>
      </c>
      <c r="N98">
        <v>34.695999</v>
      </c>
      <c r="O98">
        <v>74.540000000000006</v>
      </c>
      <c r="P98">
        <v>73.08</v>
      </c>
      <c r="Q98">
        <f t="shared" si="16"/>
        <v>1</v>
      </c>
      <c r="R98" t="s">
        <v>2086</v>
      </c>
      <c r="S98" s="55">
        <f t="shared" si="17"/>
        <v>8600000000</v>
      </c>
      <c r="T98" s="5" t="str">
        <f>VLOOKUP(A98,'Fund Database'!$B:$G,3,FALSE)</f>
        <v>V.F. Corporation</v>
      </c>
      <c r="U98" s="5">
        <f>VLOOKUP(A98,'Fund Database'!$B:$G,4,FALSE)</f>
        <v>12.488</v>
      </c>
      <c r="V98" s="5">
        <f>VLOOKUP(A98,'Fund Database'!$B:$G,5,FALSE)</f>
        <v>8.3070000000000004</v>
      </c>
      <c r="W98" s="5">
        <f>VLOOKUP(A98,'Fund Database'!$B:$G,6,FALSE)</f>
        <v>11.894</v>
      </c>
      <c r="X98" s="6">
        <f t="shared" si="13"/>
        <v>0.6904038211029091</v>
      </c>
      <c r="Y98" s="6">
        <f t="shared" si="18"/>
        <v>7.2951451322887328E-2</v>
      </c>
      <c r="Z98" s="7">
        <f t="shared" si="19"/>
        <v>50.881599999999999</v>
      </c>
      <c r="AA98" s="8">
        <f t="shared" si="20"/>
        <v>-0.34649884407911635</v>
      </c>
    </row>
    <row r="99" spans="1:27" x14ac:dyDescent="0.3">
      <c r="A99" t="s">
        <v>256</v>
      </c>
      <c r="B99">
        <v>34497</v>
      </c>
      <c r="C99">
        <v>43.26</v>
      </c>
      <c r="D99" s="21">
        <f t="shared" si="14"/>
        <v>1492340.22</v>
      </c>
      <c r="E99">
        <v>69.88</v>
      </c>
      <c r="F99" s="21">
        <f t="shared" si="15"/>
        <v>2410650.36</v>
      </c>
      <c r="G99">
        <v>73.209999999999994</v>
      </c>
      <c r="H99" s="1">
        <v>146934</v>
      </c>
      <c r="I99">
        <v>4.08</v>
      </c>
      <c r="J99">
        <v>17.13</v>
      </c>
      <c r="K99">
        <v>1.2</v>
      </c>
      <c r="L99">
        <v>1.43</v>
      </c>
      <c r="M99">
        <v>15</v>
      </c>
      <c r="N99">
        <v>11.41</v>
      </c>
      <c r="O99">
        <v>66.91</v>
      </c>
      <c r="P99">
        <v>64.56</v>
      </c>
      <c r="Q99">
        <f t="shared" si="16"/>
        <v>1</v>
      </c>
      <c r="R99" t="s">
        <v>2087</v>
      </c>
      <c r="S99" s="55">
        <f t="shared" si="17"/>
        <v>69760000000</v>
      </c>
      <c r="T99" s="5" t="str">
        <f>VLOOKUP(A99,'Fund Database'!$B:$G,3,FALSE)</f>
        <v>British American</v>
      </c>
      <c r="U99" s="5">
        <f>VLOOKUP(A99,'Fund Database'!$B:$G,4,FALSE)</f>
        <v>37.274000000000001</v>
      </c>
      <c r="V99" s="5">
        <f>VLOOKUP(A99,'Fund Database'!$B:$G,5,FALSE)</f>
        <v>9.4600000000000009</v>
      </c>
      <c r="W99" s="5">
        <f>VLOOKUP(A99,'Fund Database'!$B:$G,6,FALSE)</f>
        <v>28.85</v>
      </c>
      <c r="X99" s="6">
        <f t="shared" si="13"/>
        <v>0.61534905224225611</v>
      </c>
      <c r="Y99" s="6">
        <f t="shared" si="18"/>
        <v>4.7653119633657676E-2</v>
      </c>
      <c r="Z99" s="7">
        <f t="shared" si="19"/>
        <v>61.2</v>
      </c>
      <c r="AA99" s="8">
        <f t="shared" si="20"/>
        <v>-0.12421293646250706</v>
      </c>
    </row>
    <row r="100" spans="1:27" x14ac:dyDescent="0.3">
      <c r="A100" t="s">
        <v>679</v>
      </c>
      <c r="B100">
        <v>79752</v>
      </c>
      <c r="C100">
        <v>35.28</v>
      </c>
      <c r="D100" s="21">
        <f t="shared" si="14"/>
        <v>2813650.56</v>
      </c>
      <c r="E100">
        <v>72.91</v>
      </c>
      <c r="F100" s="21">
        <f t="shared" si="15"/>
        <v>5814718.3199999994</v>
      </c>
      <c r="G100">
        <v>76.06</v>
      </c>
      <c r="H100" s="1">
        <v>1952980</v>
      </c>
      <c r="I100">
        <v>6.17</v>
      </c>
      <c r="J100">
        <v>11.81</v>
      </c>
      <c r="K100">
        <v>1.4</v>
      </c>
      <c r="L100">
        <v>1.43</v>
      </c>
      <c r="M100">
        <v>10.39</v>
      </c>
      <c r="N100">
        <v>32.209000000000003</v>
      </c>
      <c r="O100">
        <v>69.87</v>
      </c>
      <c r="P100">
        <v>66.36</v>
      </c>
      <c r="Q100">
        <f t="shared" si="16"/>
        <v>1</v>
      </c>
      <c r="R100" t="s">
        <v>2088</v>
      </c>
      <c r="S100" s="55">
        <f t="shared" si="17"/>
        <v>28120000000</v>
      </c>
      <c r="T100" s="5" t="str">
        <f>VLOOKUP(A100,'Fund Database'!$B:$G,3,FALSE)</f>
        <v>General Dynamics</v>
      </c>
      <c r="U100" s="5">
        <f>VLOOKUP(A100,'Fund Database'!$B:$G,4,FALSE)</f>
        <v>21.417999999999999</v>
      </c>
      <c r="V100" s="5">
        <f>VLOOKUP(A100,'Fund Database'!$B:$G,5,FALSE)</f>
        <v>7.7270000000000003</v>
      </c>
      <c r="W100" s="5">
        <f>VLOOKUP(A100,'Fund Database'!$B:$G,6,FALSE)</f>
        <v>11.491</v>
      </c>
      <c r="X100" s="6">
        <f t="shared" si="13"/>
        <v>1.0666099773242628</v>
      </c>
      <c r="Y100" s="6">
        <f t="shared" si="18"/>
        <v>4.3203950075435552E-2</v>
      </c>
      <c r="Z100" s="7">
        <f t="shared" si="19"/>
        <v>64.106300000000005</v>
      </c>
      <c r="AA100" s="8">
        <f t="shared" si="20"/>
        <v>-0.12074749691400347</v>
      </c>
    </row>
    <row r="101" spans="1:27" x14ac:dyDescent="0.3">
      <c r="A101" t="s">
        <v>1279</v>
      </c>
      <c r="B101">
        <v>49089</v>
      </c>
      <c r="C101">
        <v>31.49</v>
      </c>
      <c r="D101" s="21">
        <f t="shared" si="14"/>
        <v>1545812.6099999999</v>
      </c>
      <c r="E101">
        <v>59.15</v>
      </c>
      <c r="F101" s="21">
        <f t="shared" si="15"/>
        <v>2903614.35</v>
      </c>
      <c r="G101">
        <v>59.83</v>
      </c>
      <c r="H101" s="1">
        <v>581669</v>
      </c>
      <c r="I101">
        <v>2.25</v>
      </c>
      <c r="J101">
        <v>26.35</v>
      </c>
      <c r="K101">
        <v>7.5</v>
      </c>
      <c r="L101">
        <v>1.44</v>
      </c>
      <c r="M101">
        <v>21.51</v>
      </c>
      <c r="N101">
        <v>16.721001000000001</v>
      </c>
      <c r="O101">
        <v>54.47</v>
      </c>
      <c r="P101">
        <v>50.1</v>
      </c>
      <c r="Q101">
        <f t="shared" si="16"/>
        <v>1</v>
      </c>
      <c r="R101" t="s">
        <v>2089</v>
      </c>
      <c r="S101" s="55">
        <f t="shared" si="17"/>
        <v>4450000000</v>
      </c>
      <c r="T101" s="5" t="str">
        <f>VLOOKUP(A101,'Fund Database'!$B:$G,3,FALSE)</f>
        <v>ResMed Inc. Commo</v>
      </c>
      <c r="U101" s="5">
        <f>VLOOKUP(A101,'Fund Database'!$B:$G,4,FALSE)</f>
        <v>15.547000000000001</v>
      </c>
      <c r="V101" s="5">
        <f>VLOOKUP(A101,'Fund Database'!$B:$G,5,FALSE)</f>
        <v>9.6259999999999994</v>
      </c>
      <c r="W101" s="5">
        <f>VLOOKUP(A101,'Fund Database'!$B:$G,6,FALSE)</f>
        <v>22.506</v>
      </c>
      <c r="X101" s="6">
        <f t="shared" si="13"/>
        <v>0.87837408701174979</v>
      </c>
      <c r="Y101" s="6">
        <f t="shared" si="18"/>
        <v>1.1496196111580722E-2</v>
      </c>
      <c r="Z101" s="7">
        <f t="shared" si="19"/>
        <v>48.397500000000001</v>
      </c>
      <c r="AA101" s="8">
        <f t="shared" si="20"/>
        <v>-0.18178360101437022</v>
      </c>
    </row>
    <row r="102" spans="1:27" x14ac:dyDescent="0.3">
      <c r="A102" t="s">
        <v>886</v>
      </c>
      <c r="B102">
        <v>85834</v>
      </c>
      <c r="C102">
        <v>25.96</v>
      </c>
      <c r="D102" s="21">
        <f t="shared" si="14"/>
        <v>2228250.64</v>
      </c>
      <c r="E102">
        <v>68.72</v>
      </c>
      <c r="F102" s="21">
        <f t="shared" si="15"/>
        <v>5898512.4799999995</v>
      </c>
      <c r="G102">
        <v>63.56</v>
      </c>
      <c r="H102" s="1">
        <v>134257</v>
      </c>
      <c r="I102">
        <v>3.63</v>
      </c>
      <c r="J102">
        <v>18.940000000000001</v>
      </c>
      <c r="K102">
        <v>3.2</v>
      </c>
      <c r="L102">
        <v>1.45</v>
      </c>
      <c r="M102">
        <v>15.58</v>
      </c>
      <c r="N102">
        <v>28.179001</v>
      </c>
      <c r="O102">
        <v>61.39</v>
      </c>
      <c r="P102">
        <v>55.8</v>
      </c>
      <c r="Q102">
        <f t="shared" si="16"/>
        <v>1</v>
      </c>
      <c r="R102" t="s">
        <v>2090</v>
      </c>
      <c r="S102" s="55">
        <f t="shared" si="17"/>
        <v>12690000000</v>
      </c>
      <c r="T102" s="5" t="str">
        <f>VLOOKUP(A102,'Fund Database'!$B:$G,3,FALSE)</f>
        <v>Coca Cola Femsa S</v>
      </c>
      <c r="U102" s="5">
        <f>VLOOKUP(A102,'Fund Database'!$B:$G,4,FALSE)</f>
        <v>13.961</v>
      </c>
      <c r="V102" s="5">
        <f>VLOOKUP(A102,'Fund Database'!$B:$G,5,FALSE)</f>
        <v>9.4879999999999995</v>
      </c>
      <c r="W102" s="5">
        <f>VLOOKUP(A102,'Fund Database'!$B:$G,6,FALSE)</f>
        <v>15.407999999999999</v>
      </c>
      <c r="X102" s="6">
        <f t="shared" ref="X102:X133" si="21">(E102-C102)/C102</f>
        <v>1.6471494607087827</v>
      </c>
      <c r="Y102" s="6">
        <f t="shared" si="18"/>
        <v>-7.5087310826542436E-2</v>
      </c>
      <c r="Z102" s="7">
        <f t="shared" si="19"/>
        <v>56.555399999999999</v>
      </c>
      <c r="AA102" s="8">
        <f t="shared" si="20"/>
        <v>-0.17701688009313155</v>
      </c>
    </row>
    <row r="103" spans="1:27" x14ac:dyDescent="0.3">
      <c r="A103" t="s">
        <v>1560</v>
      </c>
      <c r="B103">
        <v>86780</v>
      </c>
      <c r="C103">
        <v>33.28</v>
      </c>
      <c r="D103" s="21">
        <f t="shared" si="14"/>
        <v>2888038.3999999999</v>
      </c>
      <c r="E103">
        <v>68.03</v>
      </c>
      <c r="F103" s="21">
        <f t="shared" si="15"/>
        <v>5903643.4000000004</v>
      </c>
      <c r="G103">
        <v>75.09</v>
      </c>
      <c r="H103" s="1">
        <v>3653790</v>
      </c>
      <c r="I103">
        <v>3.75</v>
      </c>
      <c r="J103">
        <v>18.13</v>
      </c>
      <c r="K103">
        <v>1.8</v>
      </c>
      <c r="L103">
        <v>1.45</v>
      </c>
      <c r="M103">
        <v>13.52</v>
      </c>
      <c r="N103">
        <v>33.543998999999999</v>
      </c>
      <c r="O103">
        <v>64.63</v>
      </c>
      <c r="P103">
        <v>62.8</v>
      </c>
      <c r="Q103">
        <f t="shared" si="16"/>
        <v>1</v>
      </c>
      <c r="R103" t="s">
        <v>2091</v>
      </c>
      <c r="S103" s="55">
        <f t="shared" si="17"/>
        <v>34370000000</v>
      </c>
      <c r="T103" s="5" t="str">
        <f>VLOOKUP(A103,'Fund Database'!$B:$G,3,FALSE)</f>
        <v>Union Pacific Cor</v>
      </c>
      <c r="U103" s="5">
        <f>VLOOKUP(A103,'Fund Database'!$B:$G,4,FALSE)</f>
        <v>11.72</v>
      </c>
      <c r="V103" s="5">
        <f>VLOOKUP(A103,'Fund Database'!$B:$G,5,FALSE)</f>
        <v>5.1619999999999999</v>
      </c>
      <c r="W103" s="5">
        <f>VLOOKUP(A103,'Fund Database'!$B:$G,6,FALSE)</f>
        <v>23.984000000000002</v>
      </c>
      <c r="X103" s="6">
        <f t="shared" si="21"/>
        <v>1.0441706730769231</v>
      </c>
      <c r="Y103" s="6">
        <f t="shared" si="18"/>
        <v>0.10377774511245041</v>
      </c>
      <c r="Z103" s="7">
        <f t="shared" si="19"/>
        <v>50.699999999999996</v>
      </c>
      <c r="AA103" s="8">
        <f t="shared" si="20"/>
        <v>-0.25474055563721892</v>
      </c>
    </row>
    <row r="104" spans="1:27" x14ac:dyDescent="0.3">
      <c r="A104" t="s">
        <v>634</v>
      </c>
      <c r="B104">
        <v>56175</v>
      </c>
      <c r="C104">
        <v>52.86</v>
      </c>
      <c r="D104" s="21">
        <f t="shared" si="14"/>
        <v>2969410.5</v>
      </c>
      <c r="E104">
        <v>95.589995999999999</v>
      </c>
      <c r="F104" s="21">
        <f t="shared" si="15"/>
        <v>5369768.0252999999</v>
      </c>
      <c r="G104">
        <v>94.9</v>
      </c>
      <c r="H104" s="1">
        <v>407602</v>
      </c>
      <c r="I104">
        <v>3.903</v>
      </c>
      <c r="J104">
        <v>24.49</v>
      </c>
      <c r="K104">
        <v>4.0999999999999996</v>
      </c>
      <c r="L104">
        <v>1.45</v>
      </c>
      <c r="M104">
        <v>22.71</v>
      </c>
      <c r="N104">
        <v>20.457999999999998</v>
      </c>
      <c r="O104">
        <v>90.922899999999998</v>
      </c>
      <c r="P104">
        <v>79.470399999999998</v>
      </c>
      <c r="Q104">
        <f t="shared" si="16"/>
        <v>1</v>
      </c>
      <c r="R104" t="s">
        <v>1886</v>
      </c>
      <c r="S104" s="55">
        <f t="shared" si="17"/>
        <v>5410000000</v>
      </c>
      <c r="T104" s="5" t="str">
        <f>VLOOKUP(A104,'Fund Database'!$B:$G,3,FALSE)</f>
        <v>Edwards Lifescien</v>
      </c>
      <c r="U104" s="5">
        <f>VLOOKUP(A104,'Fund Database'!$B:$G,4,FALSE)</f>
        <v>22.497</v>
      </c>
      <c r="V104" s="5">
        <f>VLOOKUP(A104,'Fund Database'!$B:$G,5,FALSE)</f>
        <v>9.8650000000000002</v>
      </c>
      <c r="W104" s="5">
        <f>VLOOKUP(A104,'Fund Database'!$B:$G,6,FALSE)</f>
        <v>18.010999999999999</v>
      </c>
      <c r="X104" s="6">
        <f t="shared" si="21"/>
        <v>0.80836163450624288</v>
      </c>
      <c r="Y104" s="6">
        <f t="shared" si="18"/>
        <v>-7.2182867336870026E-3</v>
      </c>
      <c r="Z104" s="7">
        <f t="shared" si="19"/>
        <v>88.637129999999999</v>
      </c>
      <c r="AA104" s="8">
        <f t="shared" si="20"/>
        <v>-7.2736335296007343E-2</v>
      </c>
    </row>
    <row r="105" spans="1:27" x14ac:dyDescent="0.3">
      <c r="A105" t="s">
        <v>1581</v>
      </c>
      <c r="B105">
        <v>82036</v>
      </c>
      <c r="C105">
        <v>37.4</v>
      </c>
      <c r="D105" s="21">
        <f t="shared" si="14"/>
        <v>3068146.4</v>
      </c>
      <c r="E105">
        <v>70.27</v>
      </c>
      <c r="F105" s="21">
        <f t="shared" si="15"/>
        <v>5764669.7199999997</v>
      </c>
      <c r="G105">
        <v>77.53</v>
      </c>
      <c r="H105" s="1">
        <v>4842290</v>
      </c>
      <c r="I105">
        <v>4.1230000000000002</v>
      </c>
      <c r="J105">
        <v>17.04</v>
      </c>
      <c r="K105">
        <v>1.6</v>
      </c>
      <c r="L105">
        <v>1.47</v>
      </c>
      <c r="M105">
        <v>13.21</v>
      </c>
      <c r="N105">
        <v>21.420999999999999</v>
      </c>
      <c r="O105">
        <v>68.589699999999993</v>
      </c>
      <c r="P105">
        <v>65.750900000000001</v>
      </c>
      <c r="Q105">
        <f t="shared" si="16"/>
        <v>1</v>
      </c>
      <c r="R105" t="s">
        <v>2092</v>
      </c>
      <c r="S105" s="55">
        <f t="shared" si="17"/>
        <v>65870000000.000008</v>
      </c>
      <c r="T105" s="5" t="str">
        <f>VLOOKUP(A105,'Fund Database'!$B:$G,3,FALSE)</f>
        <v>United Technologi</v>
      </c>
      <c r="U105" s="5">
        <f>VLOOKUP(A105,'Fund Database'!$B:$G,4,FALSE)</f>
        <v>21.373999999999999</v>
      </c>
      <c r="V105" s="5">
        <f>VLOOKUP(A105,'Fund Database'!$B:$G,5,FALSE)</f>
        <v>8.0259999999999998</v>
      </c>
      <c r="W105" s="5">
        <f>VLOOKUP(A105,'Fund Database'!$B:$G,6,FALSE)</f>
        <v>13.667</v>
      </c>
      <c r="X105" s="6">
        <f t="shared" si="21"/>
        <v>0.8788770053475935</v>
      </c>
      <c r="Y105" s="6">
        <f t="shared" si="18"/>
        <v>0.10331578198377694</v>
      </c>
      <c r="Z105" s="7">
        <f t="shared" si="19"/>
        <v>54.464830000000006</v>
      </c>
      <c r="AA105" s="8">
        <f t="shared" si="20"/>
        <v>-0.22492059200227679</v>
      </c>
    </row>
    <row r="106" spans="1:27" x14ac:dyDescent="0.3">
      <c r="A106" t="s">
        <v>1345</v>
      </c>
      <c r="B106">
        <v>90056</v>
      </c>
      <c r="C106">
        <v>35.33</v>
      </c>
      <c r="D106" s="21">
        <f t="shared" si="14"/>
        <v>3181678.48</v>
      </c>
      <c r="E106">
        <v>62.55</v>
      </c>
      <c r="F106" s="21">
        <f t="shared" si="15"/>
        <v>5633002.7999999998</v>
      </c>
      <c r="G106">
        <v>84.08</v>
      </c>
      <c r="H106" s="1">
        <v>10717800</v>
      </c>
      <c r="I106">
        <v>2.59</v>
      </c>
      <c r="J106">
        <v>24.17</v>
      </c>
      <c r="K106">
        <v>1.4</v>
      </c>
      <c r="L106">
        <v>1.47</v>
      </c>
      <c r="M106">
        <v>16.329999999999998</v>
      </c>
      <c r="N106">
        <v>16.003</v>
      </c>
      <c r="O106">
        <v>65</v>
      </c>
      <c r="P106">
        <v>63.04</v>
      </c>
      <c r="Q106">
        <f t="shared" si="16"/>
        <v>1</v>
      </c>
      <c r="R106" t="s">
        <v>2093</v>
      </c>
      <c r="S106" s="55">
        <f t="shared" si="17"/>
        <v>74850000000</v>
      </c>
      <c r="T106" s="5" t="str">
        <f>VLOOKUP(A106,'Fund Database'!$B:$G,3,FALSE)</f>
        <v>Schlumberger N.V.</v>
      </c>
      <c r="U106" s="5">
        <f>VLOOKUP(A106,'Fund Database'!$B:$G,4,FALSE)</f>
        <v>17.542000000000002</v>
      </c>
      <c r="V106" s="5">
        <f>VLOOKUP(A106,'Fund Database'!$B:$G,5,FALSE)</f>
        <v>7.8609999999999998</v>
      </c>
      <c r="W106" s="5">
        <f>VLOOKUP(A106,'Fund Database'!$B:$G,6,FALSE)</f>
        <v>18.158999999999999</v>
      </c>
      <c r="X106" s="6">
        <f t="shared" si="21"/>
        <v>0.77045004245683557</v>
      </c>
      <c r="Y106" s="6">
        <f t="shared" si="18"/>
        <v>0.34420463629096726</v>
      </c>
      <c r="Z106" s="7">
        <f t="shared" si="19"/>
        <v>42.294699999999992</v>
      </c>
      <c r="AA106" s="8">
        <f t="shared" si="20"/>
        <v>-0.32382573940847331</v>
      </c>
    </row>
    <row r="107" spans="1:27" x14ac:dyDescent="0.3">
      <c r="A107" t="s">
        <v>871</v>
      </c>
      <c r="B107">
        <v>29681</v>
      </c>
      <c r="C107">
        <v>35.64</v>
      </c>
      <c r="D107" s="21">
        <f t="shared" si="14"/>
        <v>1057830.8400000001</v>
      </c>
      <c r="E107">
        <v>52.47</v>
      </c>
      <c r="F107" s="21">
        <f t="shared" si="15"/>
        <v>1557362.07</v>
      </c>
      <c r="G107">
        <v>57.19</v>
      </c>
      <c r="H107" s="1">
        <v>2183410</v>
      </c>
      <c r="I107">
        <v>3.16</v>
      </c>
      <c r="J107">
        <v>16.63</v>
      </c>
      <c r="K107">
        <v>2.8</v>
      </c>
      <c r="L107">
        <v>1.48</v>
      </c>
      <c r="M107">
        <v>13.35</v>
      </c>
      <c r="N107">
        <v>5.9630000000000001</v>
      </c>
      <c r="O107">
        <v>53.39</v>
      </c>
      <c r="P107">
        <v>51.42</v>
      </c>
      <c r="Q107">
        <f t="shared" si="16"/>
        <v>1</v>
      </c>
      <c r="R107" t="s">
        <v>2094</v>
      </c>
      <c r="S107" s="55">
        <f t="shared" si="17"/>
        <v>19990000000</v>
      </c>
      <c r="T107" s="5" t="str">
        <f>VLOOKUP(A107,'Fund Database'!$B:$G,3,FALSE)</f>
        <v>Kellogg Company C</v>
      </c>
      <c r="U107" s="5">
        <f>VLOOKUP(A107,'Fund Database'!$B:$G,4,FALSE)</f>
        <v>65.161000000000001</v>
      </c>
      <c r="V107" s="5">
        <f>VLOOKUP(A107,'Fund Database'!$B:$G,5,FALSE)</f>
        <v>12.073</v>
      </c>
      <c r="W107" s="5">
        <f>VLOOKUP(A107,'Fund Database'!$B:$G,6,FALSE)</f>
        <v>17.010000000000002</v>
      </c>
      <c r="X107" s="6">
        <f t="shared" si="21"/>
        <v>0.47222222222222215</v>
      </c>
      <c r="Y107" s="6">
        <f t="shared" si="18"/>
        <v>8.9956165427863527E-2</v>
      </c>
      <c r="Z107" s="7">
        <f t="shared" si="19"/>
        <v>42.186</v>
      </c>
      <c r="AA107" s="8">
        <f t="shared" si="20"/>
        <v>-0.19599771297884505</v>
      </c>
    </row>
    <row r="108" spans="1:27" x14ac:dyDescent="0.3">
      <c r="A108" t="s">
        <v>841</v>
      </c>
      <c r="B108">
        <v>33170</v>
      </c>
      <c r="C108">
        <v>31.94</v>
      </c>
      <c r="D108" s="21">
        <f t="shared" si="14"/>
        <v>1059449.8</v>
      </c>
      <c r="E108">
        <v>52.53</v>
      </c>
      <c r="F108" s="21">
        <f t="shared" si="15"/>
        <v>1742420.1</v>
      </c>
      <c r="G108">
        <v>57.92</v>
      </c>
      <c r="H108" s="1">
        <v>1759640</v>
      </c>
      <c r="I108">
        <v>3.5</v>
      </c>
      <c r="J108">
        <v>15.01</v>
      </c>
      <c r="K108">
        <v>1.5</v>
      </c>
      <c r="L108">
        <v>1.48</v>
      </c>
      <c r="M108">
        <v>11.7</v>
      </c>
      <c r="N108">
        <v>21.204000000000001</v>
      </c>
      <c r="O108">
        <v>50.03</v>
      </c>
      <c r="P108">
        <v>51.18</v>
      </c>
      <c r="Q108">
        <f t="shared" si="16"/>
        <v>0</v>
      </c>
      <c r="R108" t="s">
        <v>2095</v>
      </c>
      <c r="S108" s="55">
        <f t="shared" si="17"/>
        <v>9610000000</v>
      </c>
      <c r="T108" s="5" t="str">
        <f>VLOOKUP(A108,'Fund Database'!$B:$G,3,FALSE)</f>
        <v>ITT Corporation C</v>
      </c>
      <c r="U108" s="5">
        <f>VLOOKUP(A108,'Fund Database'!$B:$G,4,FALSE)</f>
        <v>18.757000000000001</v>
      </c>
      <c r="V108" s="5">
        <f>VLOOKUP(A108,'Fund Database'!$B:$G,5,FALSE)</f>
        <v>7.093</v>
      </c>
      <c r="W108" s="5">
        <f>VLOOKUP(A108,'Fund Database'!$B:$G,6,FALSE)</f>
        <v>11.244999999999999</v>
      </c>
      <c r="X108" s="6">
        <f t="shared" si="21"/>
        <v>0.64464621164683777</v>
      </c>
      <c r="Y108" s="6">
        <f t="shared" si="18"/>
        <v>0.10260803350466401</v>
      </c>
      <c r="Z108" s="7">
        <f t="shared" si="19"/>
        <v>40.949999999999996</v>
      </c>
      <c r="AA108" s="8">
        <f t="shared" si="20"/>
        <v>-0.22044545973729307</v>
      </c>
    </row>
    <row r="109" spans="1:27" x14ac:dyDescent="0.3">
      <c r="A109" t="s">
        <v>139</v>
      </c>
      <c r="B109">
        <v>34636</v>
      </c>
      <c r="C109">
        <v>49.29</v>
      </c>
      <c r="D109" s="21">
        <f t="shared" si="14"/>
        <v>1707208.44</v>
      </c>
      <c r="E109">
        <v>74.170100000000005</v>
      </c>
      <c r="F109" s="21">
        <f t="shared" si="15"/>
        <v>2568955.5836</v>
      </c>
      <c r="G109">
        <v>85.25</v>
      </c>
      <c r="H109" s="1">
        <v>128416</v>
      </c>
      <c r="I109">
        <v>3.5489999999999999</v>
      </c>
      <c r="J109">
        <v>20.9</v>
      </c>
      <c r="K109">
        <v>4.5</v>
      </c>
      <c r="L109">
        <v>1.48</v>
      </c>
      <c r="M109">
        <v>18</v>
      </c>
      <c r="N109">
        <v>23.686001000000001</v>
      </c>
      <c r="O109">
        <v>77.119100000000003</v>
      </c>
      <c r="P109">
        <v>70.519499999999994</v>
      </c>
      <c r="Q109">
        <f t="shared" si="16"/>
        <v>1</v>
      </c>
      <c r="R109" t="s">
        <v>2096</v>
      </c>
      <c r="S109" s="55">
        <f t="shared" si="17"/>
        <v>667310000</v>
      </c>
      <c r="T109" s="5" t="str">
        <f>VLOOKUP(A109,'Fund Database'!$B:$G,3,FALSE)</f>
        <v>American Science</v>
      </c>
      <c r="U109" s="5">
        <f>VLOOKUP(A109,'Fund Database'!$B:$G,4,FALSE)</f>
        <v>16.669</v>
      </c>
      <c r="V109" s="5">
        <f>VLOOKUP(A109,'Fund Database'!$B:$G,5,FALSE)</f>
        <v>11.513999999999999</v>
      </c>
      <c r="W109" s="5">
        <f>VLOOKUP(A109,'Fund Database'!$B:$G,6,FALSE)</f>
        <v>21.675000000000001</v>
      </c>
      <c r="X109" s="6">
        <f t="shared" si="21"/>
        <v>0.50476973016839133</v>
      </c>
      <c r="Y109" s="6">
        <f t="shared" si="18"/>
        <v>0.14938499476204015</v>
      </c>
      <c r="Z109" s="7">
        <f t="shared" si="19"/>
        <v>63.881999999999998</v>
      </c>
      <c r="AA109" s="8">
        <f t="shared" si="20"/>
        <v>-0.13870953389573434</v>
      </c>
    </row>
    <row r="110" spans="1:27" x14ac:dyDescent="0.3">
      <c r="A110" t="s">
        <v>649</v>
      </c>
      <c r="B110">
        <v>79347</v>
      </c>
      <c r="C110">
        <v>35.56</v>
      </c>
      <c r="D110" s="21">
        <f t="shared" si="14"/>
        <v>2821579.3200000003</v>
      </c>
      <c r="E110">
        <v>68.930000000000007</v>
      </c>
      <c r="F110" s="21">
        <f t="shared" si="15"/>
        <v>5469388.7100000009</v>
      </c>
      <c r="G110">
        <v>68</v>
      </c>
      <c r="H110" s="1">
        <v>366366</v>
      </c>
      <c r="I110">
        <v>2.99</v>
      </c>
      <c r="J110">
        <v>23.09</v>
      </c>
      <c r="K110">
        <v>13</v>
      </c>
      <c r="L110">
        <v>1.49</v>
      </c>
      <c r="M110">
        <v>21.02</v>
      </c>
      <c r="N110">
        <v>11.162000000000001</v>
      </c>
      <c r="O110">
        <v>65.150000000000006</v>
      </c>
      <c r="P110">
        <v>65.69</v>
      </c>
      <c r="Q110">
        <f t="shared" si="16"/>
        <v>0</v>
      </c>
      <c r="R110" t="s">
        <v>2097</v>
      </c>
      <c r="S110" s="55">
        <f t="shared" si="17"/>
        <v>3250000000</v>
      </c>
      <c r="T110" s="5" t="str">
        <f>VLOOKUP(A110,'Fund Database'!$B:$G,3,FALSE)</f>
        <v>FactSet Research</v>
      </c>
      <c r="U110" s="5">
        <f>VLOOKUP(A110,'Fund Database'!$B:$G,4,FALSE)</f>
        <v>30.375</v>
      </c>
      <c r="V110" s="5">
        <f>VLOOKUP(A110,'Fund Database'!$B:$G,5,FALSE)</f>
        <v>22.797000000000001</v>
      </c>
      <c r="W110" s="5">
        <f>VLOOKUP(A110,'Fund Database'!$B:$G,6,FALSE)</f>
        <v>34.384999999999998</v>
      </c>
      <c r="X110" s="6">
        <f t="shared" si="21"/>
        <v>0.93841394825646796</v>
      </c>
      <c r="Y110" s="6">
        <f t="shared" si="18"/>
        <v>-1.3491948353402099E-2</v>
      </c>
      <c r="Z110" s="7">
        <f t="shared" si="19"/>
        <v>62.849800000000002</v>
      </c>
      <c r="AA110" s="8">
        <f t="shared" si="20"/>
        <v>-8.820832728855367E-2</v>
      </c>
    </row>
    <row r="111" spans="1:27" x14ac:dyDescent="0.3">
      <c r="A111" t="s">
        <v>688</v>
      </c>
      <c r="B111">
        <v>43808</v>
      </c>
      <c r="C111">
        <v>55.41</v>
      </c>
      <c r="D111" s="21">
        <f t="shared" si="14"/>
        <v>2427401.2799999998</v>
      </c>
      <c r="E111">
        <v>75.66</v>
      </c>
      <c r="F111" s="21">
        <f t="shared" si="15"/>
        <v>3314513.28</v>
      </c>
      <c r="G111">
        <v>86.6</v>
      </c>
      <c r="H111" s="1">
        <v>226557</v>
      </c>
      <c r="I111">
        <v>2.39</v>
      </c>
      <c r="J111">
        <v>31.6</v>
      </c>
      <c r="K111">
        <v>10.7</v>
      </c>
      <c r="L111">
        <v>1.49</v>
      </c>
      <c r="M111">
        <v>18.45</v>
      </c>
      <c r="N111">
        <v>8.59</v>
      </c>
      <c r="O111">
        <v>76.290000000000006</v>
      </c>
      <c r="P111">
        <v>81.69</v>
      </c>
      <c r="Q111">
        <f t="shared" si="16"/>
        <v>0</v>
      </c>
      <c r="R111" t="s">
        <v>2098</v>
      </c>
      <c r="S111" s="55">
        <f t="shared" si="17"/>
        <v>2140000000.0000002</v>
      </c>
      <c r="T111" s="5" t="str">
        <f>VLOOKUP(A111,'Fund Database'!$B:$G,3,FALSE)</f>
        <v>Greenhill Common</v>
      </c>
      <c r="U111" s="5">
        <f>VLOOKUP(A111,'Fund Database'!$B:$G,4,FALSE)</f>
        <v>32.326000000000001</v>
      </c>
      <c r="V111" s="5">
        <f>VLOOKUP(A111,'Fund Database'!$B:$G,5,FALSE)</f>
        <v>0</v>
      </c>
      <c r="W111" s="5">
        <f>VLOOKUP(A111,'Fund Database'!$B:$G,6,FALSE)</f>
        <v>38.302999999999997</v>
      </c>
      <c r="X111" s="6">
        <f t="shared" si="21"/>
        <v>0.36545749864645372</v>
      </c>
      <c r="Y111" s="6">
        <f t="shared" si="18"/>
        <v>0.14459423737774252</v>
      </c>
      <c r="Z111" s="7">
        <f t="shared" si="19"/>
        <v>44.095500000000001</v>
      </c>
      <c r="AA111" s="8">
        <f t="shared" si="20"/>
        <v>-0.41718873909595555</v>
      </c>
    </row>
    <row r="112" spans="1:27" x14ac:dyDescent="0.3">
      <c r="A112" t="s">
        <v>1030</v>
      </c>
      <c r="B112">
        <v>43834</v>
      </c>
      <c r="C112">
        <v>66.569999999999993</v>
      </c>
      <c r="D112" s="21">
        <f t="shared" si="14"/>
        <v>2918029.38</v>
      </c>
      <c r="E112">
        <v>74.099999999999994</v>
      </c>
      <c r="F112" s="21">
        <f t="shared" si="15"/>
        <v>3248099.4</v>
      </c>
      <c r="G112">
        <v>91.27</v>
      </c>
      <c r="H112" s="1">
        <v>5086260</v>
      </c>
      <c r="I112">
        <v>2.78</v>
      </c>
      <c r="J112">
        <v>26.67</v>
      </c>
      <c r="K112">
        <v>1.4</v>
      </c>
      <c r="L112">
        <v>1.49</v>
      </c>
      <c r="M112">
        <v>16.84</v>
      </c>
      <c r="N112">
        <v>18.861000000000001</v>
      </c>
      <c r="O112">
        <v>77.03</v>
      </c>
      <c r="P112">
        <v>78.400000000000006</v>
      </c>
      <c r="Q112">
        <f t="shared" si="16"/>
        <v>0</v>
      </c>
      <c r="R112" t="s">
        <v>2099</v>
      </c>
      <c r="S112" s="55">
        <f t="shared" si="17"/>
        <v>40430000000</v>
      </c>
      <c r="T112" s="5" t="str">
        <f>VLOOKUP(A112,'Fund Database'!$B:$G,3,FALSE)</f>
        <v>Monsanto Company</v>
      </c>
      <c r="U112" s="5">
        <f>VLOOKUP(A112,'Fund Database'!$B:$G,4,FALSE)</f>
        <v>15.779</v>
      </c>
      <c r="V112" s="5">
        <f>VLOOKUP(A112,'Fund Database'!$B:$G,5,FALSE)</f>
        <v>10.503</v>
      </c>
      <c r="W112" s="5">
        <f>VLOOKUP(A112,'Fund Database'!$B:$G,6,FALSE)</f>
        <v>26.922000000000001</v>
      </c>
      <c r="X112" s="6">
        <f t="shared" si="21"/>
        <v>0.11311401532221724</v>
      </c>
      <c r="Y112" s="6">
        <f t="shared" si="18"/>
        <v>0.2317139001349528</v>
      </c>
      <c r="Z112" s="7">
        <f t="shared" si="19"/>
        <v>46.815199999999997</v>
      </c>
      <c r="AA112" s="8">
        <f t="shared" si="20"/>
        <v>-0.36821592442645074</v>
      </c>
    </row>
    <row r="113" spans="1:27" x14ac:dyDescent="0.3">
      <c r="A113" t="s">
        <v>370</v>
      </c>
      <c r="B113">
        <v>31911</v>
      </c>
      <c r="C113">
        <v>45.67</v>
      </c>
      <c r="D113" s="21">
        <f t="shared" si="14"/>
        <v>1457375.37</v>
      </c>
      <c r="E113">
        <v>61.474997999999999</v>
      </c>
      <c r="F113" s="21">
        <f t="shared" si="15"/>
        <v>1961728.661178</v>
      </c>
      <c r="G113">
        <v>67.73</v>
      </c>
      <c r="H113" s="1">
        <v>1238690</v>
      </c>
      <c r="I113">
        <v>4.1660000000000004</v>
      </c>
      <c r="J113">
        <v>14.76</v>
      </c>
      <c r="K113">
        <v>2.6</v>
      </c>
      <c r="L113">
        <v>1.52</v>
      </c>
      <c r="M113">
        <v>13.25</v>
      </c>
      <c r="N113">
        <v>0.193</v>
      </c>
      <c r="O113">
        <v>60.621699999999997</v>
      </c>
      <c r="P113">
        <v>59.822600000000001</v>
      </c>
      <c r="Q113">
        <f t="shared" si="16"/>
        <v>1</v>
      </c>
      <c r="R113" t="s">
        <v>2100</v>
      </c>
      <c r="S113" s="55">
        <f t="shared" si="17"/>
        <v>8620000000</v>
      </c>
      <c r="T113" s="5" t="str">
        <f>VLOOKUP(A113,'Fund Database'!$B:$G,3,FALSE)</f>
        <v>Clorox Company (T</v>
      </c>
      <c r="U113" s="5">
        <f>VLOOKUP(A113,'Fund Database'!$B:$G,4,FALSE)</f>
        <v>0</v>
      </c>
      <c r="V113" s="5">
        <f>VLOOKUP(A113,'Fund Database'!$B:$G,5,FALSE)</f>
        <v>15.95</v>
      </c>
      <c r="W113" s="5">
        <f>VLOOKUP(A113,'Fund Database'!$B:$G,6,FALSE)</f>
        <v>20.614000000000001</v>
      </c>
      <c r="X113" s="6">
        <f t="shared" si="21"/>
        <v>0.346069586161594</v>
      </c>
      <c r="Y113" s="6">
        <f t="shared" si="18"/>
        <v>0.10174871416831936</v>
      </c>
      <c r="Z113" s="7">
        <f t="shared" si="19"/>
        <v>55.199500000000008</v>
      </c>
      <c r="AA113" s="8">
        <f t="shared" si="20"/>
        <v>-0.10208211800185812</v>
      </c>
    </row>
    <row r="114" spans="1:27" x14ac:dyDescent="0.3">
      <c r="A114" t="s">
        <v>532</v>
      </c>
      <c r="B114">
        <v>13512</v>
      </c>
      <c r="C114">
        <v>39.92</v>
      </c>
      <c r="D114" s="21">
        <f t="shared" si="14"/>
        <v>539399.04</v>
      </c>
      <c r="E114">
        <v>70.75</v>
      </c>
      <c r="F114" s="21">
        <f t="shared" si="15"/>
        <v>955974</v>
      </c>
      <c r="G114">
        <v>76.75</v>
      </c>
      <c r="H114" s="2">
        <v>82634.399999999994</v>
      </c>
      <c r="I114">
        <v>2.97</v>
      </c>
      <c r="J114">
        <v>23.86</v>
      </c>
      <c r="K114">
        <v>6.7</v>
      </c>
      <c r="L114">
        <v>1.52</v>
      </c>
      <c r="M114">
        <v>19.38</v>
      </c>
      <c r="N114">
        <v>13.794</v>
      </c>
      <c r="O114">
        <v>69.62</v>
      </c>
      <c r="P114">
        <v>67.66</v>
      </c>
      <c r="Q114">
        <f t="shared" si="16"/>
        <v>1</v>
      </c>
      <c r="R114" t="s">
        <v>2101</v>
      </c>
      <c r="S114" s="55">
        <f t="shared" si="17"/>
        <v>1250000000</v>
      </c>
      <c r="T114" s="5" t="str">
        <f>VLOOKUP(A114,'Fund Database'!$B:$G,3,FALSE)</f>
        <v>Dionex Corporatio</v>
      </c>
      <c r="U114" s="5">
        <f>VLOOKUP(A114,'Fund Database'!$B:$G,4,FALSE)</f>
        <v>24.155999999999999</v>
      </c>
      <c r="V114" s="5">
        <f>VLOOKUP(A114,'Fund Database'!$B:$G,5,FALSE)</f>
        <v>13.974</v>
      </c>
      <c r="W114" s="5">
        <f>VLOOKUP(A114,'Fund Database'!$B:$G,6,FALSE)</f>
        <v>20.43</v>
      </c>
      <c r="X114" s="6">
        <f t="shared" si="21"/>
        <v>0.77229458917835658</v>
      </c>
      <c r="Y114" s="6">
        <f t="shared" si="18"/>
        <v>8.4805653710247356E-2</v>
      </c>
      <c r="Z114" s="7">
        <f t="shared" si="19"/>
        <v>57.558599999999998</v>
      </c>
      <c r="AA114" s="8">
        <f t="shared" si="20"/>
        <v>-0.18645088339222618</v>
      </c>
    </row>
    <row r="115" spans="1:27" x14ac:dyDescent="0.3">
      <c r="A115" t="s">
        <v>415</v>
      </c>
      <c r="B115">
        <v>46105</v>
      </c>
      <c r="C115">
        <v>38.17</v>
      </c>
      <c r="D115" s="21">
        <f t="shared" si="14"/>
        <v>1759827.85</v>
      </c>
      <c r="E115">
        <v>60.9</v>
      </c>
      <c r="F115" s="21">
        <f t="shared" si="15"/>
        <v>2807794.5</v>
      </c>
      <c r="G115">
        <v>64.61</v>
      </c>
      <c r="H115" s="1">
        <v>3551300</v>
      </c>
      <c r="I115">
        <v>2.4700000000000002</v>
      </c>
      <c r="J115">
        <v>24.67</v>
      </c>
      <c r="K115">
        <v>3.1</v>
      </c>
      <c r="L115">
        <v>1.53</v>
      </c>
      <c r="M115">
        <v>18.91</v>
      </c>
      <c r="N115">
        <v>24.062000000000001</v>
      </c>
      <c r="O115">
        <v>59.28</v>
      </c>
      <c r="P115">
        <v>57.95</v>
      </c>
      <c r="Q115">
        <f t="shared" si="16"/>
        <v>1</v>
      </c>
      <c r="R115" t="s">
        <v>2102</v>
      </c>
      <c r="S115" s="55">
        <f t="shared" si="17"/>
        <v>26760000000</v>
      </c>
      <c r="T115" s="5" t="str">
        <f>VLOOKUP(A115,'Fund Database'!$B:$G,3,FALSE)</f>
        <v>Costco Wholesale</v>
      </c>
      <c r="U115" s="5">
        <f>VLOOKUP(A115,'Fund Database'!$B:$G,4,FALSE)</f>
        <v>11.346</v>
      </c>
      <c r="V115" s="5">
        <f>VLOOKUP(A115,'Fund Database'!$B:$G,5,FALSE)</f>
        <v>5.0730000000000004</v>
      </c>
      <c r="W115" s="5">
        <f>VLOOKUP(A115,'Fund Database'!$B:$G,6,FALSE)</f>
        <v>2.496</v>
      </c>
      <c r="X115" s="6">
        <f t="shared" si="21"/>
        <v>0.59549384333245992</v>
      </c>
      <c r="Y115" s="6">
        <f t="shared" si="18"/>
        <v>6.0919540229885071E-2</v>
      </c>
      <c r="Z115" s="7">
        <f t="shared" si="19"/>
        <v>46.707700000000003</v>
      </c>
      <c r="AA115" s="8">
        <f t="shared" si="20"/>
        <v>-0.23304269293924459</v>
      </c>
    </row>
    <row r="116" spans="1:27" x14ac:dyDescent="0.3">
      <c r="A116" t="s">
        <v>505</v>
      </c>
      <c r="B116">
        <v>23204</v>
      </c>
      <c r="C116">
        <v>40.93</v>
      </c>
      <c r="D116" s="21">
        <f t="shared" si="14"/>
        <v>949739.72</v>
      </c>
      <c r="E116">
        <v>65.13</v>
      </c>
      <c r="F116" s="21">
        <f t="shared" si="15"/>
        <v>1511276.5199999998</v>
      </c>
      <c r="G116">
        <v>79.92</v>
      </c>
      <c r="H116" s="1">
        <v>675379</v>
      </c>
      <c r="I116">
        <v>3.62</v>
      </c>
      <c r="J116">
        <v>17.989999999999998</v>
      </c>
      <c r="K116">
        <v>2.4</v>
      </c>
      <c r="L116">
        <v>1.53</v>
      </c>
      <c r="M116">
        <v>12.97</v>
      </c>
      <c r="N116">
        <v>9.33</v>
      </c>
      <c r="O116">
        <v>66.72</v>
      </c>
      <c r="P116">
        <v>65.69</v>
      </c>
      <c r="Q116">
        <f t="shared" si="16"/>
        <v>1</v>
      </c>
      <c r="R116" t="s">
        <v>2103</v>
      </c>
      <c r="S116" s="55">
        <f t="shared" si="17"/>
        <v>40410000000</v>
      </c>
      <c r="T116" s="5" t="str">
        <f>VLOOKUP(A116,'Fund Database'!$B:$G,3,FALSE)</f>
        <v>Diageo plc Common</v>
      </c>
      <c r="U116" s="5">
        <f>VLOOKUP(A116,'Fund Database'!$B:$G,4,FALSE)</f>
        <v>39.741999999999997</v>
      </c>
      <c r="V116" s="5">
        <f>VLOOKUP(A116,'Fund Database'!$B:$G,5,FALSE)</f>
        <v>7.734</v>
      </c>
      <c r="W116" s="5">
        <f>VLOOKUP(A116,'Fund Database'!$B:$G,6,FALSE)</f>
        <v>27.28</v>
      </c>
      <c r="X116" s="6">
        <f t="shared" si="21"/>
        <v>0.59125335939408741</v>
      </c>
      <c r="Y116" s="6">
        <f t="shared" si="18"/>
        <v>0.22708429295255653</v>
      </c>
      <c r="Z116" s="7">
        <f t="shared" si="19"/>
        <v>46.951400000000007</v>
      </c>
      <c r="AA116" s="8">
        <f t="shared" si="20"/>
        <v>-0.2791125441424841</v>
      </c>
    </row>
    <row r="117" spans="1:27" x14ac:dyDescent="0.3">
      <c r="A117" t="s">
        <v>217</v>
      </c>
      <c r="B117">
        <v>67742</v>
      </c>
      <c r="C117">
        <v>41.75</v>
      </c>
      <c r="D117" s="21">
        <f t="shared" si="14"/>
        <v>2828228.5</v>
      </c>
      <c r="E117">
        <v>56.44</v>
      </c>
      <c r="F117" s="21">
        <f t="shared" si="15"/>
        <v>3823358.48</v>
      </c>
      <c r="G117">
        <v>53.87</v>
      </c>
      <c r="H117" s="1">
        <v>2947880</v>
      </c>
      <c r="I117">
        <v>3.35</v>
      </c>
      <c r="J117">
        <v>16.87</v>
      </c>
      <c r="K117">
        <v>3.7</v>
      </c>
      <c r="L117">
        <v>1.57</v>
      </c>
      <c r="M117">
        <v>11.69</v>
      </c>
      <c r="N117">
        <v>22.635999999999999</v>
      </c>
      <c r="O117">
        <v>54.62</v>
      </c>
      <c r="P117">
        <v>50.35</v>
      </c>
      <c r="Q117">
        <f t="shared" si="16"/>
        <v>1</v>
      </c>
      <c r="R117" t="s">
        <v>2104</v>
      </c>
      <c r="S117" s="55">
        <f t="shared" si="17"/>
        <v>15220000000</v>
      </c>
      <c r="T117" s="5" t="str">
        <f>VLOOKUP(A117,'Fund Database'!$B:$G,3,FALSE)</f>
        <v>Biogen Idec Inc</v>
      </c>
      <c r="U117" s="5">
        <f>VLOOKUP(A117,'Fund Database'!$B:$G,4,FALSE)</f>
        <v>16.132000000000001</v>
      </c>
      <c r="V117" s="5">
        <f>VLOOKUP(A117,'Fund Database'!$B:$G,5,FALSE)</f>
        <v>9.5079999999999991</v>
      </c>
      <c r="W117" s="5">
        <f>VLOOKUP(A117,'Fund Database'!$B:$G,6,FALSE)</f>
        <v>29.594000000000001</v>
      </c>
      <c r="X117" s="6">
        <f t="shared" si="21"/>
        <v>0.35185628742514963</v>
      </c>
      <c r="Y117" s="6">
        <f t="shared" si="18"/>
        <v>-4.5535081502480521E-2</v>
      </c>
      <c r="Z117" s="7">
        <f t="shared" si="19"/>
        <v>39.161499999999997</v>
      </c>
      <c r="AA117" s="8">
        <f t="shared" si="20"/>
        <v>-0.30613926293408933</v>
      </c>
    </row>
    <row r="118" spans="1:27" x14ac:dyDescent="0.3">
      <c r="A118" t="s">
        <v>346</v>
      </c>
      <c r="B118">
        <v>53789</v>
      </c>
      <c r="C118">
        <v>37.36</v>
      </c>
      <c r="D118" s="21">
        <f t="shared" si="14"/>
        <v>2009557.04</v>
      </c>
      <c r="E118">
        <v>52.6</v>
      </c>
      <c r="F118" s="21">
        <f t="shared" si="15"/>
        <v>2829301.4</v>
      </c>
      <c r="G118">
        <v>62.4</v>
      </c>
      <c r="H118" s="1">
        <v>1627830</v>
      </c>
      <c r="I118">
        <v>2.13</v>
      </c>
      <c r="J118">
        <v>24.66</v>
      </c>
      <c r="K118">
        <v>4.5999999999999996</v>
      </c>
      <c r="L118">
        <v>1.59</v>
      </c>
      <c r="M118">
        <v>20.079999999999998</v>
      </c>
      <c r="N118">
        <v>6.4950000000000001</v>
      </c>
      <c r="O118">
        <v>54.89</v>
      </c>
      <c r="P118">
        <v>56.94</v>
      </c>
      <c r="Q118">
        <f t="shared" si="16"/>
        <v>0</v>
      </c>
      <c r="R118" t="s">
        <v>2105</v>
      </c>
      <c r="S118" s="55">
        <f t="shared" si="17"/>
        <v>8750000000</v>
      </c>
      <c r="T118" s="5" t="str">
        <f>VLOOKUP(A118,'Fund Database'!$B:$G,3,FALSE)</f>
        <v>C.H. Robinson Wor</v>
      </c>
      <c r="U118" s="5">
        <f>VLOOKUP(A118,'Fund Database'!$B:$G,4,FALSE)</f>
        <v>32.996000000000002</v>
      </c>
      <c r="V118" s="5">
        <f>VLOOKUP(A118,'Fund Database'!$B:$G,5,FALSE)</f>
        <v>20.027999999999999</v>
      </c>
      <c r="W118" s="5">
        <f>VLOOKUP(A118,'Fund Database'!$B:$G,6,FALSE)</f>
        <v>7.718</v>
      </c>
      <c r="X118" s="6">
        <f t="shared" si="21"/>
        <v>0.40792291220556753</v>
      </c>
      <c r="Y118" s="6">
        <f t="shared" si="18"/>
        <v>0.18631178707224327</v>
      </c>
      <c r="Z118" s="7">
        <f t="shared" si="19"/>
        <v>42.770399999999995</v>
      </c>
      <c r="AA118" s="8">
        <f t="shared" si="20"/>
        <v>-0.18687452471482902</v>
      </c>
    </row>
    <row r="119" spans="1:27" x14ac:dyDescent="0.3">
      <c r="A119" t="s">
        <v>325</v>
      </c>
      <c r="B119">
        <v>31746</v>
      </c>
      <c r="C119">
        <v>34.5</v>
      </c>
      <c r="D119" s="21">
        <f t="shared" si="14"/>
        <v>1095237</v>
      </c>
      <c r="E119">
        <v>82.54</v>
      </c>
      <c r="F119" s="21">
        <f t="shared" si="15"/>
        <v>2620314.8400000003</v>
      </c>
      <c r="G119">
        <v>87.57</v>
      </c>
      <c r="H119" s="1">
        <v>823331</v>
      </c>
      <c r="I119">
        <v>2.31</v>
      </c>
      <c r="J119">
        <v>35.79</v>
      </c>
      <c r="K119">
        <v>10.5</v>
      </c>
      <c r="L119">
        <v>1.59</v>
      </c>
      <c r="M119">
        <v>23.58</v>
      </c>
      <c r="N119">
        <v>19.329999999999998</v>
      </c>
      <c r="O119">
        <v>81.78</v>
      </c>
      <c r="P119">
        <v>77.39</v>
      </c>
      <c r="Q119">
        <f t="shared" si="16"/>
        <v>1</v>
      </c>
      <c r="R119" t="s">
        <v>2106</v>
      </c>
      <c r="S119" s="55">
        <f t="shared" si="17"/>
        <v>6760000000</v>
      </c>
      <c r="T119" s="5" t="str">
        <f>VLOOKUP(A119,'Fund Database'!$B:$G,3,FALSE)</f>
        <v>Cerner Corporatio</v>
      </c>
      <c r="U119" s="5">
        <f>VLOOKUP(A119,'Fund Database'!$B:$G,4,FALSE)</f>
        <v>13.381</v>
      </c>
      <c r="V119" s="5">
        <f>VLOOKUP(A119,'Fund Database'!$B:$G,5,FALSE)</f>
        <v>9.0579999999999998</v>
      </c>
      <c r="W119" s="5">
        <f>VLOOKUP(A119,'Fund Database'!$B:$G,6,FALSE)</f>
        <v>17.466000000000001</v>
      </c>
      <c r="X119" s="6">
        <f t="shared" si="21"/>
        <v>1.3924637681159422</v>
      </c>
      <c r="Y119" s="6">
        <f t="shared" si="18"/>
        <v>6.094015023019126E-2</v>
      </c>
      <c r="Z119" s="7">
        <f t="shared" si="19"/>
        <v>54.469799999999999</v>
      </c>
      <c r="AA119" s="8">
        <f t="shared" si="20"/>
        <v>-0.34007996123091838</v>
      </c>
    </row>
    <row r="120" spans="1:27" x14ac:dyDescent="0.3">
      <c r="A120" t="s">
        <v>229</v>
      </c>
      <c r="B120">
        <v>18256</v>
      </c>
      <c r="C120">
        <v>36.5</v>
      </c>
      <c r="D120" s="21">
        <f t="shared" si="14"/>
        <v>666344</v>
      </c>
      <c r="E120">
        <v>54.3</v>
      </c>
      <c r="F120" s="21">
        <f t="shared" si="15"/>
        <v>991300.79999999993</v>
      </c>
      <c r="G120">
        <v>59.75</v>
      </c>
      <c r="H120" s="1">
        <v>858570</v>
      </c>
      <c r="I120">
        <v>4.08</v>
      </c>
      <c r="J120">
        <v>13.3</v>
      </c>
      <c r="K120">
        <v>1.9</v>
      </c>
      <c r="L120">
        <v>1.62</v>
      </c>
      <c r="M120">
        <v>11.15</v>
      </c>
      <c r="N120">
        <v>16.867000999999998</v>
      </c>
      <c r="O120">
        <v>51.78</v>
      </c>
      <c r="P120">
        <v>50.78</v>
      </c>
      <c r="Q120">
        <f t="shared" si="16"/>
        <v>1</v>
      </c>
      <c r="R120" t="s">
        <v>2107</v>
      </c>
      <c r="S120" s="55">
        <f t="shared" si="17"/>
        <v>5100000000</v>
      </c>
      <c r="T120" s="5" t="str">
        <f>VLOOKUP(A120,'Fund Database'!$B:$G,3,FALSE)</f>
        <v>Ball Corporation</v>
      </c>
      <c r="U120" s="5">
        <f>VLOOKUP(A120,'Fund Database'!$B:$G,4,FALSE)</f>
        <v>29.068999999999999</v>
      </c>
      <c r="V120" s="5">
        <f>VLOOKUP(A120,'Fund Database'!$B:$G,5,FALSE)</f>
        <v>6.4169999999999998</v>
      </c>
      <c r="W120" s="5">
        <f>VLOOKUP(A120,'Fund Database'!$B:$G,6,FALSE)</f>
        <v>8.9849999999999994</v>
      </c>
      <c r="X120" s="6">
        <f t="shared" si="21"/>
        <v>0.48767123287671227</v>
      </c>
      <c r="Y120" s="6">
        <f t="shared" si="18"/>
        <v>0.10036832412523027</v>
      </c>
      <c r="Z120" s="7">
        <f t="shared" si="19"/>
        <v>45.492000000000004</v>
      </c>
      <c r="AA120" s="8">
        <f t="shared" si="20"/>
        <v>-0.16220994475138109</v>
      </c>
    </row>
    <row r="121" spans="1:27" x14ac:dyDescent="0.3">
      <c r="A121" t="s">
        <v>664</v>
      </c>
      <c r="B121">
        <v>55190</v>
      </c>
      <c r="C121">
        <v>34.9</v>
      </c>
      <c r="D121" s="21">
        <f t="shared" si="14"/>
        <v>1926131</v>
      </c>
      <c r="E121">
        <v>58.540000999999997</v>
      </c>
      <c r="F121" s="21">
        <f t="shared" si="15"/>
        <v>3230822.6551899998</v>
      </c>
      <c r="G121">
        <v>65.2</v>
      </c>
      <c r="H121" s="1">
        <v>713716</v>
      </c>
      <c r="I121">
        <v>3.1019999999999999</v>
      </c>
      <c r="J121">
        <v>18.87</v>
      </c>
      <c r="K121">
        <v>2</v>
      </c>
      <c r="L121">
        <v>1.63</v>
      </c>
      <c r="M121">
        <v>11.48</v>
      </c>
      <c r="N121">
        <v>14.843</v>
      </c>
      <c r="O121">
        <v>54.650300000000001</v>
      </c>
      <c r="P121">
        <v>54.5</v>
      </c>
      <c r="Q121">
        <f t="shared" si="16"/>
        <v>1</v>
      </c>
      <c r="R121" t="s">
        <v>2108</v>
      </c>
      <c r="S121" s="55">
        <f t="shared" si="17"/>
        <v>4250000000</v>
      </c>
      <c r="T121" s="5" t="str">
        <f>VLOOKUP(A121,'Fund Database'!$B:$G,3,FALSE)</f>
        <v>FMC Corporation C</v>
      </c>
      <c r="U121" s="5">
        <f>VLOOKUP(A121,'Fund Database'!$B:$G,4,FALSE)</f>
        <v>24.928000000000001</v>
      </c>
      <c r="V121" s="5">
        <f>VLOOKUP(A121,'Fund Database'!$B:$G,5,FALSE)</f>
        <v>9.1739999999999995</v>
      </c>
      <c r="W121" s="5">
        <f>VLOOKUP(A121,'Fund Database'!$B:$G,6,FALSE)</f>
        <v>15.919</v>
      </c>
      <c r="X121" s="6">
        <f t="shared" si="21"/>
        <v>0.67736392550143265</v>
      </c>
      <c r="Y121" s="6">
        <f t="shared" si="18"/>
        <v>0.11376834448636253</v>
      </c>
      <c r="Z121" s="7">
        <f t="shared" si="19"/>
        <v>35.610959999999999</v>
      </c>
      <c r="AA121" s="8">
        <f t="shared" si="20"/>
        <v>-0.39168159563236082</v>
      </c>
    </row>
    <row r="122" spans="1:27" x14ac:dyDescent="0.3">
      <c r="A122" t="s">
        <v>400</v>
      </c>
      <c r="B122">
        <v>98575</v>
      </c>
      <c r="C122">
        <v>23.81</v>
      </c>
      <c r="D122" s="21">
        <f t="shared" si="14"/>
        <v>2347070.75</v>
      </c>
      <c r="E122">
        <v>52.66</v>
      </c>
      <c r="F122" s="21">
        <f t="shared" si="15"/>
        <v>5190959.5</v>
      </c>
      <c r="G122">
        <v>59.8</v>
      </c>
      <c r="H122" s="1">
        <v>3111330</v>
      </c>
      <c r="I122">
        <v>2.95</v>
      </c>
      <c r="J122">
        <v>17.84</v>
      </c>
      <c r="K122">
        <v>0.8</v>
      </c>
      <c r="L122">
        <v>1.65</v>
      </c>
      <c r="M122">
        <v>11.04</v>
      </c>
      <c r="N122">
        <v>9.86</v>
      </c>
      <c r="O122">
        <v>49.93</v>
      </c>
      <c r="P122">
        <v>47.05</v>
      </c>
      <c r="Q122">
        <f t="shared" si="16"/>
        <v>1</v>
      </c>
      <c r="R122" t="s">
        <v>2109</v>
      </c>
      <c r="S122" s="55">
        <f t="shared" si="17"/>
        <v>9540000000</v>
      </c>
      <c r="T122" s="5" t="str">
        <f>VLOOKUP(A122,'Fund Database'!$B:$G,3,FALSE)</f>
        <v>CONSOL Energy Inc</v>
      </c>
      <c r="U122" s="5">
        <f>VLOOKUP(A122,'Fund Database'!$B:$G,4,FALSE)</f>
        <v>33.235999999999997</v>
      </c>
      <c r="V122" s="5">
        <f>VLOOKUP(A122,'Fund Database'!$B:$G,5,FALSE)</f>
        <v>6.4390000000000001</v>
      </c>
      <c r="W122" s="5">
        <f>VLOOKUP(A122,'Fund Database'!$B:$G,6,FALSE)</f>
        <v>17.117000000000001</v>
      </c>
      <c r="X122" s="6">
        <f t="shared" si="21"/>
        <v>1.2116757664846702</v>
      </c>
      <c r="Y122" s="6">
        <f t="shared" si="18"/>
        <v>0.13558678313710598</v>
      </c>
      <c r="Z122" s="7">
        <f t="shared" si="19"/>
        <v>32.567999999999998</v>
      </c>
      <c r="AA122" s="8">
        <f t="shared" si="20"/>
        <v>-0.38154196733763768</v>
      </c>
    </row>
    <row r="123" spans="1:27" x14ac:dyDescent="0.3">
      <c r="A123" t="s">
        <v>1171</v>
      </c>
      <c r="B123">
        <v>17006</v>
      </c>
      <c r="C123">
        <v>43.93</v>
      </c>
      <c r="D123" s="21">
        <f t="shared" si="14"/>
        <v>747073.58</v>
      </c>
      <c r="E123">
        <v>63.545000000000002</v>
      </c>
      <c r="F123" s="21">
        <f t="shared" si="15"/>
        <v>1080646.27</v>
      </c>
      <c r="G123">
        <v>69.760000000000005</v>
      </c>
      <c r="H123" s="1">
        <v>11569900</v>
      </c>
      <c r="I123">
        <v>4.1980000000000004</v>
      </c>
      <c r="J123">
        <v>15.14</v>
      </c>
      <c r="K123">
        <v>2.1</v>
      </c>
      <c r="L123">
        <v>1.65</v>
      </c>
      <c r="M123">
        <v>15.61</v>
      </c>
      <c r="N123">
        <v>23.183001000000001</v>
      </c>
      <c r="O123">
        <v>62.048000000000002</v>
      </c>
      <c r="P123">
        <v>59.485999999999997</v>
      </c>
      <c r="Q123">
        <f t="shared" si="16"/>
        <v>1</v>
      </c>
      <c r="R123" t="s">
        <v>2110</v>
      </c>
      <c r="S123" s="55">
        <f t="shared" si="17"/>
        <v>184570000000</v>
      </c>
      <c r="T123" s="5" t="str">
        <f>VLOOKUP(A123,'Fund Database'!$B:$G,3,FALSE)</f>
        <v>Procter &amp; Gamble</v>
      </c>
      <c r="U123" s="5">
        <f>VLOOKUP(A123,'Fund Database'!$B:$G,4,FALSE)</f>
        <v>17.613</v>
      </c>
      <c r="V123" s="5">
        <f>VLOOKUP(A123,'Fund Database'!$B:$G,5,FALSE)</f>
        <v>7.67</v>
      </c>
      <c r="W123" s="5">
        <f>VLOOKUP(A123,'Fund Database'!$B:$G,6,FALSE)</f>
        <v>21.215</v>
      </c>
      <c r="X123" s="6">
        <f t="shared" si="21"/>
        <v>0.44650580468927842</v>
      </c>
      <c r="Y123" s="6">
        <f t="shared" si="18"/>
        <v>9.7804705326933722E-2</v>
      </c>
      <c r="Z123" s="7">
        <f t="shared" si="19"/>
        <v>65.530780000000007</v>
      </c>
      <c r="AA123" s="8">
        <f t="shared" si="20"/>
        <v>3.1249980328900865E-2</v>
      </c>
    </row>
    <row r="124" spans="1:27" x14ac:dyDescent="0.3">
      <c r="A124" t="s">
        <v>208</v>
      </c>
      <c r="B124">
        <v>54115</v>
      </c>
      <c r="C124">
        <v>37.11</v>
      </c>
      <c r="D124" s="21">
        <f t="shared" si="14"/>
        <v>2008207.65</v>
      </c>
      <c r="E124">
        <v>105.07</v>
      </c>
      <c r="F124" s="21">
        <f t="shared" si="15"/>
        <v>5685863.0499999998</v>
      </c>
      <c r="G124">
        <v>124.5</v>
      </c>
      <c r="H124" s="1">
        <v>1220720</v>
      </c>
      <c r="I124">
        <v>4.9000000000000004</v>
      </c>
      <c r="J124">
        <v>21.46</v>
      </c>
      <c r="K124">
        <v>2.4</v>
      </c>
      <c r="L124">
        <v>1.66</v>
      </c>
      <c r="M124">
        <v>14.51</v>
      </c>
      <c r="N124">
        <v>31.266000999999999</v>
      </c>
      <c r="O124">
        <v>102.36</v>
      </c>
      <c r="P124">
        <v>104.12</v>
      </c>
      <c r="Q124">
        <f t="shared" si="16"/>
        <v>0</v>
      </c>
      <c r="R124" t="s">
        <v>2111</v>
      </c>
      <c r="S124" s="55">
        <f t="shared" si="17"/>
        <v>23980000000</v>
      </c>
      <c r="T124" s="5" t="str">
        <f>VLOOKUP(A124,'Fund Database'!$B:$G,3,FALSE)</f>
        <v>Franklin Resource</v>
      </c>
      <c r="U124" s="5">
        <f>VLOOKUP(A124,'Fund Database'!$B:$G,4,FALSE)</f>
        <v>15.965999999999999</v>
      </c>
      <c r="V124" s="5">
        <f>VLOOKUP(A124,'Fund Database'!$B:$G,5,FALSE)</f>
        <v>9.8040000000000003</v>
      </c>
      <c r="W124" s="5">
        <f>VLOOKUP(A124,'Fund Database'!$B:$G,6,FALSE)</f>
        <v>31.038</v>
      </c>
      <c r="X124" s="6">
        <f t="shared" si="21"/>
        <v>1.8313123147399621</v>
      </c>
      <c r="Y124" s="6">
        <f t="shared" si="18"/>
        <v>0.18492433615684789</v>
      </c>
      <c r="Z124" s="7">
        <f t="shared" si="19"/>
        <v>71.099000000000004</v>
      </c>
      <c r="AA124" s="8">
        <f t="shared" si="20"/>
        <v>-0.32331778814123907</v>
      </c>
    </row>
    <row r="125" spans="1:27" x14ac:dyDescent="0.3">
      <c r="A125" t="s">
        <v>883</v>
      </c>
      <c r="B125">
        <v>82520</v>
      </c>
      <c r="C125">
        <v>37.44</v>
      </c>
      <c r="D125" s="21">
        <f t="shared" si="14"/>
        <v>3089548.8</v>
      </c>
      <c r="E125">
        <v>54.49</v>
      </c>
      <c r="F125" s="21">
        <f t="shared" si="15"/>
        <v>4496514.8</v>
      </c>
      <c r="G125">
        <v>61.58</v>
      </c>
      <c r="H125" s="1">
        <v>10579700</v>
      </c>
      <c r="I125">
        <v>2.93</v>
      </c>
      <c r="J125">
        <v>18.600000000000001</v>
      </c>
      <c r="K125">
        <v>1.8</v>
      </c>
      <c r="L125">
        <v>1.69</v>
      </c>
      <c r="M125">
        <v>14.57</v>
      </c>
      <c r="N125">
        <v>10.768000000000001</v>
      </c>
      <c r="O125">
        <v>54.64</v>
      </c>
      <c r="P125">
        <v>54.49</v>
      </c>
      <c r="Q125">
        <f t="shared" si="16"/>
        <v>1</v>
      </c>
      <c r="R125" t="s">
        <v>2112</v>
      </c>
      <c r="S125" s="55">
        <f t="shared" si="17"/>
        <v>125490000000</v>
      </c>
      <c r="T125" s="5" t="str">
        <f>VLOOKUP(A125,'Fund Database'!$B:$G,3,FALSE)</f>
        <v>Coca-Cola Company</v>
      </c>
      <c r="U125" s="5">
        <f>VLOOKUP(A125,'Fund Database'!$B:$G,4,FALSE)</f>
        <v>30.146999999999998</v>
      </c>
      <c r="V125" s="5">
        <f>VLOOKUP(A125,'Fund Database'!$B:$G,5,FALSE)</f>
        <v>11.974</v>
      </c>
      <c r="W125" s="5">
        <f>VLOOKUP(A125,'Fund Database'!$B:$G,6,FALSE)</f>
        <v>27.57</v>
      </c>
      <c r="X125" s="6">
        <f t="shared" si="21"/>
        <v>0.4553952991452993</v>
      </c>
      <c r="Y125" s="6">
        <f t="shared" si="18"/>
        <v>0.13011561754450351</v>
      </c>
      <c r="Z125" s="7">
        <f t="shared" si="19"/>
        <v>42.690100000000001</v>
      </c>
      <c r="AA125" s="8">
        <f t="shared" si="20"/>
        <v>-0.2165516608552028</v>
      </c>
    </row>
    <row r="126" spans="1:27" x14ac:dyDescent="0.3">
      <c r="A126" t="s">
        <v>1327</v>
      </c>
      <c r="B126">
        <v>39281</v>
      </c>
      <c r="C126">
        <v>31.45</v>
      </c>
      <c r="D126" s="21">
        <f t="shared" si="14"/>
        <v>1235387.45</v>
      </c>
      <c r="E126">
        <v>51.58</v>
      </c>
      <c r="F126" s="21">
        <f t="shared" si="15"/>
        <v>2026113.98</v>
      </c>
      <c r="G126">
        <v>60</v>
      </c>
      <c r="H126" s="1">
        <v>820380</v>
      </c>
      <c r="I126">
        <v>2.8</v>
      </c>
      <c r="J126">
        <v>18.399999999999999</v>
      </c>
      <c r="K126">
        <v>5.2</v>
      </c>
      <c r="L126">
        <v>1.71</v>
      </c>
      <c r="M126">
        <v>15.04</v>
      </c>
      <c r="N126">
        <v>13.853999999999999</v>
      </c>
      <c r="O126">
        <v>49.17</v>
      </c>
      <c r="P126">
        <v>51.82</v>
      </c>
      <c r="Q126">
        <f t="shared" si="16"/>
        <v>0</v>
      </c>
      <c r="R126" t="s">
        <v>2113</v>
      </c>
      <c r="S126" s="55">
        <f t="shared" si="17"/>
        <v>6280000000</v>
      </c>
      <c r="T126" s="5" t="str">
        <f>VLOOKUP(A126,'Fund Database'!$B:$G,3,FALSE)</f>
        <v>Sigma-Aldrich Cor</v>
      </c>
      <c r="U126" s="5">
        <f>VLOOKUP(A126,'Fund Database'!$B:$G,4,FALSE)</f>
        <v>22.622</v>
      </c>
      <c r="V126" s="5">
        <f>VLOOKUP(A126,'Fund Database'!$B:$G,5,FALSE)</f>
        <v>12.068</v>
      </c>
      <c r="W126" s="5">
        <f>VLOOKUP(A126,'Fund Database'!$B:$G,6,FALSE)</f>
        <v>23.692</v>
      </c>
      <c r="X126" s="6">
        <f t="shared" si="21"/>
        <v>0.64006359300476945</v>
      </c>
      <c r="Y126" s="6">
        <f t="shared" si="18"/>
        <v>0.16324156649864294</v>
      </c>
      <c r="Z126" s="7">
        <f t="shared" si="19"/>
        <v>42.111999999999995</v>
      </c>
      <c r="AA126" s="8">
        <f t="shared" si="20"/>
        <v>-0.18355951919348593</v>
      </c>
    </row>
    <row r="127" spans="1:27" x14ac:dyDescent="0.3">
      <c r="A127" t="s">
        <v>1276</v>
      </c>
      <c r="B127">
        <v>84469</v>
      </c>
      <c r="C127">
        <v>42.51</v>
      </c>
      <c r="D127" s="21">
        <f t="shared" si="14"/>
        <v>3590777.19</v>
      </c>
      <c r="E127">
        <v>54.84</v>
      </c>
      <c r="F127" s="21">
        <f t="shared" si="15"/>
        <v>4632279.96</v>
      </c>
      <c r="G127">
        <v>56.2</v>
      </c>
      <c r="H127" s="2">
        <v>90442.6</v>
      </c>
      <c r="I127">
        <v>4.32</v>
      </c>
      <c r="J127">
        <v>12.7</v>
      </c>
      <c r="K127">
        <v>14.4</v>
      </c>
      <c r="L127">
        <v>1.74</v>
      </c>
      <c r="M127">
        <v>13.71</v>
      </c>
      <c r="N127">
        <v>39.137000999999998</v>
      </c>
      <c r="O127">
        <v>52.28</v>
      </c>
      <c r="P127">
        <v>52.42</v>
      </c>
      <c r="Q127">
        <f t="shared" si="16"/>
        <v>0</v>
      </c>
      <c r="R127" t="s">
        <v>1877</v>
      </c>
      <c r="S127" s="55">
        <f t="shared" si="17"/>
        <v>1170000000</v>
      </c>
      <c r="T127" s="5" t="str">
        <f>VLOOKUP(A127,'Fund Database'!$B:$G,3,FALSE)</f>
        <v>RLI Corporation C</v>
      </c>
      <c r="U127" s="5">
        <f>VLOOKUP(A127,'Fund Database'!$B:$G,4,FALSE)</f>
        <v>12.183999999999999</v>
      </c>
      <c r="V127" s="5">
        <f>VLOOKUP(A127,'Fund Database'!$B:$G,5,FALSE)</f>
        <v>3.3639999999999999</v>
      </c>
      <c r="W127" s="5">
        <f>VLOOKUP(A127,'Fund Database'!$B:$G,6,FALSE)</f>
        <v>24.414000000000001</v>
      </c>
      <c r="X127" s="6">
        <f t="shared" si="21"/>
        <v>0.29004940014114339</v>
      </c>
      <c r="Y127" s="6">
        <f t="shared" si="18"/>
        <v>2.4799416484318004E-2</v>
      </c>
      <c r="Z127" s="7">
        <f t="shared" si="19"/>
        <v>59.227200000000011</v>
      </c>
      <c r="AA127" s="8">
        <f t="shared" si="20"/>
        <v>8.0000000000000127E-2</v>
      </c>
    </row>
    <row r="128" spans="1:27" x14ac:dyDescent="0.3">
      <c r="A128" t="s">
        <v>391</v>
      </c>
      <c r="B128">
        <v>41494</v>
      </c>
      <c r="C128">
        <v>29.39</v>
      </c>
      <c r="D128" s="21">
        <f t="shared" si="14"/>
        <v>1219508.6599999999</v>
      </c>
      <c r="E128">
        <v>54.8</v>
      </c>
      <c r="F128" s="21">
        <f t="shared" si="15"/>
        <v>2273871.1999999997</v>
      </c>
      <c r="G128">
        <v>59.62</v>
      </c>
      <c r="H128" s="1">
        <v>875603</v>
      </c>
      <c r="I128">
        <v>3.78</v>
      </c>
      <c r="J128">
        <v>14.49</v>
      </c>
      <c r="K128">
        <v>1.4</v>
      </c>
      <c r="L128">
        <v>1.76</v>
      </c>
      <c r="M128">
        <v>13.14</v>
      </c>
      <c r="N128">
        <v>23.039000000000001</v>
      </c>
      <c r="O128">
        <v>52.34</v>
      </c>
      <c r="P128">
        <v>51.84</v>
      </c>
      <c r="Q128">
        <f t="shared" si="16"/>
        <v>1</v>
      </c>
      <c r="R128" t="s">
        <v>2114</v>
      </c>
      <c r="S128" s="55">
        <f t="shared" si="17"/>
        <v>25850000000</v>
      </c>
      <c r="T128" s="5" t="str">
        <f>VLOOKUP(A128,'Fund Database'!$B:$G,3,FALSE)</f>
        <v>Canadian National</v>
      </c>
      <c r="U128" s="5">
        <f>VLOOKUP(A128,'Fund Database'!$B:$G,4,FALSE)</f>
        <v>17.015000000000001</v>
      </c>
      <c r="V128" s="5">
        <f>VLOOKUP(A128,'Fund Database'!$B:$G,5,FALSE)</f>
        <v>5.9130000000000003</v>
      </c>
      <c r="W128" s="5">
        <f>VLOOKUP(A128,'Fund Database'!$B:$G,6,FALSE)</f>
        <v>33.323999999999998</v>
      </c>
      <c r="X128" s="6">
        <f t="shared" si="21"/>
        <v>0.86457978904389232</v>
      </c>
      <c r="Y128" s="6">
        <f t="shared" si="18"/>
        <v>8.7956204379562059E-2</v>
      </c>
      <c r="Z128" s="7">
        <f t="shared" si="19"/>
        <v>49.669199999999996</v>
      </c>
      <c r="AA128" s="8">
        <f t="shared" si="20"/>
        <v>-9.3627737226277388E-2</v>
      </c>
    </row>
    <row r="129" spans="1:27" x14ac:dyDescent="0.3">
      <c r="A129" t="s">
        <v>952</v>
      </c>
      <c r="B129">
        <v>74542</v>
      </c>
      <c r="C129">
        <v>26.96</v>
      </c>
      <c r="D129" s="21">
        <f t="shared" si="14"/>
        <v>2009652.32</v>
      </c>
      <c r="E129">
        <v>76.33</v>
      </c>
      <c r="F129" s="21">
        <f t="shared" si="15"/>
        <v>5689790.8600000003</v>
      </c>
      <c r="G129">
        <v>87.5</v>
      </c>
      <c r="H129" s="1">
        <v>141921</v>
      </c>
      <c r="I129">
        <v>1.48</v>
      </c>
      <c r="J129">
        <v>51.57</v>
      </c>
      <c r="K129">
        <v>4.2</v>
      </c>
      <c r="L129">
        <v>1.76</v>
      </c>
      <c r="M129">
        <v>14.46</v>
      </c>
      <c r="N129">
        <v>29.273001000000001</v>
      </c>
      <c r="O129">
        <v>69.83</v>
      </c>
      <c r="P129">
        <v>61.23</v>
      </c>
      <c r="Q129">
        <f t="shared" si="16"/>
        <v>1</v>
      </c>
      <c r="R129" t="s">
        <v>2115</v>
      </c>
      <c r="S129" s="55">
        <f t="shared" si="17"/>
        <v>1130000000</v>
      </c>
      <c r="T129" s="5" t="str">
        <f>VLOOKUP(A129,'Fund Database'!$B:$G,3,FALSE)</f>
        <v>Lufkin Industries</v>
      </c>
      <c r="U129" s="5">
        <f>VLOOKUP(A129,'Fund Database'!$B:$G,4,FALSE)</f>
        <v>5.3010000000000002</v>
      </c>
      <c r="V129" s="5">
        <f>VLOOKUP(A129,'Fund Database'!$B:$G,5,FALSE)</f>
        <v>4.3630000000000004</v>
      </c>
      <c r="W129" s="5">
        <f>VLOOKUP(A129,'Fund Database'!$B:$G,6,FALSE)</f>
        <v>7.1779999999999999</v>
      </c>
      <c r="X129" s="6">
        <f t="shared" si="21"/>
        <v>1.8312314540059345</v>
      </c>
      <c r="Y129" s="6">
        <f t="shared" si="18"/>
        <v>0.14633826804663963</v>
      </c>
      <c r="Z129" s="7">
        <f t="shared" si="19"/>
        <v>21.4008</v>
      </c>
      <c r="AA129" s="8">
        <f t="shared" si="20"/>
        <v>-0.7196279313507139</v>
      </c>
    </row>
    <row r="130" spans="1:27" x14ac:dyDescent="0.3">
      <c r="A130" t="s">
        <v>1498</v>
      </c>
      <c r="B130">
        <v>91685</v>
      </c>
      <c r="C130">
        <v>20.09</v>
      </c>
      <c r="D130" s="21">
        <f t="shared" si="14"/>
        <v>1841951.65</v>
      </c>
      <c r="E130">
        <v>52.3</v>
      </c>
      <c r="F130" s="21">
        <f t="shared" si="15"/>
        <v>4795125.5</v>
      </c>
      <c r="G130">
        <v>57.33</v>
      </c>
      <c r="H130" s="1">
        <v>1819240</v>
      </c>
      <c r="I130">
        <v>1.65</v>
      </c>
      <c r="J130">
        <v>31.75</v>
      </c>
      <c r="K130">
        <v>5.6</v>
      </c>
      <c r="L130">
        <v>1.77</v>
      </c>
      <c r="M130">
        <v>17.850000000000001</v>
      </c>
      <c r="N130">
        <v>11.148</v>
      </c>
      <c r="O130">
        <v>50.95</v>
      </c>
      <c r="P130">
        <v>49.09</v>
      </c>
      <c r="Q130">
        <f t="shared" si="16"/>
        <v>1</v>
      </c>
      <c r="R130" t="s">
        <v>1861</v>
      </c>
      <c r="S130" s="55">
        <f t="shared" si="17"/>
        <v>13550000000</v>
      </c>
      <c r="T130" s="5" t="str">
        <f>VLOOKUP(A130,'Fund Database'!$B:$G,3,FALSE)</f>
        <v>T. Rowe Price Gro</v>
      </c>
      <c r="U130" s="5">
        <f>VLOOKUP(A130,'Fund Database'!$B:$G,4,FALSE)</f>
        <v>16.146000000000001</v>
      </c>
      <c r="V130" s="5">
        <f>VLOOKUP(A130,'Fund Database'!$B:$G,5,FALSE)</f>
        <v>14.638</v>
      </c>
      <c r="W130" s="5">
        <f>VLOOKUP(A130,'Fund Database'!$B:$G,6,FALSE)</f>
        <v>37.720999999999997</v>
      </c>
      <c r="X130" s="6">
        <f t="shared" si="21"/>
        <v>1.6032852165256344</v>
      </c>
      <c r="Y130" s="6">
        <f t="shared" si="18"/>
        <v>9.6175908221797349E-2</v>
      </c>
      <c r="Z130" s="7">
        <f t="shared" si="19"/>
        <v>29.452500000000001</v>
      </c>
      <c r="AA130" s="8">
        <f t="shared" si="20"/>
        <v>-0.43685468451242826</v>
      </c>
    </row>
    <row r="131" spans="1:27" x14ac:dyDescent="0.3">
      <c r="A131" t="s">
        <v>94</v>
      </c>
      <c r="B131">
        <v>30409</v>
      </c>
      <c r="C131">
        <v>41.21</v>
      </c>
      <c r="D131" s="21">
        <f t="shared" si="14"/>
        <v>1253154.8900000001</v>
      </c>
      <c r="E131">
        <v>69.819999999999993</v>
      </c>
      <c r="F131" s="21">
        <f t="shared" si="15"/>
        <v>2123156.38</v>
      </c>
      <c r="G131">
        <v>72.5</v>
      </c>
      <c r="H131" s="1">
        <v>128859</v>
      </c>
      <c r="I131">
        <v>3.6259999999999999</v>
      </c>
      <c r="J131">
        <v>19.260000000000002</v>
      </c>
      <c r="K131">
        <v>6.4</v>
      </c>
      <c r="L131">
        <v>1.77</v>
      </c>
      <c r="M131">
        <v>14.98</v>
      </c>
      <c r="N131">
        <v>53.691001999999997</v>
      </c>
      <c r="O131">
        <v>68.363399999999999</v>
      </c>
      <c r="P131">
        <v>67.452600000000004</v>
      </c>
      <c r="Q131">
        <f t="shared" si="16"/>
        <v>1</v>
      </c>
      <c r="R131" t="s">
        <v>2116</v>
      </c>
      <c r="S131" s="55">
        <f t="shared" si="17"/>
        <v>642550000</v>
      </c>
      <c r="T131" s="5" t="str">
        <f>VLOOKUP(A131,'Fund Database'!$B:$G,3,FALSE)</f>
        <v>Ameron Internatio</v>
      </c>
      <c r="U131" s="5">
        <f>VLOOKUP(A131,'Fund Database'!$B:$G,4,FALSE)</f>
        <v>6.7060000000000004</v>
      </c>
      <c r="V131" s="5">
        <f>VLOOKUP(A131,'Fund Database'!$B:$G,5,FALSE)</f>
        <v>3.8180000000000001</v>
      </c>
      <c r="W131" s="5">
        <f>VLOOKUP(A131,'Fund Database'!$B:$G,6,FALSE)</f>
        <v>8.3149999999999995</v>
      </c>
      <c r="X131" s="6">
        <f t="shared" si="21"/>
        <v>0.69424896869691799</v>
      </c>
      <c r="Y131" s="6">
        <f t="shared" si="18"/>
        <v>3.8384417072472171E-2</v>
      </c>
      <c r="Z131" s="7">
        <f t="shared" si="19"/>
        <v>54.317480000000003</v>
      </c>
      <c r="AA131" s="8">
        <f t="shared" si="20"/>
        <v>-0.22203551990833559</v>
      </c>
    </row>
    <row r="132" spans="1:27" x14ac:dyDescent="0.3">
      <c r="A132" t="s">
        <v>631</v>
      </c>
      <c r="B132">
        <v>13256</v>
      </c>
      <c r="C132">
        <v>59.87</v>
      </c>
      <c r="D132" s="21">
        <f t="shared" si="14"/>
        <v>793636.72</v>
      </c>
      <c r="E132">
        <v>77.849999999999994</v>
      </c>
      <c r="F132" s="21">
        <f t="shared" si="15"/>
        <v>1031979.6</v>
      </c>
      <c r="G132">
        <v>89.36</v>
      </c>
      <c r="H132" s="1">
        <v>1382250</v>
      </c>
      <c r="I132">
        <v>6.29</v>
      </c>
      <c r="J132">
        <v>12.38</v>
      </c>
      <c r="K132">
        <v>1.8</v>
      </c>
      <c r="L132">
        <v>1.77</v>
      </c>
      <c r="M132">
        <v>10.9</v>
      </c>
      <c r="N132">
        <v>45.548999999999999</v>
      </c>
      <c r="O132">
        <v>78.489999999999995</v>
      </c>
      <c r="P132">
        <v>79.540000000000006</v>
      </c>
      <c r="Q132">
        <f t="shared" si="16"/>
        <v>0</v>
      </c>
      <c r="R132" t="s">
        <v>2117</v>
      </c>
      <c r="S132" s="55">
        <f t="shared" si="17"/>
        <v>14720000000</v>
      </c>
      <c r="T132" s="5" t="str">
        <f>VLOOKUP(A132,'Fund Database'!$B:$G,3,FALSE)</f>
        <v>Entergy Corporati</v>
      </c>
      <c r="U132" s="5">
        <f>VLOOKUP(A132,'Fund Database'!$B:$G,4,FALSE)</f>
        <v>14.85</v>
      </c>
      <c r="V132" s="5">
        <f>VLOOKUP(A132,'Fund Database'!$B:$G,5,FALSE)</f>
        <v>3.86</v>
      </c>
      <c r="W132" s="5">
        <f>VLOOKUP(A132,'Fund Database'!$B:$G,6,FALSE)</f>
        <v>21.26</v>
      </c>
      <c r="X132" s="6">
        <f t="shared" si="21"/>
        <v>0.30031735426757972</v>
      </c>
      <c r="Y132" s="6">
        <f t="shared" si="18"/>
        <v>0.1478484264611433</v>
      </c>
      <c r="Z132" s="7">
        <f t="shared" si="19"/>
        <v>68.561000000000007</v>
      </c>
      <c r="AA132" s="8">
        <f t="shared" si="20"/>
        <v>-0.1193192035966601</v>
      </c>
    </row>
    <row r="133" spans="1:27" x14ac:dyDescent="0.3">
      <c r="A133" t="s">
        <v>247</v>
      </c>
      <c r="B133">
        <v>45719</v>
      </c>
      <c r="C133">
        <v>34.06</v>
      </c>
      <c r="D133" s="21">
        <f t="shared" si="14"/>
        <v>1557189.1400000001</v>
      </c>
      <c r="E133">
        <v>54.947000000000003</v>
      </c>
      <c r="F133" s="21">
        <f t="shared" si="15"/>
        <v>2512121.8930000002</v>
      </c>
      <c r="G133">
        <v>56.07</v>
      </c>
      <c r="H133" s="1">
        <v>5694130</v>
      </c>
      <c r="I133">
        <v>5.25</v>
      </c>
      <c r="J133">
        <v>10.47</v>
      </c>
      <c r="K133">
        <v>1.4</v>
      </c>
      <c r="L133">
        <v>1.78</v>
      </c>
      <c r="M133">
        <v>6.76</v>
      </c>
      <c r="N133">
        <v>32.509998000000003</v>
      </c>
      <c r="O133">
        <v>56.255000000000003</v>
      </c>
      <c r="P133">
        <v>55.874000000000002</v>
      </c>
      <c r="Q133">
        <f t="shared" si="16"/>
        <v>1</v>
      </c>
      <c r="R133" t="s">
        <v>2118</v>
      </c>
      <c r="S133" s="55">
        <f t="shared" si="17"/>
        <v>171760000000</v>
      </c>
      <c r="T133" s="5" t="str">
        <f>VLOOKUP(A133,'Fund Database'!$B:$G,3,FALSE)</f>
        <v>BP p.l.c. Common</v>
      </c>
      <c r="U133" s="5">
        <f>VLOOKUP(A133,'Fund Database'!$B:$G,4,FALSE)</f>
        <v>17.187000000000001</v>
      </c>
      <c r="V133" s="5">
        <f>VLOOKUP(A133,'Fund Database'!$B:$G,5,FALSE)</f>
        <v>5.68</v>
      </c>
      <c r="W133" s="5">
        <f>VLOOKUP(A133,'Fund Database'!$B:$G,6,FALSE)</f>
        <v>8.8160000000000007</v>
      </c>
      <c r="X133" s="6">
        <f t="shared" si="21"/>
        <v>0.61324133881385789</v>
      </c>
      <c r="Y133" s="6">
        <f t="shared" si="18"/>
        <v>2.0437876499171885E-2</v>
      </c>
      <c r="Z133" s="7">
        <f t="shared" si="19"/>
        <v>35.49</v>
      </c>
      <c r="AA133" s="8">
        <f t="shared" si="20"/>
        <v>-0.35410486468779007</v>
      </c>
    </row>
    <row r="134" spans="1:27" x14ac:dyDescent="0.3">
      <c r="A134" t="s">
        <v>682</v>
      </c>
      <c r="B134">
        <v>33701</v>
      </c>
      <c r="C134">
        <v>25.65</v>
      </c>
      <c r="D134" s="21">
        <f t="shared" si="14"/>
        <v>864430.64999999991</v>
      </c>
      <c r="E134">
        <v>54.19</v>
      </c>
      <c r="F134" s="21">
        <f t="shared" si="15"/>
        <v>1826257.19</v>
      </c>
      <c r="G134">
        <v>66</v>
      </c>
      <c r="H134" s="1">
        <v>205800</v>
      </c>
      <c r="I134">
        <v>2.2549999999999999</v>
      </c>
      <c r="J134">
        <v>24.03</v>
      </c>
      <c r="K134">
        <v>2.6</v>
      </c>
      <c r="L134">
        <v>1.78</v>
      </c>
      <c r="M134">
        <v>10.99</v>
      </c>
      <c r="N134">
        <v>23.277000000000001</v>
      </c>
      <c r="O134">
        <v>50.716000000000001</v>
      </c>
      <c r="P134">
        <v>53.514200000000002</v>
      </c>
      <c r="Q134">
        <f t="shared" si="16"/>
        <v>0</v>
      </c>
      <c r="R134" t="s">
        <v>1879</v>
      </c>
      <c r="S134" s="55">
        <f t="shared" si="17"/>
        <v>2550000000</v>
      </c>
      <c r="T134" s="5" t="str">
        <f>VLOOKUP(A134,'Fund Database'!$B:$G,3,FALSE)</f>
        <v>Greif Inc. Class</v>
      </c>
      <c r="U134" s="5">
        <f>VLOOKUP(A134,'Fund Database'!$B:$G,4,FALSE)</f>
        <v>12.329000000000001</v>
      </c>
      <c r="V134" s="5">
        <f>VLOOKUP(A134,'Fund Database'!$B:$G,5,FALSE)</f>
        <v>6.258</v>
      </c>
      <c r="W134" s="5">
        <f>VLOOKUP(A134,'Fund Database'!$B:$G,6,FALSE)</f>
        <v>9.9659999999999993</v>
      </c>
      <c r="X134" s="6">
        <f t="shared" ref="X134:X165" si="22">(E134-C134)/C134</f>
        <v>1.1126705653021443</v>
      </c>
      <c r="Y134" s="6">
        <f t="shared" si="18"/>
        <v>0.21793688872485703</v>
      </c>
      <c r="Z134" s="7">
        <f t="shared" si="19"/>
        <v>24.782450000000001</v>
      </c>
      <c r="AA134" s="8">
        <f t="shared" si="20"/>
        <v>-0.54267484775788888</v>
      </c>
    </row>
    <row r="135" spans="1:27" x14ac:dyDescent="0.3">
      <c r="A135" t="s">
        <v>1282</v>
      </c>
      <c r="B135">
        <v>38031</v>
      </c>
      <c r="C135">
        <v>17.5</v>
      </c>
      <c r="D135" s="21">
        <f t="shared" ref="D135:D198" si="23">B135*C135</f>
        <v>665542.5</v>
      </c>
      <c r="E135">
        <v>55.03</v>
      </c>
      <c r="F135" s="21">
        <f t="shared" ref="F135:F198" si="24">B135*E135</f>
        <v>2092845.93</v>
      </c>
      <c r="G135">
        <v>54.6</v>
      </c>
      <c r="H135" s="1">
        <v>1434890</v>
      </c>
      <c r="I135">
        <v>1.25</v>
      </c>
      <c r="J135">
        <v>43.95</v>
      </c>
      <c r="K135">
        <v>4.5999999999999996</v>
      </c>
      <c r="L135">
        <v>1.79</v>
      </c>
      <c r="M135">
        <v>18.34</v>
      </c>
      <c r="N135">
        <v>9.5890000000000004</v>
      </c>
      <c r="O135">
        <v>50.54</v>
      </c>
      <c r="P135">
        <v>45.43</v>
      </c>
      <c r="Q135">
        <f t="shared" ref="Q135:Q198" si="25">IF(O135&gt;P135, 1, 0)</f>
        <v>1</v>
      </c>
      <c r="R135" t="s">
        <v>2119</v>
      </c>
      <c r="S135" s="55">
        <f t="shared" ref="S135:S198" si="26">IF(ISNUMBER(R135), , IF(RIGHT(R135,1)="B", (LEFT(R135,LEN(R135)-1))*10^9, IF(RIGHT(R135,1)="M", (LEFT(R135,LEN(R135)-1))*10^6)))</f>
        <v>7860000000</v>
      </c>
      <c r="T135" s="5" t="str">
        <f>VLOOKUP(A135,'Fund Database'!$B:$G,3,FALSE)</f>
        <v>Rockwell Automati</v>
      </c>
      <c r="U135" s="5">
        <f>VLOOKUP(A135,'Fund Database'!$B:$G,4,FALSE)</f>
        <v>12.061999999999999</v>
      </c>
      <c r="V135" s="5">
        <f>VLOOKUP(A135,'Fund Database'!$B:$G,5,FALSE)</f>
        <v>4.6390000000000002</v>
      </c>
      <c r="W135" s="5">
        <f>VLOOKUP(A135,'Fund Database'!$B:$G,6,FALSE)</f>
        <v>7.7539999999999996</v>
      </c>
      <c r="X135" s="6">
        <f t="shared" si="22"/>
        <v>2.1445714285714286</v>
      </c>
      <c r="Y135" s="6">
        <f t="shared" ref="Y135:Y198" si="27">(G135-E135)/E135</f>
        <v>-7.8139196801744453E-3</v>
      </c>
      <c r="Z135" s="7">
        <f t="shared" ref="Z135:Z198" si="28">M135*I135</f>
        <v>22.925000000000001</v>
      </c>
      <c r="AA135" s="8">
        <f t="shared" ref="AA135:AA198" si="29">(Z135-E135)/E135</f>
        <v>-0.58340904960930406</v>
      </c>
    </row>
    <row r="136" spans="1:27" x14ac:dyDescent="0.3">
      <c r="A136" t="s">
        <v>1099</v>
      </c>
      <c r="B136">
        <v>98079</v>
      </c>
      <c r="C136">
        <v>26.69</v>
      </c>
      <c r="D136" s="21">
        <f t="shared" si="23"/>
        <v>2617728.5100000002</v>
      </c>
      <c r="E136">
        <v>52.41</v>
      </c>
      <c r="F136" s="21">
        <f t="shared" si="24"/>
        <v>5140320.3899999997</v>
      </c>
      <c r="G136">
        <v>57.55</v>
      </c>
      <c r="H136" s="1">
        <v>2210590</v>
      </c>
      <c r="I136">
        <v>2.76</v>
      </c>
      <c r="J136">
        <v>19.010000000000002</v>
      </c>
      <c r="K136">
        <v>1.4</v>
      </c>
      <c r="L136">
        <v>1.79</v>
      </c>
      <c r="M136">
        <v>13.04</v>
      </c>
      <c r="N136">
        <v>28.055</v>
      </c>
      <c r="O136">
        <v>50.14</v>
      </c>
      <c r="P136">
        <v>49.4</v>
      </c>
      <c r="Q136">
        <f t="shared" si="25"/>
        <v>1</v>
      </c>
      <c r="R136" t="s">
        <v>2120</v>
      </c>
      <c r="S136" s="55">
        <f t="shared" si="26"/>
        <v>19370000000</v>
      </c>
      <c r="T136" s="5" t="str">
        <f>VLOOKUP(A136,'Fund Database'!$B:$G,3,FALSE)</f>
        <v>Norfolk Souther C</v>
      </c>
      <c r="U136" s="5">
        <f>VLOOKUP(A136,'Fund Database'!$B:$G,4,FALSE)</f>
        <v>10.361000000000001</v>
      </c>
      <c r="V136" s="5">
        <f>VLOOKUP(A136,'Fund Database'!$B:$G,5,FALSE)</f>
        <v>4.57</v>
      </c>
      <c r="W136" s="5">
        <f>VLOOKUP(A136,'Fund Database'!$B:$G,6,FALSE)</f>
        <v>24.62</v>
      </c>
      <c r="X136" s="6">
        <f t="shared" si="22"/>
        <v>0.96365680029973755</v>
      </c>
      <c r="Y136" s="6">
        <f t="shared" si="27"/>
        <v>9.8072886853653896E-2</v>
      </c>
      <c r="Z136" s="7">
        <f t="shared" si="28"/>
        <v>35.990399999999994</v>
      </c>
      <c r="AA136" s="8">
        <f t="shared" si="29"/>
        <v>-0.31329135661133378</v>
      </c>
    </row>
    <row r="137" spans="1:27" x14ac:dyDescent="0.3">
      <c r="A137" t="s">
        <v>718</v>
      </c>
      <c r="B137">
        <v>43032</v>
      </c>
      <c r="C137">
        <v>29.95</v>
      </c>
      <c r="D137" s="21">
        <f t="shared" si="23"/>
        <v>1288808.3999999999</v>
      </c>
      <c r="E137">
        <v>68.95</v>
      </c>
      <c r="F137" s="21">
        <f t="shared" si="24"/>
        <v>2967056.4</v>
      </c>
      <c r="G137">
        <v>72.650000000000006</v>
      </c>
      <c r="H137" s="1">
        <v>1253030</v>
      </c>
      <c r="I137">
        <v>4.71</v>
      </c>
      <c r="J137">
        <v>14.65</v>
      </c>
      <c r="K137">
        <v>3</v>
      </c>
      <c r="L137">
        <v>1.81</v>
      </c>
      <c r="M137">
        <v>13.93</v>
      </c>
      <c r="N137">
        <v>23.483000000000001</v>
      </c>
      <c r="O137">
        <v>64.09</v>
      </c>
      <c r="P137">
        <v>59.82</v>
      </c>
      <c r="Q137">
        <f t="shared" si="25"/>
        <v>1</v>
      </c>
      <c r="R137" t="s">
        <v>2121</v>
      </c>
      <c r="S137" s="55">
        <f t="shared" si="26"/>
        <v>8630000000</v>
      </c>
      <c r="T137" s="5" t="str">
        <f>VLOOKUP(A137,'Fund Database'!$B:$G,3,FALSE)</f>
        <v>Goodrich Corporat</v>
      </c>
      <c r="U137" s="5">
        <f>VLOOKUP(A137,'Fund Database'!$B:$G,4,FALSE)</f>
        <v>22.457000000000001</v>
      </c>
      <c r="V137" s="5">
        <f>VLOOKUP(A137,'Fund Database'!$B:$G,5,FALSE)</f>
        <v>7.3250000000000002</v>
      </c>
      <c r="W137" s="5">
        <f>VLOOKUP(A137,'Fund Database'!$B:$G,6,FALSE)</f>
        <v>14.222</v>
      </c>
      <c r="X137" s="6">
        <f t="shared" si="22"/>
        <v>1.302170283806344</v>
      </c>
      <c r="Y137" s="6">
        <f t="shared" si="27"/>
        <v>5.3662073966642534E-2</v>
      </c>
      <c r="Z137" s="7">
        <f t="shared" si="28"/>
        <v>65.610299999999995</v>
      </c>
      <c r="AA137" s="8">
        <f t="shared" si="29"/>
        <v>-4.8436548223350362E-2</v>
      </c>
    </row>
    <row r="138" spans="1:27" x14ac:dyDescent="0.3">
      <c r="A138" t="s">
        <v>1273</v>
      </c>
      <c r="B138">
        <v>99245</v>
      </c>
      <c r="C138">
        <v>31.64</v>
      </c>
      <c r="D138" s="21">
        <f t="shared" si="23"/>
        <v>3140111.8000000003</v>
      </c>
      <c r="E138">
        <v>80.91</v>
      </c>
      <c r="F138" s="21">
        <f t="shared" si="24"/>
        <v>8029912.9499999993</v>
      </c>
      <c r="G138">
        <v>88.27</v>
      </c>
      <c r="H138" s="1">
        <v>1139920</v>
      </c>
      <c r="I138">
        <v>4.05</v>
      </c>
      <c r="J138">
        <v>19.98</v>
      </c>
      <c r="K138">
        <v>3.4</v>
      </c>
      <c r="L138">
        <v>1.81</v>
      </c>
      <c r="M138">
        <v>17</v>
      </c>
      <c r="N138">
        <v>31.812000000000001</v>
      </c>
      <c r="O138">
        <v>81.31</v>
      </c>
      <c r="P138">
        <v>77.569999999999993</v>
      </c>
      <c r="Q138">
        <f t="shared" si="25"/>
        <v>1</v>
      </c>
      <c r="R138" t="s">
        <v>2122</v>
      </c>
      <c r="S138" s="55">
        <f t="shared" si="26"/>
        <v>7980000000</v>
      </c>
      <c r="T138" s="5" t="str">
        <f>VLOOKUP(A138,'Fund Database'!$B:$G,3,FALSE)</f>
        <v>Polo Ralph Lauren</v>
      </c>
      <c r="U138" s="5">
        <f>VLOOKUP(A138,'Fund Database'!$B:$G,4,FALSE)</f>
        <v>14.207000000000001</v>
      </c>
      <c r="V138" s="5">
        <f>VLOOKUP(A138,'Fund Database'!$B:$G,5,FALSE)</f>
        <v>9.157</v>
      </c>
      <c r="W138" s="5">
        <f>VLOOKUP(A138,'Fund Database'!$B:$G,6,FALSE)</f>
        <v>13.603999999999999</v>
      </c>
      <c r="X138" s="6">
        <f t="shared" si="22"/>
        <v>1.5572060682680151</v>
      </c>
      <c r="Y138" s="6">
        <f t="shared" si="27"/>
        <v>9.0965270053145461E-2</v>
      </c>
      <c r="Z138" s="7">
        <f t="shared" si="28"/>
        <v>68.849999999999994</v>
      </c>
      <c r="AA138" s="8">
        <f t="shared" si="29"/>
        <v>-0.14905450500556178</v>
      </c>
    </row>
    <row r="139" spans="1:27" x14ac:dyDescent="0.3">
      <c r="A139" t="s">
        <v>1126</v>
      </c>
      <c r="B139">
        <v>74162</v>
      </c>
      <c r="C139">
        <v>27.92</v>
      </c>
      <c r="D139" s="21">
        <f t="shared" si="23"/>
        <v>2070603.04</v>
      </c>
      <c r="E139">
        <v>61.58</v>
      </c>
      <c r="F139" s="21">
        <f t="shared" si="24"/>
        <v>4566895.96</v>
      </c>
      <c r="G139">
        <v>68.31</v>
      </c>
      <c r="H139" s="1">
        <v>578715</v>
      </c>
      <c r="I139">
        <v>3.423</v>
      </c>
      <c r="J139">
        <v>17.989999999999998</v>
      </c>
      <c r="K139">
        <v>4.7</v>
      </c>
      <c r="L139">
        <v>1.82</v>
      </c>
      <c r="M139">
        <v>15.17</v>
      </c>
      <c r="N139">
        <v>22.222000000000001</v>
      </c>
      <c r="O139">
        <v>57.448900000000002</v>
      </c>
      <c r="P139">
        <v>56.728999999999999</v>
      </c>
      <c r="Q139">
        <f t="shared" si="25"/>
        <v>1</v>
      </c>
      <c r="R139" t="s">
        <v>1880</v>
      </c>
      <c r="S139" s="55">
        <f t="shared" si="26"/>
        <v>3390000000</v>
      </c>
      <c r="T139" s="5" t="str">
        <f>VLOOKUP(A139,'Fund Database'!$B:$G,3,FALSE)</f>
        <v>Oceaneering Inter</v>
      </c>
      <c r="U139" s="5">
        <f>VLOOKUP(A139,'Fund Database'!$B:$G,4,FALSE)</f>
        <v>17.186</v>
      </c>
      <c r="V139" s="5">
        <f>VLOOKUP(A139,'Fund Database'!$B:$G,5,FALSE)</f>
        <v>10.285</v>
      </c>
      <c r="W139" s="5">
        <f>VLOOKUP(A139,'Fund Database'!$B:$G,6,FALSE)</f>
        <v>16.032</v>
      </c>
      <c r="X139" s="6">
        <f t="shared" si="22"/>
        <v>1.205587392550143</v>
      </c>
      <c r="Y139" s="6">
        <f t="shared" si="27"/>
        <v>0.10928873010717773</v>
      </c>
      <c r="Z139" s="7">
        <f t="shared" si="28"/>
        <v>51.926909999999999</v>
      </c>
      <c r="AA139" s="8">
        <f t="shared" si="29"/>
        <v>-0.15675690159142577</v>
      </c>
    </row>
    <row r="140" spans="1:27" x14ac:dyDescent="0.3">
      <c r="A140" t="s">
        <v>1390</v>
      </c>
      <c r="B140">
        <v>48855</v>
      </c>
      <c r="C140">
        <v>40.22</v>
      </c>
      <c r="D140" s="21">
        <f t="shared" si="23"/>
        <v>1964948.0999999999</v>
      </c>
      <c r="E140">
        <v>61.5</v>
      </c>
      <c r="F140" s="21">
        <f t="shared" si="24"/>
        <v>3004582.5</v>
      </c>
      <c r="G140">
        <v>66</v>
      </c>
      <c r="H140" s="1">
        <v>767674</v>
      </c>
      <c r="I140">
        <v>0.63700000000000001</v>
      </c>
      <c r="J140">
        <v>96.55</v>
      </c>
      <c r="K140">
        <v>4.5</v>
      </c>
      <c r="L140">
        <v>1.83</v>
      </c>
      <c r="M140">
        <v>14.04</v>
      </c>
      <c r="N140">
        <v>38.340000000000003</v>
      </c>
      <c r="O140">
        <v>58.245699999999999</v>
      </c>
      <c r="P140">
        <v>57.544499999999999</v>
      </c>
      <c r="Q140">
        <f t="shared" si="25"/>
        <v>1</v>
      </c>
      <c r="R140" t="s">
        <v>2123</v>
      </c>
      <c r="S140" s="55">
        <f t="shared" si="26"/>
        <v>3030000000</v>
      </c>
      <c r="T140" s="5" t="str">
        <f>VLOOKUP(A140,'Fund Database'!$B:$G,3,FALSE)</f>
        <v>SPX Corporation C</v>
      </c>
      <c r="U140" s="5">
        <f>VLOOKUP(A140,'Fund Database'!$B:$G,4,FALSE)</f>
        <v>3.2650000000000001</v>
      </c>
      <c r="V140" s="5">
        <f>VLOOKUP(A140,'Fund Database'!$B:$G,5,FALSE)</f>
        <v>4.6239999999999997</v>
      </c>
      <c r="W140" s="5">
        <f>VLOOKUP(A140,'Fund Database'!$B:$G,6,FALSE)</f>
        <v>9.0340000000000007</v>
      </c>
      <c r="X140" s="6">
        <f t="shared" si="22"/>
        <v>0.52909000497265046</v>
      </c>
      <c r="Y140" s="6">
        <f t="shared" si="27"/>
        <v>7.3170731707317069E-2</v>
      </c>
      <c r="Z140" s="7">
        <f t="shared" si="28"/>
        <v>8.9434799999999992</v>
      </c>
      <c r="AA140" s="8">
        <f t="shared" si="29"/>
        <v>-0.85457756097560977</v>
      </c>
    </row>
    <row r="141" spans="1:27" x14ac:dyDescent="0.3">
      <c r="A141" t="s">
        <v>1258</v>
      </c>
      <c r="B141">
        <v>27671</v>
      </c>
      <c r="C141">
        <v>31.55</v>
      </c>
      <c r="D141" s="21">
        <f t="shared" si="23"/>
        <v>873020.05</v>
      </c>
      <c r="E141">
        <v>54.09</v>
      </c>
      <c r="F141" s="21">
        <f t="shared" si="24"/>
        <v>1496724.3900000001</v>
      </c>
      <c r="G141">
        <v>55.43</v>
      </c>
      <c r="H141" s="1">
        <v>1263810</v>
      </c>
      <c r="I141">
        <v>3.3</v>
      </c>
      <c r="J141">
        <v>16.41</v>
      </c>
      <c r="K141">
        <v>3.5</v>
      </c>
      <c r="L141">
        <v>1.84</v>
      </c>
      <c r="M141">
        <v>10.5</v>
      </c>
      <c r="N141">
        <v>22.434000000000001</v>
      </c>
      <c r="O141">
        <v>53.09</v>
      </c>
      <c r="P141">
        <v>49.93</v>
      </c>
      <c r="Q141">
        <f t="shared" si="25"/>
        <v>1</v>
      </c>
      <c r="R141" t="s">
        <v>2124</v>
      </c>
      <c r="S141" s="55">
        <f t="shared" si="26"/>
        <v>15760000000</v>
      </c>
      <c r="T141" s="5" t="str">
        <f>VLOOKUP(A141,'Fund Database'!$B:$G,3,FALSE)</f>
        <v>Reynolds American</v>
      </c>
      <c r="U141" s="5">
        <f>VLOOKUP(A141,'Fund Database'!$B:$G,4,FALSE)</f>
        <v>15.108000000000001</v>
      </c>
      <c r="V141" s="5">
        <f>VLOOKUP(A141,'Fund Database'!$B:$G,5,FALSE)</f>
        <v>8.7140000000000004</v>
      </c>
      <c r="W141" s="5">
        <f>VLOOKUP(A141,'Fund Database'!$B:$G,6,FALSE)</f>
        <v>29.943999999999999</v>
      </c>
      <c r="X141" s="6">
        <f t="shared" si="22"/>
        <v>0.71442155309033284</v>
      </c>
      <c r="Y141" s="6">
        <f t="shared" si="27"/>
        <v>2.4773525605472291E-2</v>
      </c>
      <c r="Z141" s="7">
        <f t="shared" si="28"/>
        <v>34.65</v>
      </c>
      <c r="AA141" s="8">
        <f t="shared" si="29"/>
        <v>-0.35940099833610656</v>
      </c>
    </row>
    <row r="142" spans="1:27" x14ac:dyDescent="0.3">
      <c r="A142" t="s">
        <v>184</v>
      </c>
      <c r="B142">
        <v>62972</v>
      </c>
      <c r="C142">
        <v>29.07</v>
      </c>
      <c r="D142" s="21">
        <f t="shared" si="23"/>
        <v>1830596.04</v>
      </c>
      <c r="E142">
        <v>65.460499999999996</v>
      </c>
      <c r="F142" s="21">
        <f t="shared" si="24"/>
        <v>4122178.6059999997</v>
      </c>
      <c r="G142">
        <v>61.1</v>
      </c>
      <c r="H142" s="1">
        <v>5647120</v>
      </c>
      <c r="I142">
        <v>1.839</v>
      </c>
      <c r="J142">
        <v>35.6</v>
      </c>
      <c r="K142">
        <v>2.7</v>
      </c>
      <c r="L142">
        <v>1.85</v>
      </c>
      <c r="M142">
        <v>15.15</v>
      </c>
      <c r="N142">
        <v>2.93</v>
      </c>
      <c r="O142">
        <v>61.18</v>
      </c>
      <c r="P142">
        <v>54.373699999999999</v>
      </c>
      <c r="Q142">
        <f t="shared" si="25"/>
        <v>1</v>
      </c>
      <c r="R142" t="s">
        <v>2125</v>
      </c>
      <c r="S142" s="55">
        <f t="shared" si="26"/>
        <v>47590000000</v>
      </c>
      <c r="T142" s="5" t="str">
        <f>VLOOKUP(A142,'Fund Database'!$B:$G,3,FALSE)</f>
        <v>Boeing Company (T</v>
      </c>
      <c r="U142" s="5">
        <f>VLOOKUP(A142,'Fund Database'!$B:$G,4,FALSE)</f>
        <v>320.14400000000001</v>
      </c>
      <c r="V142" s="5">
        <f>VLOOKUP(A142,'Fund Database'!$B:$G,5,FALSE)</f>
        <v>2.0190000000000001</v>
      </c>
      <c r="W142" s="5">
        <f>VLOOKUP(A142,'Fund Database'!$B:$G,6,FALSE)</f>
        <v>2.74</v>
      </c>
      <c r="X142" s="6">
        <f t="shared" si="22"/>
        <v>1.2518231854145165</v>
      </c>
      <c r="Y142" s="6">
        <f t="shared" si="27"/>
        <v>-6.6612690095553734E-2</v>
      </c>
      <c r="Z142" s="7">
        <f t="shared" si="28"/>
        <v>27.860849999999999</v>
      </c>
      <c r="AA142" s="8">
        <f t="shared" si="29"/>
        <v>-0.57438684397461059</v>
      </c>
    </row>
    <row r="143" spans="1:27" x14ac:dyDescent="0.3">
      <c r="A143" t="s">
        <v>856</v>
      </c>
      <c r="B143">
        <v>49145</v>
      </c>
      <c r="C143">
        <v>46.25</v>
      </c>
      <c r="D143" s="21">
        <f t="shared" si="23"/>
        <v>2272956.25</v>
      </c>
      <c r="E143">
        <v>63.47</v>
      </c>
      <c r="F143" s="21">
        <f t="shared" si="24"/>
        <v>3119233.15</v>
      </c>
      <c r="G143">
        <v>71</v>
      </c>
      <c r="H143" s="1">
        <v>11068000</v>
      </c>
      <c r="I143">
        <v>4.4000000000000004</v>
      </c>
      <c r="J143">
        <v>14.43</v>
      </c>
      <c r="K143">
        <v>1.4</v>
      </c>
      <c r="L143">
        <v>1.88</v>
      </c>
      <c r="M143">
        <v>11.86</v>
      </c>
      <c r="N143">
        <v>18.268000000000001</v>
      </c>
      <c r="O143">
        <v>63.58</v>
      </c>
      <c r="P143">
        <v>62.25</v>
      </c>
      <c r="Q143">
        <f t="shared" si="25"/>
        <v>1</v>
      </c>
      <c r="R143" t="s">
        <v>2126</v>
      </c>
      <c r="S143" s="55">
        <f t="shared" si="26"/>
        <v>175120000000</v>
      </c>
      <c r="T143" s="5" t="str">
        <f>VLOOKUP(A143,'Fund Database'!$B:$G,3,FALSE)</f>
        <v>Johnson &amp; Johnson</v>
      </c>
      <c r="U143" s="5">
        <f>VLOOKUP(A143,'Fund Database'!$B:$G,4,FALSE)</f>
        <v>26.408000000000001</v>
      </c>
      <c r="V143" s="5">
        <f>VLOOKUP(A143,'Fund Database'!$B:$G,5,FALSE)</f>
        <v>0</v>
      </c>
      <c r="W143" s="5">
        <f>VLOOKUP(A143,'Fund Database'!$B:$G,6,FALSE)</f>
        <v>27.103000000000002</v>
      </c>
      <c r="X143" s="6">
        <f t="shared" si="22"/>
        <v>0.37232432432432427</v>
      </c>
      <c r="Y143" s="6">
        <f t="shared" si="27"/>
        <v>0.11863872695761779</v>
      </c>
      <c r="Z143" s="7">
        <f t="shared" si="28"/>
        <v>52.184000000000005</v>
      </c>
      <c r="AA143" s="8">
        <f t="shared" si="29"/>
        <v>-0.17781629116117842</v>
      </c>
    </row>
    <row r="144" spans="1:27" x14ac:dyDescent="0.3">
      <c r="A144" t="s">
        <v>466</v>
      </c>
      <c r="B144">
        <v>50957</v>
      </c>
      <c r="C144">
        <v>32.31</v>
      </c>
      <c r="D144" s="21">
        <f t="shared" si="23"/>
        <v>1646420.6700000002</v>
      </c>
      <c r="E144">
        <v>60.1</v>
      </c>
      <c r="F144" s="21">
        <f t="shared" si="24"/>
        <v>3062515.7</v>
      </c>
      <c r="G144">
        <v>61.64</v>
      </c>
      <c r="H144" s="1">
        <v>763323</v>
      </c>
      <c r="I144">
        <v>2.73</v>
      </c>
      <c r="J144">
        <v>21.98</v>
      </c>
      <c r="K144">
        <v>7.7</v>
      </c>
      <c r="L144">
        <v>1.9</v>
      </c>
      <c r="M144">
        <v>18.440000000000001</v>
      </c>
      <c r="N144">
        <v>22.058001000000001</v>
      </c>
      <c r="O144">
        <v>57.02</v>
      </c>
      <c r="P144">
        <v>54.8</v>
      </c>
      <c r="Q144">
        <f t="shared" si="25"/>
        <v>1</v>
      </c>
      <c r="R144" t="s">
        <v>2127</v>
      </c>
      <c r="S144" s="55">
        <f t="shared" si="26"/>
        <v>3840000000</v>
      </c>
      <c r="T144" s="5" t="str">
        <f>VLOOKUP(A144,'Fund Database'!$B:$G,3,FALSE)</f>
        <v>Covance Inc. Comm</v>
      </c>
      <c r="U144" s="5">
        <f>VLOOKUP(A144,'Fund Database'!$B:$G,4,FALSE)</f>
        <v>13.499000000000001</v>
      </c>
      <c r="V144" s="5">
        <f>VLOOKUP(A144,'Fund Database'!$B:$G,5,FALSE)</f>
        <v>7.665</v>
      </c>
      <c r="W144" s="5">
        <f>VLOOKUP(A144,'Fund Database'!$B:$G,6,FALSE)</f>
        <v>11.648</v>
      </c>
      <c r="X144" s="6">
        <f t="shared" si="22"/>
        <v>0.86010523057876809</v>
      </c>
      <c r="Y144" s="6">
        <f t="shared" si="27"/>
        <v>2.5623960066555724E-2</v>
      </c>
      <c r="Z144" s="7">
        <f t="shared" si="28"/>
        <v>50.341200000000001</v>
      </c>
      <c r="AA144" s="8">
        <f t="shared" si="29"/>
        <v>-0.16237603993344427</v>
      </c>
    </row>
    <row r="145" spans="1:27" x14ac:dyDescent="0.3">
      <c r="A145" t="s">
        <v>499</v>
      </c>
      <c r="B145">
        <v>90315</v>
      </c>
      <c r="C145">
        <v>24.62</v>
      </c>
      <c r="D145" s="21">
        <f t="shared" si="23"/>
        <v>2223555.3000000003</v>
      </c>
      <c r="E145">
        <v>58.23</v>
      </c>
      <c r="F145" s="21">
        <f t="shared" si="24"/>
        <v>5259042.4499999993</v>
      </c>
      <c r="G145">
        <v>65.67</v>
      </c>
      <c r="H145" s="1">
        <v>4700130</v>
      </c>
      <c r="I145">
        <v>2.15</v>
      </c>
      <c r="J145">
        <v>27.13</v>
      </c>
      <c r="K145">
        <v>1.4</v>
      </c>
      <c r="L145">
        <v>1.9</v>
      </c>
      <c r="M145">
        <v>14.27</v>
      </c>
      <c r="N145">
        <v>11.744</v>
      </c>
      <c r="O145">
        <v>54.47</v>
      </c>
      <c r="P145">
        <v>49.81</v>
      </c>
      <c r="Q145">
        <f t="shared" si="25"/>
        <v>1</v>
      </c>
      <c r="R145" t="s">
        <v>2128</v>
      </c>
      <c r="S145" s="55">
        <f t="shared" si="26"/>
        <v>24690000000</v>
      </c>
      <c r="T145" s="5" t="str">
        <f>VLOOKUP(A145,'Fund Database'!$B:$G,3,FALSE)</f>
        <v>Deere &amp; Company C</v>
      </c>
      <c r="U145" s="5">
        <f>VLOOKUP(A145,'Fund Database'!$B:$G,4,FALSE)</f>
        <v>15.827</v>
      </c>
      <c r="V145" s="5">
        <f>VLOOKUP(A145,'Fund Database'!$B:$G,5,FALSE)</f>
        <v>2.9660000000000002</v>
      </c>
      <c r="W145" s="5">
        <f>VLOOKUP(A145,'Fund Database'!$B:$G,6,FALSE)</f>
        <v>8.5459999999999994</v>
      </c>
      <c r="X145" s="6">
        <f t="shared" si="22"/>
        <v>1.3651502843216896</v>
      </c>
      <c r="Y145" s="6">
        <f t="shared" si="27"/>
        <v>0.12776919113858845</v>
      </c>
      <c r="Z145" s="7">
        <f t="shared" si="28"/>
        <v>30.680499999999999</v>
      </c>
      <c r="AA145" s="8">
        <f t="shared" si="29"/>
        <v>-0.47311523269792205</v>
      </c>
    </row>
    <row r="146" spans="1:27" x14ac:dyDescent="0.3">
      <c r="A146" t="s">
        <v>220</v>
      </c>
      <c r="B146">
        <v>78547</v>
      </c>
      <c r="C146">
        <v>52.43</v>
      </c>
      <c r="D146" s="21">
        <f t="shared" si="23"/>
        <v>4118219.21</v>
      </c>
      <c r="E146">
        <v>98.55</v>
      </c>
      <c r="F146" s="21">
        <f t="shared" si="24"/>
        <v>7740806.8499999996</v>
      </c>
      <c r="G146">
        <v>111.25</v>
      </c>
      <c r="H146" s="1">
        <v>59659</v>
      </c>
      <c r="I146">
        <v>3.57</v>
      </c>
      <c r="J146">
        <v>27.63</v>
      </c>
      <c r="K146">
        <v>3.4</v>
      </c>
      <c r="L146">
        <v>1.9</v>
      </c>
      <c r="M146">
        <v>17.47</v>
      </c>
      <c r="N146">
        <v>45.823002000000002</v>
      </c>
      <c r="O146">
        <v>96.03</v>
      </c>
      <c r="P146">
        <v>94.29</v>
      </c>
      <c r="Q146">
        <f t="shared" si="25"/>
        <v>1</v>
      </c>
      <c r="R146" t="s">
        <v>1718</v>
      </c>
      <c r="S146" s="55">
        <f t="shared" si="26"/>
        <v>2710000000</v>
      </c>
      <c r="T146" s="5" t="str">
        <f>VLOOKUP(A146,'Fund Database'!$B:$G,3,FALSE)</f>
        <v>Bio-Rad Laborator</v>
      </c>
      <c r="U146" s="5">
        <f>VLOOKUP(A146,'Fund Database'!$B:$G,4,FALSE)</f>
        <v>8.7249999999999996</v>
      </c>
      <c r="V146" s="5">
        <f>VLOOKUP(A146,'Fund Database'!$B:$G,5,FALSE)</f>
        <v>6.28</v>
      </c>
      <c r="W146" s="5">
        <f>VLOOKUP(A146,'Fund Database'!$B:$G,6,FALSE)</f>
        <v>12.996</v>
      </c>
      <c r="X146" s="6">
        <f t="shared" si="22"/>
        <v>0.87964905588403586</v>
      </c>
      <c r="Y146" s="6">
        <f t="shared" si="27"/>
        <v>0.1288685946220193</v>
      </c>
      <c r="Z146" s="7">
        <f t="shared" si="28"/>
        <v>62.367899999999992</v>
      </c>
      <c r="AA146" s="8">
        <f t="shared" si="29"/>
        <v>-0.36714459665144605</v>
      </c>
    </row>
    <row r="147" spans="1:27" x14ac:dyDescent="0.3">
      <c r="A147" t="s">
        <v>589</v>
      </c>
      <c r="B147">
        <v>83712</v>
      </c>
      <c r="C147">
        <v>17.760000000000002</v>
      </c>
      <c r="D147" s="21">
        <f t="shared" si="23"/>
        <v>1486725.1200000001</v>
      </c>
      <c r="E147">
        <v>61.16</v>
      </c>
      <c r="F147" s="21">
        <f t="shared" si="24"/>
        <v>5119825.9199999999</v>
      </c>
      <c r="G147">
        <v>69</v>
      </c>
      <c r="H147" s="1">
        <v>868528</v>
      </c>
      <c r="I147">
        <v>1.853</v>
      </c>
      <c r="J147">
        <v>33.01</v>
      </c>
      <c r="K147">
        <v>8.1999999999999993</v>
      </c>
      <c r="L147">
        <v>1.91</v>
      </c>
      <c r="M147">
        <v>11.97</v>
      </c>
      <c r="N147">
        <v>20.868998999999999</v>
      </c>
      <c r="O147">
        <v>59.1083</v>
      </c>
      <c r="P147">
        <v>57.082700000000003</v>
      </c>
      <c r="Q147">
        <f t="shared" si="25"/>
        <v>1</v>
      </c>
      <c r="R147" t="s">
        <v>2129</v>
      </c>
      <c r="S147" s="55">
        <f t="shared" si="26"/>
        <v>4430000000</v>
      </c>
      <c r="T147" s="5" t="str">
        <f>VLOOKUP(A147,'Fund Database'!$B:$G,3,FALSE)</f>
        <v>Eastman Chemical</v>
      </c>
      <c r="U147" s="5">
        <f>VLOOKUP(A147,'Fund Database'!$B:$G,4,FALSE)</f>
        <v>8.8710000000000004</v>
      </c>
      <c r="V147" s="5">
        <f>VLOOKUP(A147,'Fund Database'!$B:$G,5,FALSE)</f>
        <v>5.9859999999999998</v>
      </c>
      <c r="W147" s="5">
        <f>VLOOKUP(A147,'Fund Database'!$B:$G,6,FALSE)</f>
        <v>10.244</v>
      </c>
      <c r="X147" s="6">
        <f t="shared" si="22"/>
        <v>2.4436936936936928</v>
      </c>
      <c r="Y147" s="6">
        <f t="shared" si="27"/>
        <v>0.1281883584041858</v>
      </c>
      <c r="Z147" s="7">
        <f t="shared" si="28"/>
        <v>22.180410000000002</v>
      </c>
      <c r="AA147" s="8">
        <f t="shared" si="29"/>
        <v>-0.63733796599084369</v>
      </c>
    </row>
    <row r="148" spans="1:27" x14ac:dyDescent="0.3">
      <c r="A148" t="s">
        <v>355</v>
      </c>
      <c r="B148">
        <v>43771</v>
      </c>
      <c r="C148">
        <v>54.51</v>
      </c>
      <c r="D148" s="21">
        <f t="shared" si="23"/>
        <v>2385957.21</v>
      </c>
      <c r="E148">
        <v>83.68</v>
      </c>
      <c r="F148" s="21">
        <f t="shared" si="24"/>
        <v>3662757.2800000003</v>
      </c>
      <c r="G148">
        <v>88.38</v>
      </c>
      <c r="H148" s="1">
        <v>2623800</v>
      </c>
      <c r="I148">
        <v>4.37</v>
      </c>
      <c r="J148">
        <v>19.16</v>
      </c>
      <c r="K148">
        <v>2.4</v>
      </c>
      <c r="L148">
        <v>1.92</v>
      </c>
      <c r="M148">
        <v>15.61</v>
      </c>
      <c r="N148">
        <v>6.2649999999999997</v>
      </c>
      <c r="O148">
        <v>80.95</v>
      </c>
      <c r="P148">
        <v>79.540000000000006</v>
      </c>
      <c r="Q148">
        <f t="shared" si="25"/>
        <v>1</v>
      </c>
      <c r="R148" t="s">
        <v>2130</v>
      </c>
      <c r="S148" s="55">
        <f t="shared" si="26"/>
        <v>41620000000</v>
      </c>
      <c r="T148" s="5" t="str">
        <f>VLOOKUP(A148,'Fund Database'!$B:$G,3,FALSE)</f>
        <v>Colgate-Palmolive</v>
      </c>
      <c r="U148" s="5">
        <f>VLOOKUP(A148,'Fund Database'!$B:$G,4,FALSE)</f>
        <v>90.947000000000003</v>
      </c>
      <c r="V148" s="5">
        <f>VLOOKUP(A148,'Fund Database'!$B:$G,5,FALSE)</f>
        <v>21.402000000000001</v>
      </c>
      <c r="W148" s="5">
        <f>VLOOKUP(A148,'Fund Database'!$B:$G,6,FALSE)</f>
        <v>23.585999999999999</v>
      </c>
      <c r="X148" s="6">
        <f t="shared" si="22"/>
        <v>0.53513116859291887</v>
      </c>
      <c r="Y148" s="6">
        <f t="shared" si="27"/>
        <v>5.6166347992351678E-2</v>
      </c>
      <c r="Z148" s="7">
        <f t="shared" si="28"/>
        <v>68.215699999999998</v>
      </c>
      <c r="AA148" s="8">
        <f t="shared" si="29"/>
        <v>-0.18480282026768652</v>
      </c>
    </row>
    <row r="149" spans="1:27" x14ac:dyDescent="0.3">
      <c r="A149" t="s">
        <v>520</v>
      </c>
      <c r="B149">
        <v>44061</v>
      </c>
      <c r="C149">
        <v>28.24</v>
      </c>
      <c r="D149" s="21">
        <f t="shared" si="23"/>
        <v>1244282.6399999999</v>
      </c>
      <c r="E149">
        <v>56.07</v>
      </c>
      <c r="F149" s="21">
        <f t="shared" si="24"/>
        <v>2470500.27</v>
      </c>
      <c r="G149">
        <v>56.64</v>
      </c>
      <c r="H149" s="1">
        <v>445790</v>
      </c>
      <c r="I149">
        <v>2.02</v>
      </c>
      <c r="J149">
        <v>27.72</v>
      </c>
      <c r="K149">
        <v>6.2</v>
      </c>
      <c r="L149">
        <v>1.95</v>
      </c>
      <c r="M149">
        <v>23.36</v>
      </c>
      <c r="N149">
        <v>12.361000000000001</v>
      </c>
      <c r="O149">
        <v>51.68</v>
      </c>
      <c r="P149">
        <v>44.53</v>
      </c>
      <c r="Q149">
        <f t="shared" si="25"/>
        <v>1</v>
      </c>
      <c r="R149" t="s">
        <v>2131</v>
      </c>
      <c r="S149" s="55">
        <f t="shared" si="26"/>
        <v>6390000000</v>
      </c>
      <c r="T149" s="5" t="str">
        <f>VLOOKUP(A149,'Fund Database'!$B:$G,3,FALSE)</f>
        <v>Dolby Laboratorie</v>
      </c>
      <c r="U149" s="5">
        <f>VLOOKUP(A149,'Fund Database'!$B:$G,4,FALSE)</f>
        <v>18.437000000000001</v>
      </c>
      <c r="V149" s="5">
        <f>VLOOKUP(A149,'Fund Database'!$B:$G,5,FALSE)</f>
        <v>14.278</v>
      </c>
      <c r="W149" s="5">
        <f>VLOOKUP(A149,'Fund Database'!$B:$G,6,FALSE)</f>
        <v>46.228999999999999</v>
      </c>
      <c r="X149" s="6">
        <f t="shared" si="22"/>
        <v>0.98548158640226646</v>
      </c>
      <c r="Y149" s="6">
        <f t="shared" si="27"/>
        <v>1.0165864098448373E-2</v>
      </c>
      <c r="Z149" s="7">
        <f t="shared" si="28"/>
        <v>47.187199999999997</v>
      </c>
      <c r="AA149" s="8">
        <f t="shared" si="29"/>
        <v>-0.15842339932227578</v>
      </c>
    </row>
    <row r="150" spans="1:27" x14ac:dyDescent="0.3">
      <c r="A150" t="s">
        <v>1054</v>
      </c>
      <c r="B150">
        <v>32758</v>
      </c>
      <c r="C150">
        <v>38.659999999999997</v>
      </c>
      <c r="D150" s="21">
        <f t="shared" si="23"/>
        <v>1266424.2799999998</v>
      </c>
      <c r="E150">
        <v>53.044998</v>
      </c>
      <c r="F150" s="21">
        <f t="shared" si="24"/>
        <v>1737648.044484</v>
      </c>
      <c r="G150">
        <v>62.08</v>
      </c>
      <c r="H150" s="1">
        <v>1748310</v>
      </c>
      <c r="I150">
        <v>4.3520000000000003</v>
      </c>
      <c r="J150">
        <v>12.19</v>
      </c>
      <c r="K150">
        <v>1.7</v>
      </c>
      <c r="L150">
        <v>1.98</v>
      </c>
      <c r="M150">
        <v>8.49</v>
      </c>
      <c r="N150">
        <v>37.942000999999998</v>
      </c>
      <c r="O150">
        <v>53.012</v>
      </c>
      <c r="P150">
        <v>57.198999999999998</v>
      </c>
      <c r="Q150">
        <f t="shared" si="25"/>
        <v>0</v>
      </c>
      <c r="R150" t="s">
        <v>1938</v>
      </c>
      <c r="S150" s="55">
        <f t="shared" si="26"/>
        <v>10130000000</v>
      </c>
      <c r="T150" s="5" t="str">
        <f>VLOOKUP(A150,'Fund Database'!$B:$G,3,FALSE)</f>
        <v>Murphy Oil Corpor</v>
      </c>
      <c r="U150" s="5">
        <f>VLOOKUP(A150,'Fund Database'!$B:$G,4,FALSE)</f>
        <v>10.95</v>
      </c>
      <c r="V150" s="5">
        <f>VLOOKUP(A150,'Fund Database'!$B:$G,5,FALSE)</f>
        <v>7.2480000000000002</v>
      </c>
      <c r="W150" s="5">
        <f>VLOOKUP(A150,'Fund Database'!$B:$G,6,FALSE)</f>
        <v>7.2949999999999999</v>
      </c>
      <c r="X150" s="6">
        <f t="shared" si="22"/>
        <v>0.37208996378685993</v>
      </c>
      <c r="Y150" s="6">
        <f t="shared" si="27"/>
        <v>0.17032712490629179</v>
      </c>
      <c r="Z150" s="7">
        <f t="shared" si="28"/>
        <v>36.948480000000004</v>
      </c>
      <c r="AA150" s="8">
        <f t="shared" si="29"/>
        <v>-0.3034502518031954</v>
      </c>
    </row>
    <row r="151" spans="1:27" x14ac:dyDescent="0.3">
      <c r="A151" t="s">
        <v>331</v>
      </c>
      <c r="B151">
        <v>96625</v>
      </c>
      <c r="C151">
        <v>35.4</v>
      </c>
      <c r="D151" s="21">
        <f t="shared" si="23"/>
        <v>3420525</v>
      </c>
      <c r="E151">
        <v>54.06</v>
      </c>
      <c r="F151" s="21">
        <f t="shared" si="24"/>
        <v>5223547.5</v>
      </c>
      <c r="G151">
        <v>56.15</v>
      </c>
      <c r="H151" s="1">
        <v>409966</v>
      </c>
      <c r="I151">
        <v>3</v>
      </c>
      <c r="J151">
        <v>18.04</v>
      </c>
      <c r="K151">
        <v>8.1999999999999993</v>
      </c>
      <c r="L151">
        <v>2.0499999999999998</v>
      </c>
      <c r="M151">
        <v>14.08</v>
      </c>
      <c r="N151">
        <v>31.554001</v>
      </c>
      <c r="O151">
        <v>52.38</v>
      </c>
      <c r="P151">
        <v>49.96</v>
      </c>
      <c r="Q151">
        <f t="shared" si="25"/>
        <v>1</v>
      </c>
      <c r="R151" t="s">
        <v>2097</v>
      </c>
      <c r="S151" s="55">
        <f t="shared" si="26"/>
        <v>3250000000</v>
      </c>
      <c r="T151" s="5" t="str">
        <f>VLOOKUP(A151,'Fund Database'!$B:$G,3,FALSE)</f>
        <v>Cullen/Frost Bank</v>
      </c>
      <c r="U151" s="5">
        <f>VLOOKUP(A151,'Fund Database'!$B:$G,4,FALSE)</f>
        <v>9.7889999999999997</v>
      </c>
      <c r="V151" s="5">
        <f>VLOOKUP(A151,'Fund Database'!$B:$G,5,FALSE)</f>
        <v>1.143</v>
      </c>
      <c r="W151" s="5">
        <f>VLOOKUP(A151,'Fund Database'!$B:$G,6,FALSE)</f>
        <v>33.292000000000002</v>
      </c>
      <c r="X151" s="6">
        <f t="shared" si="22"/>
        <v>0.52711864406779674</v>
      </c>
      <c r="Y151" s="6">
        <f t="shared" si="27"/>
        <v>3.8660747317794973E-2</v>
      </c>
      <c r="Z151" s="7">
        <f t="shared" si="28"/>
        <v>42.24</v>
      </c>
      <c r="AA151" s="8">
        <f t="shared" si="29"/>
        <v>-0.21864594894561598</v>
      </c>
    </row>
    <row r="152" spans="1:27" x14ac:dyDescent="0.3">
      <c r="A152" t="s">
        <v>1623</v>
      </c>
      <c r="B152">
        <v>94098</v>
      </c>
      <c r="C152">
        <v>33.08</v>
      </c>
      <c r="D152" s="21">
        <f t="shared" si="23"/>
        <v>3112761.84</v>
      </c>
      <c r="E152">
        <v>55.46</v>
      </c>
      <c r="F152" s="21">
        <f t="shared" si="24"/>
        <v>5218675.08</v>
      </c>
      <c r="G152">
        <v>57.5</v>
      </c>
      <c r="H152" s="1">
        <v>192720</v>
      </c>
      <c r="I152">
        <v>4.1399999999999997</v>
      </c>
      <c r="J152">
        <v>13.4</v>
      </c>
      <c r="K152">
        <v>20.5</v>
      </c>
      <c r="L152">
        <v>2.1</v>
      </c>
      <c r="M152">
        <v>15.58</v>
      </c>
      <c r="N152">
        <v>17.305</v>
      </c>
      <c r="O152">
        <v>55.26</v>
      </c>
      <c r="P152">
        <v>52.75</v>
      </c>
      <c r="Q152">
        <f t="shared" si="25"/>
        <v>1</v>
      </c>
      <c r="R152" t="s">
        <v>2132</v>
      </c>
      <c r="S152" s="55">
        <f t="shared" si="26"/>
        <v>1620000000</v>
      </c>
      <c r="T152" s="5" t="str">
        <f>VLOOKUP(A152,'Fund Database'!$B:$G,3,FALSE)</f>
        <v>Westamerica Banco</v>
      </c>
      <c r="U152" s="5">
        <f>VLOOKUP(A152,'Fund Database'!$B:$G,4,FALSE)</f>
        <v>27.405999999999999</v>
      </c>
      <c r="V152" s="5">
        <f>VLOOKUP(A152,'Fund Database'!$B:$G,5,FALSE)</f>
        <v>2.7850000000000001</v>
      </c>
      <c r="W152" s="5">
        <f>VLOOKUP(A152,'Fund Database'!$B:$G,6,FALSE)</f>
        <v>53.56</v>
      </c>
      <c r="X152" s="6">
        <f t="shared" si="22"/>
        <v>0.67654171704957689</v>
      </c>
      <c r="Y152" s="6">
        <f t="shared" si="27"/>
        <v>3.6783267219617728E-2</v>
      </c>
      <c r="Z152" s="7">
        <f t="shared" si="28"/>
        <v>64.501199999999997</v>
      </c>
      <c r="AA152" s="8">
        <f t="shared" si="29"/>
        <v>0.16302199783627833</v>
      </c>
    </row>
    <row r="153" spans="1:27" x14ac:dyDescent="0.3">
      <c r="A153" t="s">
        <v>1201</v>
      </c>
      <c r="B153">
        <v>10356</v>
      </c>
      <c r="C153">
        <v>16.2</v>
      </c>
      <c r="D153" s="21">
        <f t="shared" si="23"/>
        <v>167767.19999999998</v>
      </c>
      <c r="E153">
        <v>54.2</v>
      </c>
      <c r="F153" s="21">
        <f t="shared" si="24"/>
        <v>561295.20000000007</v>
      </c>
      <c r="G153">
        <v>60.45</v>
      </c>
      <c r="H153" s="1">
        <v>6422500</v>
      </c>
      <c r="I153">
        <v>4.4000000000000004</v>
      </c>
      <c r="J153">
        <v>12.31</v>
      </c>
      <c r="K153">
        <v>0.7</v>
      </c>
      <c r="L153">
        <v>2.1</v>
      </c>
      <c r="M153">
        <v>11.06</v>
      </c>
      <c r="N153">
        <v>47.549999</v>
      </c>
      <c r="O153">
        <v>53.82</v>
      </c>
      <c r="P153">
        <v>50.37</v>
      </c>
      <c r="Q153">
        <f t="shared" si="25"/>
        <v>1</v>
      </c>
      <c r="R153" t="s">
        <v>2133</v>
      </c>
      <c r="S153" s="55">
        <f t="shared" si="26"/>
        <v>25040000000</v>
      </c>
      <c r="T153" s="5" t="str">
        <f>VLOOKUP(A153,'Fund Database'!$B:$G,3,FALSE)</f>
        <v>PNC Financial Ser</v>
      </c>
      <c r="U153" s="5">
        <f>VLOOKUP(A153,'Fund Database'!$B:$G,4,FALSE)</f>
        <v>8.84</v>
      </c>
      <c r="V153" s="5">
        <f>VLOOKUP(A153,'Fund Database'!$B:$G,5,FALSE)</f>
        <v>0.872</v>
      </c>
      <c r="W153" s="5">
        <f>VLOOKUP(A153,'Fund Database'!$B:$G,6,FALSE)</f>
        <v>25.456</v>
      </c>
      <c r="X153" s="6">
        <f t="shared" si="22"/>
        <v>2.3456790123456792</v>
      </c>
      <c r="Y153" s="6">
        <f t="shared" si="27"/>
        <v>0.11531365313653136</v>
      </c>
      <c r="Z153" s="7">
        <f t="shared" si="28"/>
        <v>48.664000000000009</v>
      </c>
      <c r="AA153" s="8">
        <f t="shared" si="29"/>
        <v>-0.1021402214022139</v>
      </c>
    </row>
    <row r="154" spans="1:27" x14ac:dyDescent="0.3">
      <c r="A154" t="s">
        <v>862</v>
      </c>
      <c r="B154">
        <v>21955</v>
      </c>
      <c r="C154">
        <v>16.11</v>
      </c>
      <c r="D154" s="21">
        <f t="shared" si="23"/>
        <v>353695.05</v>
      </c>
      <c r="E154">
        <v>54.06</v>
      </c>
      <c r="F154" s="21">
        <f t="shared" si="24"/>
        <v>1186887.3</v>
      </c>
      <c r="G154">
        <v>65.75</v>
      </c>
      <c r="H154" s="1">
        <v>3369940</v>
      </c>
      <c r="I154">
        <v>4.41</v>
      </c>
      <c r="J154">
        <v>12.26</v>
      </c>
      <c r="K154">
        <v>1.7</v>
      </c>
      <c r="L154">
        <v>2.11</v>
      </c>
      <c r="M154">
        <v>14.65</v>
      </c>
      <c r="N154">
        <v>7.899</v>
      </c>
      <c r="O154">
        <v>50.44</v>
      </c>
      <c r="P154">
        <v>50.17</v>
      </c>
      <c r="Q154">
        <f t="shared" si="25"/>
        <v>1</v>
      </c>
      <c r="R154" t="s">
        <v>2134</v>
      </c>
      <c r="S154" s="55">
        <f t="shared" si="26"/>
        <v>5540000000</v>
      </c>
      <c r="T154" s="5" t="str">
        <f>VLOOKUP(A154,'Fund Database'!$B:$G,3,FALSE)</f>
        <v>Joy Global Inc.</v>
      </c>
      <c r="U154" s="5">
        <f>VLOOKUP(A154,'Fund Database'!$B:$G,4,FALSE)</f>
        <v>67.545000000000002</v>
      </c>
      <c r="V154" s="5">
        <f>VLOOKUP(A154,'Fund Database'!$B:$G,5,FALSE)</f>
        <v>15.849</v>
      </c>
      <c r="W154" s="5">
        <f>VLOOKUP(A154,'Fund Database'!$B:$G,6,FALSE)</f>
        <v>19.917999999999999</v>
      </c>
      <c r="X154" s="6">
        <f t="shared" si="22"/>
        <v>2.3556797020484175</v>
      </c>
      <c r="Y154" s="6">
        <f t="shared" si="27"/>
        <v>0.21624121346651864</v>
      </c>
      <c r="Z154" s="7">
        <f t="shared" si="28"/>
        <v>64.606499999999997</v>
      </c>
      <c r="AA154" s="8">
        <f t="shared" si="29"/>
        <v>0.19508879023307427</v>
      </c>
    </row>
    <row r="155" spans="1:27" x14ac:dyDescent="0.3">
      <c r="A155" t="s">
        <v>1009</v>
      </c>
      <c r="B155">
        <v>27761</v>
      </c>
      <c r="C155">
        <v>50.91</v>
      </c>
      <c r="D155" s="21">
        <f t="shared" si="23"/>
        <v>1413312.51</v>
      </c>
      <c r="E155">
        <v>105.03</v>
      </c>
      <c r="F155" s="21">
        <f t="shared" si="24"/>
        <v>2915737.83</v>
      </c>
      <c r="G155">
        <v>91.67</v>
      </c>
      <c r="H155" s="1">
        <v>1426700</v>
      </c>
      <c r="I155">
        <v>3.15</v>
      </c>
      <c r="J155">
        <v>33.299999999999997</v>
      </c>
      <c r="K155">
        <v>4.0999999999999996</v>
      </c>
      <c r="L155">
        <v>2.12</v>
      </c>
      <c r="M155">
        <v>21.48</v>
      </c>
      <c r="N155">
        <v>26.677</v>
      </c>
      <c r="O155">
        <v>76.52</v>
      </c>
      <c r="P155">
        <v>71.400000000000006</v>
      </c>
      <c r="Q155">
        <f t="shared" si="25"/>
        <v>1</v>
      </c>
      <c r="R155" t="s">
        <v>2135</v>
      </c>
      <c r="S155" s="55">
        <f t="shared" si="26"/>
        <v>5920000000</v>
      </c>
      <c r="T155" s="5" t="str">
        <f>VLOOKUP(A155,'Fund Database'!$B:$G,3,FALSE)</f>
        <v>Millipore Corpora</v>
      </c>
      <c r="U155" s="5">
        <f>VLOOKUP(A155,'Fund Database'!$B:$G,4,FALSE)</f>
        <v>12.731</v>
      </c>
      <c r="V155" s="5">
        <f>VLOOKUP(A155,'Fund Database'!$B:$G,5,FALSE)</f>
        <v>6.3239999999999998</v>
      </c>
      <c r="W155" s="5">
        <f>VLOOKUP(A155,'Fund Database'!$B:$G,6,FALSE)</f>
        <v>17.010999999999999</v>
      </c>
      <c r="X155" s="6">
        <f t="shared" si="22"/>
        <v>1.0630524454920449</v>
      </c>
      <c r="Y155" s="6">
        <f t="shared" si="27"/>
        <v>-0.1272017518804151</v>
      </c>
      <c r="Z155" s="7">
        <f t="shared" si="28"/>
        <v>67.662000000000006</v>
      </c>
      <c r="AA155" s="8">
        <f t="shared" si="29"/>
        <v>-0.35578406169665805</v>
      </c>
    </row>
    <row r="156" spans="1:27" x14ac:dyDescent="0.3">
      <c r="A156" t="s">
        <v>1336</v>
      </c>
      <c r="B156">
        <v>20807</v>
      </c>
      <c r="C156">
        <v>34.090000000000003</v>
      </c>
      <c r="D156" s="21">
        <f t="shared" si="23"/>
        <v>709310.63000000012</v>
      </c>
      <c r="E156">
        <v>59.5</v>
      </c>
      <c r="F156" s="21">
        <f t="shared" si="24"/>
        <v>1238016.5</v>
      </c>
      <c r="G156">
        <v>66.55</v>
      </c>
      <c r="H156" s="1">
        <v>846221</v>
      </c>
      <c r="I156">
        <v>3.95</v>
      </c>
      <c r="J156">
        <v>15.05</v>
      </c>
      <c r="K156">
        <v>3.5</v>
      </c>
      <c r="L156">
        <v>2.15</v>
      </c>
      <c r="M156">
        <v>13.58</v>
      </c>
      <c r="N156">
        <v>44.009998000000003</v>
      </c>
      <c r="O156">
        <v>60.54</v>
      </c>
      <c r="P156">
        <v>56.82</v>
      </c>
      <c r="Q156">
        <f t="shared" si="25"/>
        <v>1</v>
      </c>
      <c r="R156" t="s">
        <v>2136</v>
      </c>
      <c r="S156" s="55">
        <f t="shared" si="26"/>
        <v>7080000000</v>
      </c>
      <c r="T156" s="5" t="str">
        <f>VLOOKUP(A156,'Fund Database'!$B:$G,3,FALSE)</f>
        <v>J.M. Smucker Comp</v>
      </c>
      <c r="U156" s="5">
        <f>VLOOKUP(A156,'Fund Database'!$B:$G,4,FALSE)</f>
        <v>9.2129999999999992</v>
      </c>
      <c r="V156" s="5">
        <f>VLOOKUP(A156,'Fund Database'!$B:$G,5,FALSE)</f>
        <v>6.5659999999999998</v>
      </c>
      <c r="W156" s="5">
        <f>VLOOKUP(A156,'Fund Database'!$B:$G,6,FALSE)</f>
        <v>18.419</v>
      </c>
      <c r="X156" s="6">
        <f t="shared" si="22"/>
        <v>0.74537987679671436</v>
      </c>
      <c r="Y156" s="6">
        <f t="shared" si="27"/>
        <v>0.11848739495798315</v>
      </c>
      <c r="Z156" s="7">
        <f t="shared" si="28"/>
        <v>53.641000000000005</v>
      </c>
      <c r="AA156" s="8">
        <f t="shared" si="29"/>
        <v>-9.8470588235294032E-2</v>
      </c>
    </row>
    <row r="157" spans="1:27" x14ac:dyDescent="0.3">
      <c r="A157" t="s">
        <v>199</v>
      </c>
      <c r="B157">
        <v>61330</v>
      </c>
      <c r="C157">
        <v>30.56</v>
      </c>
      <c r="D157" s="21">
        <f t="shared" si="23"/>
        <v>1874244.7999999998</v>
      </c>
      <c r="E157">
        <v>64.180000000000007</v>
      </c>
      <c r="F157" s="21">
        <f t="shared" si="24"/>
        <v>3936159.4000000004</v>
      </c>
      <c r="G157">
        <v>70.400000000000006</v>
      </c>
      <c r="H157" s="1">
        <v>1350250</v>
      </c>
      <c r="I157">
        <v>3.36</v>
      </c>
      <c r="J157">
        <v>19.100000000000001</v>
      </c>
      <c r="K157">
        <v>0.7</v>
      </c>
      <c r="L157">
        <v>2.17</v>
      </c>
      <c r="M157">
        <v>14.49</v>
      </c>
      <c r="N157">
        <v>15.79</v>
      </c>
      <c r="O157">
        <v>62.27</v>
      </c>
      <c r="P157">
        <v>59.49</v>
      </c>
      <c r="Q157">
        <f t="shared" si="25"/>
        <v>1</v>
      </c>
      <c r="R157" t="s">
        <v>2137</v>
      </c>
      <c r="S157" s="55">
        <f t="shared" si="26"/>
        <v>178550000000</v>
      </c>
      <c r="T157" s="5" t="str">
        <f>VLOOKUP(A157,'Fund Database'!$B:$G,3,FALSE)</f>
        <v>BHP Billiton plc</v>
      </c>
      <c r="U157" s="5">
        <f>VLOOKUP(A157,'Fund Database'!$B:$G,4,FALSE)</f>
        <v>22.72</v>
      </c>
      <c r="V157" s="5">
        <f>VLOOKUP(A157,'Fund Database'!$B:$G,5,FALSE)</f>
        <v>10.275</v>
      </c>
      <c r="W157" s="5">
        <f>VLOOKUP(A157,'Fund Database'!$B:$G,6,FALSE)</f>
        <v>28.062000000000001</v>
      </c>
      <c r="X157" s="6">
        <f t="shared" si="22"/>
        <v>1.1001308900523563</v>
      </c>
      <c r="Y157" s="6">
        <f t="shared" si="27"/>
        <v>9.6914926768463666E-2</v>
      </c>
      <c r="Z157" s="7">
        <f t="shared" si="28"/>
        <v>48.686399999999999</v>
      </c>
      <c r="AA157" s="8">
        <f t="shared" si="29"/>
        <v>-0.24140853848550961</v>
      </c>
    </row>
    <row r="158" spans="1:27" x14ac:dyDescent="0.3">
      <c r="A158" t="s">
        <v>1459</v>
      </c>
      <c r="B158">
        <v>28109</v>
      </c>
      <c r="C158">
        <v>45.38</v>
      </c>
      <c r="D158" s="21">
        <f t="shared" si="23"/>
        <v>1275586.4200000002</v>
      </c>
      <c r="E158">
        <v>65.45</v>
      </c>
      <c r="F158" s="21">
        <f t="shared" si="24"/>
        <v>1839734.05</v>
      </c>
      <c r="G158">
        <v>72</v>
      </c>
      <c r="H158" s="1">
        <v>129516</v>
      </c>
      <c r="I158">
        <v>2.8</v>
      </c>
      <c r="J158">
        <v>23.41</v>
      </c>
      <c r="K158">
        <v>5.7</v>
      </c>
      <c r="L158">
        <v>2.1800000000000002</v>
      </c>
      <c r="M158">
        <v>20.78</v>
      </c>
      <c r="N158">
        <v>13.112</v>
      </c>
      <c r="O158">
        <v>64.31</v>
      </c>
      <c r="P158">
        <v>64.77</v>
      </c>
      <c r="Q158">
        <f t="shared" si="25"/>
        <v>0</v>
      </c>
      <c r="R158" t="s">
        <v>2138</v>
      </c>
      <c r="S158" s="55">
        <f t="shared" si="26"/>
        <v>2440000000</v>
      </c>
      <c r="T158" s="5" t="str">
        <f>VLOOKUP(A158,'Fund Database'!$B:$G,3,FALSE)</f>
        <v>Techne Corporatio</v>
      </c>
      <c r="U158" s="5">
        <f>VLOOKUP(A158,'Fund Database'!$B:$G,4,FALSE)</f>
        <v>22.995999999999999</v>
      </c>
      <c r="V158" s="5">
        <f>VLOOKUP(A158,'Fund Database'!$B:$G,5,FALSE)</f>
        <v>20.388000000000002</v>
      </c>
      <c r="W158" s="5">
        <f>VLOOKUP(A158,'Fund Database'!$B:$G,6,FALSE)</f>
        <v>57.637</v>
      </c>
      <c r="X158" s="6">
        <f t="shared" si="22"/>
        <v>0.44226531511679151</v>
      </c>
      <c r="Y158" s="6">
        <f t="shared" si="27"/>
        <v>0.1000763941940412</v>
      </c>
      <c r="Z158" s="7">
        <f t="shared" si="28"/>
        <v>58.183999999999997</v>
      </c>
      <c r="AA158" s="8">
        <f t="shared" si="29"/>
        <v>-0.11101604278074874</v>
      </c>
    </row>
    <row r="159" spans="1:27" x14ac:dyDescent="0.3">
      <c r="A159" t="s">
        <v>1144</v>
      </c>
      <c r="B159">
        <v>86123</v>
      </c>
      <c r="C159">
        <v>48.7</v>
      </c>
      <c r="D159" s="21">
        <f t="shared" si="23"/>
        <v>4194190.1</v>
      </c>
      <c r="E159">
        <v>81.22</v>
      </c>
      <c r="F159" s="21">
        <f t="shared" si="24"/>
        <v>6994910.0599999996</v>
      </c>
      <c r="G159">
        <v>92.35</v>
      </c>
      <c r="H159" s="1">
        <v>5464580</v>
      </c>
      <c r="I159">
        <v>3.58</v>
      </c>
      <c r="J159">
        <v>22.67</v>
      </c>
      <c r="K159">
        <v>1.2</v>
      </c>
      <c r="L159">
        <v>2.19</v>
      </c>
      <c r="M159">
        <v>10.73</v>
      </c>
      <c r="N159">
        <v>35.061000999999997</v>
      </c>
      <c r="O159">
        <v>79.06</v>
      </c>
      <c r="P159">
        <v>78.95</v>
      </c>
      <c r="Q159">
        <f t="shared" si="25"/>
        <v>1</v>
      </c>
      <c r="R159" t="s">
        <v>2139</v>
      </c>
      <c r="S159" s="55">
        <f t="shared" si="26"/>
        <v>65940000000</v>
      </c>
      <c r="T159" s="5" t="str">
        <f>VLOOKUP(A159,'Fund Database'!$B:$G,3,FALSE)</f>
        <v>Occidental Petrol</v>
      </c>
      <c r="U159" s="5">
        <f>VLOOKUP(A159,'Fund Database'!$B:$G,4,FALSE)</f>
        <v>10.499000000000001</v>
      </c>
      <c r="V159" s="5">
        <f>VLOOKUP(A159,'Fund Database'!$B:$G,5,FALSE)</f>
        <v>0</v>
      </c>
      <c r="W159" s="5">
        <f>VLOOKUP(A159,'Fund Database'!$B:$G,6,FALSE)</f>
        <v>34.844000000000001</v>
      </c>
      <c r="X159" s="6">
        <f t="shared" si="22"/>
        <v>0.66776180698151943</v>
      </c>
      <c r="Y159" s="6">
        <f t="shared" si="27"/>
        <v>0.13703521300172367</v>
      </c>
      <c r="Z159" s="7">
        <f t="shared" si="28"/>
        <v>38.413400000000003</v>
      </c>
      <c r="AA159" s="8">
        <f t="shared" si="29"/>
        <v>-0.52704506279241559</v>
      </c>
    </row>
    <row r="160" spans="1:27" x14ac:dyDescent="0.3">
      <c r="A160" t="s">
        <v>1423</v>
      </c>
      <c r="B160">
        <v>28907</v>
      </c>
      <c r="C160">
        <v>46.37</v>
      </c>
      <c r="D160" s="21">
        <f t="shared" si="23"/>
        <v>1340417.5899999999</v>
      </c>
      <c r="E160">
        <v>67.959999999999994</v>
      </c>
      <c r="F160" s="21">
        <f t="shared" si="24"/>
        <v>1964519.7199999997</v>
      </c>
      <c r="G160">
        <v>73.22</v>
      </c>
      <c r="H160" s="1">
        <v>138726</v>
      </c>
      <c r="I160">
        <v>6.48</v>
      </c>
      <c r="J160">
        <v>10.49</v>
      </c>
      <c r="K160">
        <v>0.4</v>
      </c>
      <c r="L160">
        <v>2.2000000000000002</v>
      </c>
      <c r="M160">
        <v>12.36</v>
      </c>
      <c r="N160">
        <v>26.940000999999999</v>
      </c>
      <c r="O160">
        <v>67.92</v>
      </c>
      <c r="P160">
        <v>62.5</v>
      </c>
      <c r="Q160">
        <f t="shared" si="25"/>
        <v>1</v>
      </c>
      <c r="R160" t="s">
        <v>2058</v>
      </c>
      <c r="S160" s="55">
        <f t="shared" si="26"/>
        <v>2109999999.9999998</v>
      </c>
      <c r="T160" s="5" t="str">
        <f>VLOOKUP(A160,'Fund Database'!$B:$G,3,FALSE)</f>
        <v>Sunoco Logistics</v>
      </c>
      <c r="U160" s="5">
        <f>VLOOKUP(A160,'Fund Database'!$B:$G,4,FALSE)</f>
        <v>32.695</v>
      </c>
      <c r="V160" s="5">
        <f>VLOOKUP(A160,'Fund Database'!$B:$G,5,FALSE)</f>
        <v>6.1769999999999996</v>
      </c>
      <c r="W160" s="5">
        <f>VLOOKUP(A160,'Fund Database'!$B:$G,6,FALSE)</f>
        <v>4.9459999999999997</v>
      </c>
      <c r="X160" s="6">
        <f t="shared" si="22"/>
        <v>0.46560276040543447</v>
      </c>
      <c r="Y160" s="6">
        <f t="shared" si="27"/>
        <v>7.7398469688051877E-2</v>
      </c>
      <c r="Z160" s="7">
        <f t="shared" si="28"/>
        <v>80.092799999999997</v>
      </c>
      <c r="AA160" s="8">
        <f t="shared" si="29"/>
        <v>0.17852854620364927</v>
      </c>
    </row>
    <row r="161" spans="1:27" x14ac:dyDescent="0.3">
      <c r="A161" t="s">
        <v>670</v>
      </c>
      <c r="B161">
        <v>23233</v>
      </c>
      <c r="C161">
        <v>36.92</v>
      </c>
      <c r="D161" s="21">
        <f t="shared" si="23"/>
        <v>857762.36</v>
      </c>
      <c r="E161">
        <v>69.84</v>
      </c>
      <c r="F161" s="21">
        <f t="shared" si="24"/>
        <v>1622592.72</v>
      </c>
      <c r="G161">
        <v>70.42</v>
      </c>
      <c r="H161" s="1">
        <v>624551</v>
      </c>
      <c r="I161">
        <v>1.63</v>
      </c>
      <c r="J161">
        <v>42.98</v>
      </c>
      <c r="K161">
        <v>10.7</v>
      </c>
      <c r="L161">
        <v>2.27</v>
      </c>
      <c r="M161">
        <v>17.239999999999998</v>
      </c>
      <c r="N161">
        <v>19.061001000000001</v>
      </c>
      <c r="O161">
        <v>66.650000000000006</v>
      </c>
      <c r="P161">
        <v>63.98</v>
      </c>
      <c r="Q161">
        <f t="shared" si="25"/>
        <v>1</v>
      </c>
      <c r="R161" t="s">
        <v>2140</v>
      </c>
      <c r="S161" s="55">
        <f t="shared" si="26"/>
        <v>4280000000.0000005</v>
      </c>
      <c r="T161" s="5" t="str">
        <f>VLOOKUP(A161,'Fund Database'!$B:$G,3,FALSE)</f>
        <v>Federal Realty In</v>
      </c>
      <c r="U161" s="5">
        <f>VLOOKUP(A161,'Fund Database'!$B:$G,4,FALSE)</f>
        <v>8.4459999999999997</v>
      </c>
      <c r="V161" s="5">
        <f>VLOOKUP(A161,'Fund Database'!$B:$G,5,FALSE)</f>
        <v>4.5179999999999998</v>
      </c>
      <c r="W161" s="5">
        <f>VLOOKUP(A161,'Fund Database'!$B:$G,6,FALSE)</f>
        <v>42.874000000000002</v>
      </c>
      <c r="X161" s="6">
        <f t="shared" si="22"/>
        <v>0.89165763813651133</v>
      </c>
      <c r="Y161" s="6">
        <f t="shared" si="27"/>
        <v>8.3046964490263216E-3</v>
      </c>
      <c r="Z161" s="7">
        <f t="shared" si="28"/>
        <v>28.101199999999995</v>
      </c>
      <c r="AA161" s="8">
        <f t="shared" si="29"/>
        <v>-0.59763459335624303</v>
      </c>
    </row>
    <row r="162" spans="1:27" x14ac:dyDescent="0.3">
      <c r="A162" t="s">
        <v>655</v>
      </c>
      <c r="B162">
        <v>36185</v>
      </c>
      <c r="C162">
        <v>36.49</v>
      </c>
      <c r="D162" s="21">
        <f t="shared" si="23"/>
        <v>1320390.6500000001</v>
      </c>
      <c r="E162">
        <v>53.65</v>
      </c>
      <c r="F162" s="21">
        <f t="shared" si="24"/>
        <v>1941325.25</v>
      </c>
      <c r="G162">
        <v>50</v>
      </c>
      <c r="H162" s="2">
        <v>74421.3</v>
      </c>
      <c r="I162">
        <v>2.58</v>
      </c>
      <c r="J162">
        <v>20.78</v>
      </c>
      <c r="K162">
        <v>34.5</v>
      </c>
      <c r="L162">
        <v>2.29</v>
      </c>
      <c r="M162">
        <v>19.510000000000002</v>
      </c>
      <c r="N162">
        <v>20.117999999999999</v>
      </c>
      <c r="O162">
        <v>52.68</v>
      </c>
      <c r="P162">
        <v>51.52</v>
      </c>
      <c r="Q162">
        <f t="shared" si="25"/>
        <v>1</v>
      </c>
      <c r="R162" t="s">
        <v>2141</v>
      </c>
      <c r="S162" s="55">
        <f t="shared" si="26"/>
        <v>1120000000</v>
      </c>
      <c r="T162" s="5" t="str">
        <f>VLOOKUP(A162,'Fund Database'!$B:$G,3,FALSE)</f>
        <v>First Financial B</v>
      </c>
      <c r="U162" s="5">
        <f>VLOOKUP(A162,'Fund Database'!$B:$G,4,FALSE)</f>
        <v>13.715</v>
      </c>
      <c r="V162" s="5">
        <f>VLOOKUP(A162,'Fund Database'!$B:$G,5,FALSE)</f>
        <v>1.657</v>
      </c>
      <c r="W162" s="5">
        <f>VLOOKUP(A162,'Fund Database'!$B:$G,6,FALSE)</f>
        <v>46.945999999999998</v>
      </c>
      <c r="X162" s="6">
        <f t="shared" si="22"/>
        <v>0.47026582625376806</v>
      </c>
      <c r="Y162" s="6">
        <f t="shared" si="27"/>
        <v>-6.8033550792171452E-2</v>
      </c>
      <c r="Z162" s="7">
        <f t="shared" si="28"/>
        <v>50.335800000000006</v>
      </c>
      <c r="AA162" s="8">
        <f t="shared" si="29"/>
        <v>-6.1774464119291564E-2</v>
      </c>
    </row>
    <row r="163" spans="1:27" x14ac:dyDescent="0.3">
      <c r="A163" t="s">
        <v>1069</v>
      </c>
      <c r="B163">
        <v>42146</v>
      </c>
      <c r="C163">
        <v>26.67</v>
      </c>
      <c r="D163" s="21">
        <f t="shared" si="23"/>
        <v>1124033.82</v>
      </c>
      <c r="E163">
        <v>50.810001</v>
      </c>
      <c r="F163" s="21">
        <f t="shared" si="24"/>
        <v>2141438.3021459999</v>
      </c>
      <c r="G163">
        <v>56.25</v>
      </c>
      <c r="H163" s="1">
        <v>370015</v>
      </c>
      <c r="I163">
        <v>2.5550000000000002</v>
      </c>
      <c r="J163">
        <v>19.89</v>
      </c>
      <c r="K163">
        <v>3</v>
      </c>
      <c r="L163">
        <v>2.2999999999999998</v>
      </c>
      <c r="M163">
        <v>17.64</v>
      </c>
      <c r="N163">
        <v>20.184000000000001</v>
      </c>
      <c r="O163">
        <v>49.390900000000002</v>
      </c>
      <c r="P163">
        <v>47.862000000000002</v>
      </c>
      <c r="Q163">
        <f t="shared" si="25"/>
        <v>1</v>
      </c>
      <c r="R163" t="s">
        <v>2142</v>
      </c>
      <c r="S163" s="55">
        <f t="shared" si="26"/>
        <v>4120000000</v>
      </c>
      <c r="T163" s="5" t="str">
        <f>VLOOKUP(A163,'Fund Database'!$B:$G,3,FALSE)</f>
        <v>National Fuel Gas</v>
      </c>
      <c r="U163" s="5">
        <f>VLOOKUP(A163,'Fund Database'!$B:$G,4,FALSE)</f>
        <v>12.875999999999999</v>
      </c>
      <c r="V163" s="5">
        <f>VLOOKUP(A163,'Fund Database'!$B:$G,5,FALSE)</f>
        <v>5.8330000000000002</v>
      </c>
      <c r="W163" s="5">
        <f>VLOOKUP(A163,'Fund Database'!$B:$G,6,FALSE)</f>
        <v>22.116</v>
      </c>
      <c r="X163" s="6">
        <f t="shared" si="22"/>
        <v>0.9051368953880764</v>
      </c>
      <c r="Y163" s="6">
        <f t="shared" si="27"/>
        <v>0.10706551649152694</v>
      </c>
      <c r="Z163" s="7">
        <f t="shared" si="28"/>
        <v>45.070200000000007</v>
      </c>
      <c r="AA163" s="8">
        <f t="shared" si="29"/>
        <v>-0.11296596904219688</v>
      </c>
    </row>
    <row r="164" spans="1:27" x14ac:dyDescent="0.3">
      <c r="A164" t="s">
        <v>271</v>
      </c>
      <c r="B164">
        <v>29119</v>
      </c>
      <c r="C164">
        <v>29.3</v>
      </c>
      <c r="D164" s="21">
        <f t="shared" si="23"/>
        <v>853186.70000000007</v>
      </c>
      <c r="E164">
        <v>68.98</v>
      </c>
      <c r="F164" s="21">
        <f t="shared" si="24"/>
        <v>2008628.62</v>
      </c>
      <c r="G164">
        <v>72.08</v>
      </c>
      <c r="H164" s="1">
        <v>1572540</v>
      </c>
      <c r="I164">
        <v>1.76</v>
      </c>
      <c r="J164">
        <v>39.26</v>
      </c>
      <c r="K164">
        <v>6</v>
      </c>
      <c r="L164">
        <v>2.35</v>
      </c>
      <c r="M164">
        <v>15.68</v>
      </c>
      <c r="N164">
        <v>32.012999999999998</v>
      </c>
      <c r="O164">
        <v>66.11</v>
      </c>
      <c r="P164">
        <v>65.040000000000006</v>
      </c>
      <c r="Q164">
        <f t="shared" si="25"/>
        <v>1</v>
      </c>
      <c r="R164" t="s">
        <v>2143</v>
      </c>
      <c r="S164" s="55">
        <f t="shared" si="26"/>
        <v>9580000000</v>
      </c>
      <c r="T164" s="5" t="str">
        <f>VLOOKUP(A164,'Fund Database'!$B:$G,3,FALSE)</f>
        <v>Boston Properties</v>
      </c>
      <c r="U164" s="5">
        <f>VLOOKUP(A164,'Fund Database'!$B:$G,4,FALSE)</f>
        <v>5.7919999999999998</v>
      </c>
      <c r="V164" s="5">
        <f>VLOOKUP(A164,'Fund Database'!$B:$G,5,FALSE)</f>
        <v>3.2639999999999998</v>
      </c>
      <c r="W164" s="5">
        <f>VLOOKUP(A164,'Fund Database'!$B:$G,6,FALSE)</f>
        <v>39.69</v>
      </c>
      <c r="X164" s="6">
        <f t="shared" si="22"/>
        <v>1.3542662116040958</v>
      </c>
      <c r="Y164" s="6">
        <f t="shared" si="27"/>
        <v>4.4940562481878721E-2</v>
      </c>
      <c r="Z164" s="7">
        <f t="shared" si="28"/>
        <v>27.596799999999998</v>
      </c>
      <c r="AA164" s="8">
        <f t="shared" si="29"/>
        <v>-0.59993041461293128</v>
      </c>
    </row>
    <row r="165" spans="1:27" x14ac:dyDescent="0.3">
      <c r="A165" t="s">
        <v>1540</v>
      </c>
      <c r="B165">
        <v>80578</v>
      </c>
      <c r="C165">
        <v>21.89</v>
      </c>
      <c r="D165" s="21">
        <f t="shared" si="23"/>
        <v>1763852.4200000002</v>
      </c>
      <c r="E165">
        <v>51.09</v>
      </c>
      <c r="F165" s="21">
        <f t="shared" si="24"/>
        <v>4116730.0200000005</v>
      </c>
      <c r="G165">
        <v>52</v>
      </c>
      <c r="H165" s="2">
        <v>26903.3</v>
      </c>
      <c r="I165">
        <v>1.18</v>
      </c>
      <c r="J165">
        <v>43.33</v>
      </c>
      <c r="K165">
        <v>10.1</v>
      </c>
      <c r="L165">
        <v>2.36</v>
      </c>
      <c r="M165">
        <v>12.68</v>
      </c>
      <c r="N165">
        <v>41.876998999999998</v>
      </c>
      <c r="O165">
        <v>45.72</v>
      </c>
      <c r="P165">
        <v>47.52</v>
      </c>
      <c r="Q165">
        <f t="shared" si="25"/>
        <v>0</v>
      </c>
      <c r="R165" t="s">
        <v>1915</v>
      </c>
      <c r="S165" s="55">
        <f t="shared" si="26"/>
        <v>1000000000</v>
      </c>
      <c r="T165" s="5" t="str">
        <f>VLOOKUP(A165,'Fund Database'!$B:$G,3,FALSE)</f>
        <v>Amerco</v>
      </c>
      <c r="U165" s="5">
        <f>VLOOKUP(A165,'Fund Database'!$B:$G,4,FALSE)</f>
        <v>4.49</v>
      </c>
      <c r="V165" s="5">
        <f>VLOOKUP(A165,'Fund Database'!$B:$G,5,FALSE)</f>
        <v>2.4060000000000001</v>
      </c>
      <c r="W165" s="5">
        <f>VLOOKUP(A165,'Fund Database'!$B:$G,6,FALSE)</f>
        <v>7.673</v>
      </c>
      <c r="X165" s="6">
        <f t="shared" si="22"/>
        <v>1.3339424394700778</v>
      </c>
      <c r="Y165" s="6">
        <f t="shared" si="27"/>
        <v>1.7811704834605532E-2</v>
      </c>
      <c r="Z165" s="7">
        <f t="shared" si="28"/>
        <v>14.962399999999999</v>
      </c>
      <c r="AA165" s="8">
        <f t="shared" si="29"/>
        <v>-0.70713642591505188</v>
      </c>
    </row>
    <row r="166" spans="1:27" x14ac:dyDescent="0.3">
      <c r="A166" t="s">
        <v>1324</v>
      </c>
      <c r="B166">
        <v>51271</v>
      </c>
      <c r="C166">
        <v>42.19</v>
      </c>
      <c r="D166" s="21">
        <f t="shared" si="23"/>
        <v>2163123.4899999998</v>
      </c>
      <c r="E166">
        <v>64.94</v>
      </c>
      <c r="F166" s="21">
        <f t="shared" si="24"/>
        <v>3329538.7399999998</v>
      </c>
      <c r="G166">
        <v>68.45</v>
      </c>
      <c r="H166" s="1">
        <v>1282810</v>
      </c>
      <c r="I166">
        <v>3.78</v>
      </c>
      <c r="J166">
        <v>17.2</v>
      </c>
      <c r="K166">
        <v>6.4</v>
      </c>
      <c r="L166">
        <v>2.42</v>
      </c>
      <c r="M166">
        <v>13.31</v>
      </c>
      <c r="N166">
        <v>15.023999999999999</v>
      </c>
      <c r="O166">
        <v>62.84</v>
      </c>
      <c r="P166">
        <v>61.11</v>
      </c>
      <c r="Q166">
        <f t="shared" si="25"/>
        <v>1</v>
      </c>
      <c r="R166" t="s">
        <v>2144</v>
      </c>
      <c r="S166" s="55">
        <f t="shared" si="26"/>
        <v>7360000000</v>
      </c>
      <c r="T166" s="5" t="str">
        <f>VLOOKUP(A166,'Fund Database'!$B:$G,3,FALSE)</f>
        <v>Sherwin-Williams</v>
      </c>
      <c r="U166" s="5">
        <f>VLOOKUP(A166,'Fund Database'!$B:$G,4,FALSE)</f>
        <v>26.347000000000001</v>
      </c>
      <c r="V166" s="5">
        <f>VLOOKUP(A166,'Fund Database'!$B:$G,5,FALSE)</f>
        <v>0</v>
      </c>
      <c r="W166" s="5">
        <f>VLOOKUP(A166,'Fund Database'!$B:$G,6,FALSE)</f>
        <v>9.7929999999999993</v>
      </c>
      <c r="X166" s="6">
        <f t="shared" ref="X166:X172" si="30">(E166-C166)/C166</f>
        <v>0.53922730504858973</v>
      </c>
      <c r="Y166" s="6">
        <f t="shared" si="27"/>
        <v>5.4049892208192257E-2</v>
      </c>
      <c r="Z166" s="7">
        <f t="shared" si="28"/>
        <v>50.311799999999998</v>
      </c>
      <c r="AA166" s="8">
        <f t="shared" si="29"/>
        <v>-0.22525716045580535</v>
      </c>
    </row>
    <row r="167" spans="1:27" x14ac:dyDescent="0.3">
      <c r="A167" t="s">
        <v>1566</v>
      </c>
      <c r="B167">
        <v>53114</v>
      </c>
      <c r="C167">
        <v>37.99</v>
      </c>
      <c r="D167" s="21">
        <f t="shared" si="23"/>
        <v>2017800.86</v>
      </c>
      <c r="E167">
        <v>59.21</v>
      </c>
      <c r="F167" s="21">
        <f t="shared" si="24"/>
        <v>3144879.94</v>
      </c>
      <c r="G167">
        <v>67.94</v>
      </c>
      <c r="H167" s="1">
        <v>5045950</v>
      </c>
      <c r="I167">
        <v>2.1429999999999998</v>
      </c>
      <c r="J167">
        <v>27.63</v>
      </c>
      <c r="K167">
        <v>2.2000000000000002</v>
      </c>
      <c r="L167">
        <v>2.4500000000000002</v>
      </c>
      <c r="M167">
        <v>16.68</v>
      </c>
      <c r="N167">
        <v>7.016</v>
      </c>
      <c r="O167">
        <v>58.786900000000003</v>
      </c>
      <c r="P167">
        <v>57.176299999999998</v>
      </c>
      <c r="Q167">
        <f t="shared" si="25"/>
        <v>1</v>
      </c>
      <c r="R167" t="s">
        <v>2145</v>
      </c>
      <c r="S167" s="55">
        <f t="shared" si="26"/>
        <v>58780000000</v>
      </c>
      <c r="T167" s="5" t="str">
        <f>VLOOKUP(A167,'Fund Database'!$B:$G,3,FALSE)</f>
        <v>United Parcel Ser</v>
      </c>
      <c r="U167" s="5">
        <f>VLOOKUP(A167,'Fund Database'!$B:$G,4,FALSE)</f>
        <v>31.277000000000001</v>
      </c>
      <c r="V167" s="5">
        <f>VLOOKUP(A167,'Fund Database'!$B:$G,5,FALSE)</f>
        <v>0</v>
      </c>
      <c r="W167" s="5">
        <f>VLOOKUP(A167,'Fund Database'!$B:$G,6,FALSE)</f>
        <v>8.391</v>
      </c>
      <c r="X167" s="6">
        <f t="shared" si="30"/>
        <v>0.55856804422216366</v>
      </c>
      <c r="Y167" s="6">
        <f t="shared" si="27"/>
        <v>0.14744131058942742</v>
      </c>
      <c r="Z167" s="7">
        <f t="shared" si="28"/>
        <v>35.745239999999995</v>
      </c>
      <c r="AA167" s="8">
        <f t="shared" si="29"/>
        <v>-0.39629724708664088</v>
      </c>
    </row>
    <row r="168" spans="1:27" x14ac:dyDescent="0.3">
      <c r="A168" t="s">
        <v>124</v>
      </c>
      <c r="B168">
        <v>92132</v>
      </c>
      <c r="C168">
        <v>30.33</v>
      </c>
      <c r="D168" s="21">
        <f t="shared" si="23"/>
        <v>2794363.56</v>
      </c>
      <c r="E168">
        <v>62.21</v>
      </c>
      <c r="F168" s="21">
        <f t="shared" si="24"/>
        <v>5731531.7199999997</v>
      </c>
      <c r="G168">
        <v>64.33</v>
      </c>
      <c r="H168" s="1">
        <v>553156</v>
      </c>
      <c r="I168">
        <v>2.72</v>
      </c>
      <c r="J168">
        <v>22.87</v>
      </c>
      <c r="K168">
        <v>10.1</v>
      </c>
      <c r="L168">
        <v>2.5</v>
      </c>
      <c r="M168">
        <v>13.26</v>
      </c>
      <c r="N168">
        <v>44.332000999999998</v>
      </c>
      <c r="O168">
        <v>61.08</v>
      </c>
      <c r="P168">
        <v>57.89</v>
      </c>
      <c r="Q168">
        <f t="shared" si="25"/>
        <v>1</v>
      </c>
      <c r="R168" t="s">
        <v>1761</v>
      </c>
      <c r="S168" s="55">
        <f t="shared" si="26"/>
        <v>2730000000</v>
      </c>
      <c r="T168" s="5" t="str">
        <f>VLOOKUP(A168,'Fund Database'!$B:$G,3,FALSE)</f>
        <v>Alexandria Real E</v>
      </c>
      <c r="U168" s="5">
        <f>VLOOKUP(A168,'Fund Database'!$B:$G,4,FALSE)</f>
        <v>6.4790000000000001</v>
      </c>
      <c r="V168" s="5">
        <f>VLOOKUP(A168,'Fund Database'!$B:$G,5,FALSE)</f>
        <v>2.4369999999999998</v>
      </c>
      <c r="W168" s="5">
        <f>VLOOKUP(A168,'Fund Database'!$B:$G,6,FALSE)</f>
        <v>42.997</v>
      </c>
      <c r="X168" s="6">
        <f t="shared" si="30"/>
        <v>1.051104516979888</v>
      </c>
      <c r="Y168" s="6">
        <f t="shared" si="27"/>
        <v>3.4078122488345887E-2</v>
      </c>
      <c r="Z168" s="7">
        <f t="shared" si="28"/>
        <v>36.0672</v>
      </c>
      <c r="AA168" s="8">
        <f t="shared" si="29"/>
        <v>-0.42023468895675936</v>
      </c>
    </row>
    <row r="169" spans="1:27" x14ac:dyDescent="0.3">
      <c r="A169" t="s">
        <v>619</v>
      </c>
      <c r="B169">
        <v>80376</v>
      </c>
      <c r="C169">
        <v>51.59</v>
      </c>
      <c r="D169" s="21">
        <f t="shared" si="23"/>
        <v>4146597.8400000003</v>
      </c>
      <c r="E169">
        <v>87.84</v>
      </c>
      <c r="F169" s="21">
        <f t="shared" si="24"/>
        <v>7060227.8399999999</v>
      </c>
      <c r="G169">
        <v>82.33</v>
      </c>
      <c r="H169" s="1">
        <v>352189</v>
      </c>
      <c r="I169">
        <v>3.01</v>
      </c>
      <c r="J169">
        <v>29.17</v>
      </c>
      <c r="K169">
        <v>12.9</v>
      </c>
      <c r="L169">
        <v>2.52</v>
      </c>
      <c r="M169">
        <v>18.34</v>
      </c>
      <c r="N169">
        <v>35.636001999999998</v>
      </c>
      <c r="O169">
        <v>82.61</v>
      </c>
      <c r="P169">
        <v>80.09</v>
      </c>
      <c r="Q169">
        <f t="shared" si="25"/>
        <v>1</v>
      </c>
      <c r="R169" t="s">
        <v>1863</v>
      </c>
      <c r="S169" s="55">
        <f t="shared" si="26"/>
        <v>2530000000</v>
      </c>
      <c r="T169" s="5" t="str">
        <f>VLOOKUP(A169,'Fund Database'!$B:$G,3,FALSE)</f>
        <v>Essex Property Tr</v>
      </c>
      <c r="U169" s="5">
        <f>VLOOKUP(A169,'Fund Database'!$B:$G,4,FALSE)</f>
        <v>2.7749999999999999</v>
      </c>
      <c r="V169" s="5">
        <f>VLOOKUP(A169,'Fund Database'!$B:$G,5,FALSE)</f>
        <v>2.4460000000000002</v>
      </c>
      <c r="W169" s="5">
        <f>VLOOKUP(A169,'Fund Database'!$B:$G,6,FALSE)</f>
        <v>30.481999999999999</v>
      </c>
      <c r="X169" s="6">
        <f t="shared" si="30"/>
        <v>0.70265555340182206</v>
      </c>
      <c r="Y169" s="6">
        <f t="shared" si="27"/>
        <v>-6.27276867030966E-2</v>
      </c>
      <c r="Z169" s="7">
        <f t="shared" si="28"/>
        <v>55.203399999999995</v>
      </c>
      <c r="AA169" s="8">
        <f t="shared" si="29"/>
        <v>-0.37154599271402561</v>
      </c>
    </row>
    <row r="170" spans="1:27" x14ac:dyDescent="0.3">
      <c r="A170" t="s">
        <v>382</v>
      </c>
      <c r="B170">
        <v>94323</v>
      </c>
      <c r="C170">
        <v>45.64</v>
      </c>
      <c r="D170" s="21">
        <f t="shared" si="23"/>
        <v>4304901.72</v>
      </c>
      <c r="E170">
        <v>75.94</v>
      </c>
      <c r="F170" s="21">
        <f t="shared" si="24"/>
        <v>7162888.6200000001</v>
      </c>
      <c r="G170">
        <v>83.2</v>
      </c>
      <c r="H170" s="1">
        <v>428262</v>
      </c>
      <c r="I170">
        <v>4.92</v>
      </c>
      <c r="J170">
        <v>15.42</v>
      </c>
      <c r="K170">
        <v>3.4</v>
      </c>
      <c r="L170">
        <v>2.54</v>
      </c>
      <c r="M170">
        <v>11.27</v>
      </c>
      <c r="N170">
        <v>6.835</v>
      </c>
      <c r="O170">
        <v>70.62</v>
      </c>
      <c r="P170">
        <v>64.75</v>
      </c>
      <c r="Q170">
        <f t="shared" si="25"/>
        <v>1</v>
      </c>
      <c r="R170" t="s">
        <v>1874</v>
      </c>
      <c r="S170" s="55">
        <f t="shared" si="26"/>
        <v>2480000000</v>
      </c>
      <c r="T170" s="5" t="str">
        <f>VLOOKUP(A170,'Fund Database'!$B:$G,3,FALSE)</f>
        <v>Compass Minerals</v>
      </c>
      <c r="U170" s="5">
        <f>VLOOKUP(A170,'Fund Database'!$B:$G,4,FALSE)</f>
        <v>113.97799999999999</v>
      </c>
      <c r="V170" s="5">
        <f>VLOOKUP(A170,'Fund Database'!$B:$G,5,FALSE)</f>
        <v>18.492999999999999</v>
      </c>
      <c r="W170" s="5">
        <f>VLOOKUP(A170,'Fund Database'!$B:$G,6,FALSE)</f>
        <v>28.055</v>
      </c>
      <c r="X170" s="6">
        <f t="shared" si="30"/>
        <v>0.66389132340052581</v>
      </c>
      <c r="Y170" s="6">
        <f t="shared" si="27"/>
        <v>9.5601790887542865E-2</v>
      </c>
      <c r="Z170" s="7">
        <f t="shared" si="28"/>
        <v>55.448399999999999</v>
      </c>
      <c r="AA170" s="8">
        <f t="shared" si="29"/>
        <v>-0.26983934685277849</v>
      </c>
    </row>
    <row r="171" spans="1:27" x14ac:dyDescent="0.3">
      <c r="A171" t="s">
        <v>214</v>
      </c>
      <c r="B171">
        <v>68839</v>
      </c>
      <c r="C171">
        <v>35.17</v>
      </c>
      <c r="D171" s="21">
        <f t="shared" si="23"/>
        <v>2421067.63</v>
      </c>
      <c r="E171">
        <v>76.19</v>
      </c>
      <c r="F171" s="21">
        <f t="shared" si="24"/>
        <v>5244843.41</v>
      </c>
      <c r="G171">
        <v>87.98</v>
      </c>
      <c r="H171" s="1">
        <v>4312740</v>
      </c>
      <c r="I171">
        <v>3.36</v>
      </c>
      <c r="J171">
        <v>22.68</v>
      </c>
      <c r="K171">
        <v>1.4</v>
      </c>
      <c r="L171">
        <v>2.59</v>
      </c>
      <c r="M171">
        <v>13.37</v>
      </c>
      <c r="N171">
        <v>15.79</v>
      </c>
      <c r="O171">
        <v>74.004599999999996</v>
      </c>
      <c r="P171">
        <v>71.193799999999996</v>
      </c>
      <c r="Q171">
        <f t="shared" si="25"/>
        <v>1</v>
      </c>
      <c r="R171" t="s">
        <v>2146</v>
      </c>
      <c r="S171" s="55">
        <f t="shared" si="26"/>
        <v>211960000000</v>
      </c>
      <c r="T171" s="5" t="str">
        <f>VLOOKUP(A171,'Fund Database'!$B:$G,3,FALSE)</f>
        <v>BHP Billiton Limi</v>
      </c>
      <c r="U171" s="5">
        <f>VLOOKUP(A171,'Fund Database'!$B:$G,4,FALSE)</f>
        <v>22.72</v>
      </c>
      <c r="V171" s="5">
        <f>VLOOKUP(A171,'Fund Database'!$B:$G,5,FALSE)</f>
        <v>10.275</v>
      </c>
      <c r="W171" s="5">
        <f>VLOOKUP(A171,'Fund Database'!$B:$G,6,FALSE)</f>
        <v>28.062000000000001</v>
      </c>
      <c r="X171" s="6">
        <f t="shared" si="30"/>
        <v>1.1663349445550184</v>
      </c>
      <c r="Y171" s="6">
        <f t="shared" si="27"/>
        <v>0.15474471715448229</v>
      </c>
      <c r="Z171" s="7">
        <f t="shared" si="28"/>
        <v>44.923199999999994</v>
      </c>
      <c r="AA171" s="8">
        <f t="shared" si="29"/>
        <v>-0.41037931487071799</v>
      </c>
    </row>
    <row r="172" spans="1:27" x14ac:dyDescent="0.3">
      <c r="A172" t="s">
        <v>379</v>
      </c>
      <c r="B172">
        <v>25116</v>
      </c>
      <c r="C172">
        <v>18.66</v>
      </c>
      <c r="D172" s="21">
        <f t="shared" si="23"/>
        <v>468664.56</v>
      </c>
      <c r="E172">
        <v>59.55</v>
      </c>
      <c r="F172" s="21">
        <f t="shared" si="24"/>
        <v>1495657.7999999998</v>
      </c>
      <c r="G172">
        <v>60.23</v>
      </c>
      <c r="H172" s="1">
        <v>2399380</v>
      </c>
      <c r="I172">
        <v>2.17</v>
      </c>
      <c r="J172">
        <v>27.51</v>
      </c>
      <c r="K172">
        <v>2.5</v>
      </c>
      <c r="L172">
        <v>2.68</v>
      </c>
      <c r="M172">
        <v>15.11</v>
      </c>
      <c r="N172">
        <v>19.027000000000001</v>
      </c>
      <c r="O172">
        <v>52.77</v>
      </c>
      <c r="P172">
        <v>48.14</v>
      </c>
      <c r="Q172">
        <f t="shared" si="25"/>
        <v>1</v>
      </c>
      <c r="R172" t="s">
        <v>2147</v>
      </c>
      <c r="S172" s="55">
        <f t="shared" si="26"/>
        <v>11810000000</v>
      </c>
      <c r="T172" s="5" t="str">
        <f>VLOOKUP(A172,'Fund Database'!$B:$G,3,FALSE)</f>
        <v>Cummins Inc. Comm</v>
      </c>
      <c r="U172" s="5">
        <f>VLOOKUP(A172,'Fund Database'!$B:$G,4,FALSE)</f>
        <v>12.223000000000001</v>
      </c>
      <c r="V172" s="5">
        <f>VLOOKUP(A172,'Fund Database'!$B:$G,5,FALSE)</f>
        <v>4.0890000000000004</v>
      </c>
      <c r="W172" s="5">
        <f>VLOOKUP(A172,'Fund Database'!$B:$G,6,FALSE)</f>
        <v>5.25</v>
      </c>
      <c r="X172" s="6">
        <f t="shared" si="30"/>
        <v>2.1913183279742765</v>
      </c>
      <c r="Y172" s="6">
        <f t="shared" si="27"/>
        <v>1.1418975650713682E-2</v>
      </c>
      <c r="Z172" s="7">
        <f t="shared" si="28"/>
        <v>32.788699999999999</v>
      </c>
      <c r="AA172" s="8">
        <f t="shared" si="29"/>
        <v>-0.44939210747271202</v>
      </c>
    </row>
    <row r="173" spans="1:27" x14ac:dyDescent="0.3">
      <c r="A173" t="s">
        <v>1033</v>
      </c>
      <c r="B173">
        <v>25482</v>
      </c>
      <c r="C173">
        <v>37.08</v>
      </c>
      <c r="D173" s="21">
        <f t="shared" si="23"/>
        <v>944872.55999999994</v>
      </c>
      <c r="E173">
        <v>60.253799999999998</v>
      </c>
      <c r="F173" s="21">
        <f t="shared" si="24"/>
        <v>1535387.3315999999</v>
      </c>
      <c r="G173">
        <v>67.78</v>
      </c>
      <c r="H173" s="1">
        <v>4958710</v>
      </c>
      <c r="I173">
        <v>0.92800000000000005</v>
      </c>
      <c r="J173">
        <v>64.930000000000007</v>
      </c>
      <c r="K173">
        <v>1.3</v>
      </c>
      <c r="L173">
        <v>2.74</v>
      </c>
      <c r="M173">
        <v>15.29</v>
      </c>
      <c r="N173">
        <v>18.483999000000001</v>
      </c>
      <c r="O173">
        <v>58.871400000000001</v>
      </c>
      <c r="P173">
        <v>54.944099999999999</v>
      </c>
      <c r="Q173">
        <f t="shared" si="25"/>
        <v>1</v>
      </c>
      <c r="R173" t="s">
        <v>2148</v>
      </c>
      <c r="S173" s="55">
        <f t="shared" si="26"/>
        <v>26820000000</v>
      </c>
      <c r="T173" s="5" t="str">
        <f>VLOOKUP(A173,'Fund Database'!$B:$G,3,FALSE)</f>
        <v>Mosaic Company (T</v>
      </c>
      <c r="U173" s="5">
        <f>VLOOKUP(A173,'Fund Database'!$B:$G,4,FALSE)</f>
        <v>5.1509999999999998</v>
      </c>
      <c r="V173" s="5">
        <f>VLOOKUP(A173,'Fund Database'!$B:$G,5,FALSE)</f>
        <v>2.7639999999999998</v>
      </c>
      <c r="W173" s="5">
        <f>VLOOKUP(A173,'Fund Database'!$B:$G,6,FALSE)</f>
        <v>9.0530000000000008</v>
      </c>
      <c r="X173" s="6">
        <f t="shared" ref="X173:X199" si="31">(E173-C173)/C173</f>
        <v>0.62496763754045315</v>
      </c>
      <c r="Y173" s="6">
        <f t="shared" si="27"/>
        <v>0.12490830453846899</v>
      </c>
      <c r="Z173" s="7">
        <f t="shared" si="28"/>
        <v>14.189119999999999</v>
      </c>
      <c r="AA173" s="8">
        <f t="shared" si="29"/>
        <v>-0.76451078604171019</v>
      </c>
    </row>
    <row r="174" spans="1:27" x14ac:dyDescent="0.3">
      <c r="A174" t="s">
        <v>169</v>
      </c>
      <c r="B174">
        <v>56324</v>
      </c>
      <c r="C174">
        <v>38.340000000000003</v>
      </c>
      <c r="D174" s="21">
        <f t="shared" si="23"/>
        <v>2159462.16</v>
      </c>
      <c r="E174">
        <v>80.885000000000005</v>
      </c>
      <c r="F174" s="21">
        <f t="shared" si="24"/>
        <v>4555766.74</v>
      </c>
      <c r="G174">
        <v>74.430000000000007</v>
      </c>
      <c r="H174" s="1">
        <v>1344770</v>
      </c>
      <c r="I174">
        <v>1.931</v>
      </c>
      <c r="J174">
        <v>41.89</v>
      </c>
      <c r="K174">
        <v>8.6999999999999993</v>
      </c>
      <c r="L174">
        <v>2.75</v>
      </c>
      <c r="M174">
        <v>20.9</v>
      </c>
      <c r="N174">
        <v>37.411999000000002</v>
      </c>
      <c r="O174">
        <v>78.033000000000001</v>
      </c>
      <c r="P174">
        <v>74.114000000000004</v>
      </c>
      <c r="Q174">
        <f t="shared" si="25"/>
        <v>1</v>
      </c>
      <c r="R174" t="s">
        <v>2149</v>
      </c>
      <c r="S174" s="55">
        <f t="shared" si="26"/>
        <v>6590000000</v>
      </c>
      <c r="T174" s="5" t="str">
        <f>VLOOKUP(A174,'Fund Database'!$B:$G,3,FALSE)</f>
        <v>AvalonBay Communi</v>
      </c>
      <c r="U174" s="5">
        <f>VLOOKUP(A174,'Fund Database'!$B:$G,4,FALSE)</f>
        <v>2.6070000000000002</v>
      </c>
      <c r="V174" s="5">
        <f>VLOOKUP(A174,'Fund Database'!$B:$G,5,FALSE)</f>
        <v>2.3079999999999998</v>
      </c>
      <c r="W174" s="5">
        <f>VLOOKUP(A174,'Fund Database'!$B:$G,6,FALSE)</f>
        <v>31.664999999999999</v>
      </c>
      <c r="X174" s="6">
        <f t="shared" si="31"/>
        <v>1.109676577986437</v>
      </c>
      <c r="Y174" s="6">
        <f t="shared" si="27"/>
        <v>-7.9804660938369257E-2</v>
      </c>
      <c r="Z174" s="7">
        <f t="shared" si="28"/>
        <v>40.357900000000001</v>
      </c>
      <c r="AA174" s="8">
        <f t="shared" si="29"/>
        <v>-0.50104592940594672</v>
      </c>
    </row>
    <row r="175" spans="1:27" x14ac:dyDescent="0.3">
      <c r="A175" t="s">
        <v>1111</v>
      </c>
      <c r="B175">
        <v>56824</v>
      </c>
      <c r="C175">
        <v>33.340000000000003</v>
      </c>
      <c r="D175" s="21">
        <f t="shared" si="23"/>
        <v>1894512.1600000001</v>
      </c>
      <c r="E175">
        <v>53.55</v>
      </c>
      <c r="F175" s="21">
        <f t="shared" si="24"/>
        <v>3042925.1999999997</v>
      </c>
      <c r="G175">
        <v>65.150000000000006</v>
      </c>
      <c r="H175" s="1">
        <v>2592100</v>
      </c>
      <c r="I175">
        <v>3.69</v>
      </c>
      <c r="J175">
        <v>14.51</v>
      </c>
      <c r="K175">
        <v>4</v>
      </c>
      <c r="L175">
        <v>2.91</v>
      </c>
      <c r="M175">
        <v>10.14</v>
      </c>
      <c r="N175">
        <v>25.23</v>
      </c>
      <c r="O175">
        <v>54.07</v>
      </c>
      <c r="P175">
        <v>51.94</v>
      </c>
      <c r="Q175">
        <f t="shared" si="25"/>
        <v>1</v>
      </c>
      <c r="R175" t="s">
        <v>2150</v>
      </c>
      <c r="S175" s="55">
        <f t="shared" si="26"/>
        <v>121790000000</v>
      </c>
      <c r="T175" s="5" t="str">
        <f>VLOOKUP(A175,'Fund Database'!$B:$G,3,FALSE)</f>
        <v>Novartis AG Commo</v>
      </c>
      <c r="U175" s="5">
        <f>VLOOKUP(A175,'Fund Database'!$B:$G,4,FALSE)</f>
        <v>15.602</v>
      </c>
      <c r="V175" s="5">
        <f>VLOOKUP(A175,'Fund Database'!$B:$G,5,FALSE)</f>
        <v>7.391</v>
      </c>
      <c r="W175" s="5">
        <f>VLOOKUP(A175,'Fund Database'!$B:$G,6,FALSE)</f>
        <v>22.8</v>
      </c>
      <c r="X175" s="6">
        <f t="shared" si="31"/>
        <v>0.60617876424715034</v>
      </c>
      <c r="Y175" s="6">
        <f t="shared" si="27"/>
        <v>0.21661998132586385</v>
      </c>
      <c r="Z175" s="7">
        <f t="shared" si="28"/>
        <v>37.416600000000003</v>
      </c>
      <c r="AA175" s="8">
        <f t="shared" si="29"/>
        <v>-0.30127731092436966</v>
      </c>
    </row>
    <row r="176" spans="1:27" x14ac:dyDescent="0.3">
      <c r="A176" t="s">
        <v>964</v>
      </c>
      <c r="B176">
        <v>86521</v>
      </c>
      <c r="C176">
        <v>22.22</v>
      </c>
      <c r="D176" s="21">
        <f t="shared" si="23"/>
        <v>1922496.6199999999</v>
      </c>
      <c r="E176">
        <v>51.24</v>
      </c>
      <c r="F176" s="21">
        <f t="shared" si="24"/>
        <v>4433336.04</v>
      </c>
      <c r="G176">
        <v>50.17</v>
      </c>
      <c r="H176" s="1">
        <v>364200</v>
      </c>
      <c r="I176">
        <v>0.85899999999999999</v>
      </c>
      <c r="J176">
        <v>59.65</v>
      </c>
      <c r="K176">
        <v>6.1</v>
      </c>
      <c r="L176">
        <v>2.93</v>
      </c>
      <c r="M176">
        <v>14.15</v>
      </c>
      <c r="N176">
        <v>14.795999999999999</v>
      </c>
      <c r="O176">
        <v>48.219099999999997</v>
      </c>
      <c r="P176">
        <v>46.076900000000002</v>
      </c>
      <c r="Q176">
        <f t="shared" si="25"/>
        <v>1</v>
      </c>
      <c r="R176" t="s">
        <v>2039</v>
      </c>
      <c r="S176" s="55">
        <f t="shared" si="26"/>
        <v>1490000000</v>
      </c>
      <c r="T176" s="5" t="str">
        <f>VLOOKUP(A176,'Fund Database'!$B:$G,3,FALSE)</f>
        <v>Mid-America Apart</v>
      </c>
      <c r="U176" s="5">
        <f>VLOOKUP(A176,'Fund Database'!$B:$G,4,FALSE)</f>
        <v>7.4349999999999996</v>
      </c>
      <c r="V176" s="5">
        <f>VLOOKUP(A176,'Fund Database'!$B:$G,5,FALSE)</f>
        <v>2.9889999999999999</v>
      </c>
      <c r="W176" s="5">
        <f>VLOOKUP(A176,'Fund Database'!$B:$G,6,FALSE)</f>
        <v>24.744</v>
      </c>
      <c r="X176" s="6">
        <f t="shared" si="31"/>
        <v>1.3060306030603062</v>
      </c>
      <c r="Y176" s="6">
        <f t="shared" si="27"/>
        <v>-2.088212334113974E-2</v>
      </c>
      <c r="Z176" s="7">
        <f t="shared" si="28"/>
        <v>12.15485</v>
      </c>
      <c r="AA176" s="8">
        <f t="shared" si="29"/>
        <v>-0.76278590944574542</v>
      </c>
    </row>
    <row r="177" spans="1:27" x14ac:dyDescent="0.3">
      <c r="A177" t="s">
        <v>397</v>
      </c>
      <c r="B177">
        <v>52354</v>
      </c>
      <c r="C177">
        <v>28.9</v>
      </c>
      <c r="D177" s="21">
        <f t="shared" si="23"/>
        <v>1513030.5999999999</v>
      </c>
      <c r="E177">
        <v>69.7</v>
      </c>
      <c r="F177" s="21">
        <f t="shared" si="24"/>
        <v>3649073.8000000003</v>
      </c>
      <c r="G177">
        <v>83.34</v>
      </c>
      <c r="H177" s="1">
        <v>1595150</v>
      </c>
      <c r="I177">
        <v>5.16</v>
      </c>
      <c r="J177">
        <v>13.5</v>
      </c>
      <c r="K177">
        <v>0.6</v>
      </c>
      <c r="L177">
        <v>2.95</v>
      </c>
      <c r="M177">
        <v>12.7</v>
      </c>
      <c r="N177">
        <v>33.966000000000001</v>
      </c>
      <c r="O177">
        <v>67.59</v>
      </c>
      <c r="P177">
        <v>66.97</v>
      </c>
      <c r="Q177">
        <f t="shared" si="25"/>
        <v>1</v>
      </c>
      <c r="R177" t="s">
        <v>2151</v>
      </c>
      <c r="S177" s="55">
        <f t="shared" si="26"/>
        <v>37800000000</v>
      </c>
      <c r="T177" s="5" t="str">
        <f>VLOOKUP(A177,'Fund Database'!$B:$G,3,FALSE)</f>
        <v>Canadian Natural</v>
      </c>
      <c r="U177" s="5">
        <f>VLOOKUP(A177,'Fund Database'!$B:$G,4,FALSE)</f>
        <v>16.277999999999999</v>
      </c>
      <c r="V177" s="5">
        <f>VLOOKUP(A177,'Fund Database'!$B:$G,5,FALSE)</f>
        <v>6.4850000000000003</v>
      </c>
      <c r="W177" s="5">
        <f>VLOOKUP(A177,'Fund Database'!$B:$G,6,FALSE)</f>
        <v>44.765000000000001</v>
      </c>
      <c r="X177" s="6">
        <f t="shared" si="31"/>
        <v>1.4117647058823533</v>
      </c>
      <c r="Y177" s="6">
        <f t="shared" si="27"/>
        <v>0.1956958393113343</v>
      </c>
      <c r="Z177" s="7">
        <f t="shared" si="28"/>
        <v>65.531999999999996</v>
      </c>
      <c r="AA177" s="8">
        <f t="shared" si="29"/>
        <v>-5.9799139167862357E-2</v>
      </c>
    </row>
    <row r="178" spans="1:27" x14ac:dyDescent="0.3">
      <c r="A178" t="s">
        <v>328</v>
      </c>
      <c r="B178">
        <v>43582</v>
      </c>
      <c r="C178">
        <v>57.6</v>
      </c>
      <c r="D178" s="21">
        <f t="shared" si="23"/>
        <v>2510323.2000000002</v>
      </c>
      <c r="E178">
        <v>107.75</v>
      </c>
      <c r="F178" s="21">
        <f t="shared" si="24"/>
        <v>4695960.5</v>
      </c>
      <c r="G178">
        <v>100.33</v>
      </c>
      <c r="H178" s="1">
        <v>1429840</v>
      </c>
      <c r="I178">
        <v>7.43</v>
      </c>
      <c r="J178">
        <v>14.5</v>
      </c>
      <c r="K178">
        <v>1.2</v>
      </c>
      <c r="L178">
        <v>3.1</v>
      </c>
      <c r="M178">
        <v>15.22</v>
      </c>
      <c r="N178">
        <v>35.574001000000003</v>
      </c>
      <c r="O178">
        <v>98.99</v>
      </c>
      <c r="P178">
        <v>89.88</v>
      </c>
      <c r="Q178">
        <f t="shared" si="25"/>
        <v>1</v>
      </c>
      <c r="R178" t="s">
        <v>2152</v>
      </c>
      <c r="S178" s="55">
        <f t="shared" si="26"/>
        <v>5240000000</v>
      </c>
      <c r="T178" s="5" t="str">
        <f>VLOOKUP(A178,'Fund Database'!$B:$G,3,FALSE)</f>
        <v>CF Industries Hol</v>
      </c>
      <c r="U178" s="5">
        <f>VLOOKUP(A178,'Fund Database'!$B:$G,4,FALSE)</f>
        <v>23.841000000000001</v>
      </c>
      <c r="V178" s="5">
        <f>VLOOKUP(A178,'Fund Database'!$B:$G,5,FALSE)</f>
        <v>17.404</v>
      </c>
      <c r="W178" s="5">
        <f>VLOOKUP(A178,'Fund Database'!$B:$G,6,FALSE)</f>
        <v>26.062000000000001</v>
      </c>
      <c r="X178" s="6">
        <f t="shared" si="31"/>
        <v>0.87065972222222221</v>
      </c>
      <c r="Y178" s="6">
        <f t="shared" si="27"/>
        <v>-6.8863109048723919E-2</v>
      </c>
      <c r="Z178" s="7">
        <f t="shared" si="28"/>
        <v>113.08459999999999</v>
      </c>
      <c r="AA178" s="8">
        <f t="shared" si="29"/>
        <v>4.9509048723897865E-2</v>
      </c>
    </row>
    <row r="179" spans="1:27" x14ac:dyDescent="0.3">
      <c r="A179" t="s">
        <v>1048</v>
      </c>
      <c r="B179">
        <v>25351</v>
      </c>
      <c r="C179">
        <v>29.11</v>
      </c>
      <c r="D179" s="21">
        <f t="shared" si="23"/>
        <v>737967.61</v>
      </c>
      <c r="E179">
        <v>75.98</v>
      </c>
      <c r="F179" s="21">
        <f t="shared" si="24"/>
        <v>1926168.9800000002</v>
      </c>
      <c r="G179">
        <v>74.67</v>
      </c>
      <c r="H179" s="1">
        <v>1086820</v>
      </c>
      <c r="I179">
        <v>2.89</v>
      </c>
      <c r="J179">
        <v>26.26</v>
      </c>
      <c r="K179">
        <v>11.1</v>
      </c>
      <c r="L179">
        <v>3.12</v>
      </c>
      <c r="M179">
        <v>14.12</v>
      </c>
      <c r="N179">
        <v>59.363998000000002</v>
      </c>
      <c r="O179">
        <v>74.930000000000007</v>
      </c>
      <c r="P179">
        <v>66.790000000000006</v>
      </c>
      <c r="Q179">
        <f t="shared" si="25"/>
        <v>1</v>
      </c>
      <c r="R179" t="s">
        <v>2153</v>
      </c>
      <c r="S179" s="55">
        <f t="shared" si="26"/>
        <v>9020000000</v>
      </c>
      <c r="T179" s="5" t="str">
        <f>VLOOKUP(A179,'Fund Database'!$B:$G,3,FALSE)</f>
        <v>M&amp;T Bank Corporat</v>
      </c>
      <c r="U179" s="5">
        <f>VLOOKUP(A179,'Fund Database'!$B:$G,4,FALSE)</f>
        <v>5.226</v>
      </c>
      <c r="V179" s="5">
        <f>VLOOKUP(A179,'Fund Database'!$B:$G,5,FALSE)</f>
        <v>0.56399999999999995</v>
      </c>
      <c r="W179" s="5">
        <f>VLOOKUP(A179,'Fund Database'!$B:$G,6,FALSE)</f>
        <v>29.957999999999998</v>
      </c>
      <c r="X179" s="6">
        <f t="shared" si="31"/>
        <v>1.610099622122982</v>
      </c>
      <c r="Y179" s="6">
        <f t="shared" si="27"/>
        <v>-1.7241379310344855E-2</v>
      </c>
      <c r="Z179" s="7">
        <f t="shared" si="28"/>
        <v>40.806800000000003</v>
      </c>
      <c r="AA179" s="8">
        <f t="shared" si="29"/>
        <v>-0.46292708607528299</v>
      </c>
    </row>
    <row r="180" spans="1:27" x14ac:dyDescent="0.3">
      <c r="A180" t="s">
        <v>1066</v>
      </c>
      <c r="B180">
        <v>45671</v>
      </c>
      <c r="C180">
        <v>34.4</v>
      </c>
      <c r="D180" s="21">
        <f t="shared" si="23"/>
        <v>1571082.4</v>
      </c>
      <c r="E180">
        <v>50.4</v>
      </c>
      <c r="F180" s="21">
        <f t="shared" si="24"/>
        <v>2301818.4</v>
      </c>
      <c r="G180">
        <v>58.71</v>
      </c>
      <c r="H180" s="1">
        <v>9015370</v>
      </c>
      <c r="I180">
        <v>2.66</v>
      </c>
      <c r="J180">
        <v>18.93</v>
      </c>
      <c r="K180">
        <v>0.9</v>
      </c>
      <c r="L180">
        <v>3.26</v>
      </c>
      <c r="M180">
        <v>13.58</v>
      </c>
      <c r="N180">
        <v>21.797999999999998</v>
      </c>
      <c r="O180">
        <v>46.75</v>
      </c>
      <c r="P180">
        <v>46.91</v>
      </c>
      <c r="Q180">
        <f t="shared" si="25"/>
        <v>0</v>
      </c>
      <c r="R180" t="s">
        <v>2154</v>
      </c>
      <c r="S180" s="55">
        <f t="shared" si="26"/>
        <v>24750000000</v>
      </c>
      <c r="T180" s="5" t="str">
        <f>VLOOKUP(A180,'Fund Database'!$B:$G,3,FALSE)</f>
        <v>Newmont Mining Co</v>
      </c>
      <c r="U180" s="5">
        <f>VLOOKUP(A180,'Fund Database'!$B:$G,4,FALSE)</f>
        <v>14.749000000000001</v>
      </c>
      <c r="V180" s="5">
        <f>VLOOKUP(A180,'Fund Database'!$B:$G,5,FALSE)</f>
        <v>9.6519999999999992</v>
      </c>
      <c r="W180" s="5">
        <f>VLOOKUP(A180,'Fund Database'!$B:$G,6,FALSE)</f>
        <v>38.222000000000001</v>
      </c>
      <c r="X180" s="6">
        <f t="shared" si="31"/>
        <v>0.46511627906976744</v>
      </c>
      <c r="Y180" s="6">
        <f t="shared" si="27"/>
        <v>0.16488095238095243</v>
      </c>
      <c r="Z180" s="7">
        <f t="shared" si="28"/>
        <v>36.122800000000005</v>
      </c>
      <c r="AA180" s="8">
        <f t="shared" si="29"/>
        <v>-0.28327777777777763</v>
      </c>
    </row>
    <row r="181" spans="1:27" x14ac:dyDescent="0.3">
      <c r="A181" t="s">
        <v>1632</v>
      </c>
      <c r="B181">
        <v>52668</v>
      </c>
      <c r="C181">
        <v>47.67</v>
      </c>
      <c r="D181" s="21">
        <f t="shared" si="23"/>
        <v>2510683.56</v>
      </c>
      <c r="E181">
        <v>121</v>
      </c>
      <c r="F181" s="21">
        <f t="shared" si="24"/>
        <v>6372828</v>
      </c>
      <c r="G181">
        <v>130.51</v>
      </c>
      <c r="H181" s="2">
        <v>19636.099999999999</v>
      </c>
      <c r="I181">
        <v>5.57</v>
      </c>
      <c r="J181">
        <v>21.72</v>
      </c>
      <c r="K181">
        <v>1.6</v>
      </c>
      <c r="L181">
        <v>3.44</v>
      </c>
      <c r="M181">
        <v>13.6</v>
      </c>
      <c r="N181">
        <v>53.43</v>
      </c>
      <c r="O181">
        <v>111.15</v>
      </c>
      <c r="P181">
        <v>111.56</v>
      </c>
      <c r="Q181">
        <f t="shared" si="25"/>
        <v>0</v>
      </c>
      <c r="R181" t="s">
        <v>2155</v>
      </c>
      <c r="S181" s="55">
        <f t="shared" si="26"/>
        <v>70880000000</v>
      </c>
      <c r="T181" s="5" t="str">
        <f>VLOOKUP(A181,'Fund Database'!$B:$G,3,FALSE)</f>
        <v>Westpac Banking C</v>
      </c>
      <c r="U181" s="5">
        <f>VLOOKUP(A181,'Fund Database'!$B:$G,4,FALSE)</f>
        <v>13.207000000000001</v>
      </c>
      <c r="V181" s="5">
        <f>VLOOKUP(A181,'Fund Database'!$B:$G,5,FALSE)</f>
        <v>0.67</v>
      </c>
      <c r="W181" s="5">
        <f>VLOOKUP(A181,'Fund Database'!$B:$G,6,FALSE)</f>
        <v>50.485999999999997</v>
      </c>
      <c r="X181" s="6">
        <f t="shared" si="31"/>
        <v>1.5382840360813927</v>
      </c>
      <c r="Y181" s="6">
        <f t="shared" si="27"/>
        <v>7.8595041322313972E-2</v>
      </c>
      <c r="Z181" s="7">
        <f t="shared" si="28"/>
        <v>75.751999999999995</v>
      </c>
      <c r="AA181" s="8">
        <f t="shared" si="29"/>
        <v>-0.37395041322314054</v>
      </c>
    </row>
    <row r="182" spans="1:27" x14ac:dyDescent="0.3">
      <c r="A182" t="s">
        <v>1351</v>
      </c>
      <c r="B182">
        <v>43528</v>
      </c>
      <c r="C182">
        <v>8.1</v>
      </c>
      <c r="D182" s="21">
        <f t="shared" si="23"/>
        <v>352576.8</v>
      </c>
      <c r="E182">
        <v>52.9</v>
      </c>
      <c r="F182" s="21">
        <f t="shared" si="24"/>
        <v>2302631.1999999997</v>
      </c>
      <c r="G182">
        <v>48.5</v>
      </c>
      <c r="H182" s="1">
        <v>1645420</v>
      </c>
      <c r="I182">
        <v>0.54</v>
      </c>
      <c r="J182">
        <v>97.96</v>
      </c>
      <c r="K182">
        <v>5.2</v>
      </c>
      <c r="L182">
        <v>3.46</v>
      </c>
      <c r="M182">
        <v>13.19</v>
      </c>
      <c r="N182">
        <v>53.410998999999997</v>
      </c>
      <c r="O182">
        <v>48.07</v>
      </c>
      <c r="P182">
        <v>44.11</v>
      </c>
      <c r="Q182">
        <f t="shared" si="25"/>
        <v>1</v>
      </c>
      <c r="R182" t="s">
        <v>2142</v>
      </c>
      <c r="S182" s="55">
        <f t="shared" si="26"/>
        <v>4120000000</v>
      </c>
      <c r="T182" s="5" t="str">
        <f>VLOOKUP(A182,'Fund Database'!$B:$G,3,FALSE)</f>
        <v>SL Green Realty C</v>
      </c>
      <c r="U182" s="5">
        <f>VLOOKUP(A182,'Fund Database'!$B:$G,4,FALSE)</f>
        <v>1.5660000000000001</v>
      </c>
      <c r="V182" s="5">
        <f>VLOOKUP(A182,'Fund Database'!$B:$G,5,FALSE)</f>
        <v>1.347</v>
      </c>
      <c r="W182" s="5">
        <f>VLOOKUP(A182,'Fund Database'!$B:$G,6,FALSE)</f>
        <v>21.553000000000001</v>
      </c>
      <c r="X182" s="6">
        <f t="shared" si="31"/>
        <v>5.5308641975308639</v>
      </c>
      <c r="Y182" s="6">
        <f t="shared" si="27"/>
        <v>-8.3175803402646478E-2</v>
      </c>
      <c r="Z182" s="7">
        <f t="shared" si="28"/>
        <v>7.1226000000000003</v>
      </c>
      <c r="AA182" s="8">
        <f t="shared" si="29"/>
        <v>-0.8653572778827977</v>
      </c>
    </row>
    <row r="183" spans="1:27" x14ac:dyDescent="0.3">
      <c r="A183" t="s">
        <v>421</v>
      </c>
      <c r="B183">
        <v>43358</v>
      </c>
      <c r="C183">
        <v>25.11</v>
      </c>
      <c r="D183" s="21">
        <f t="shared" si="23"/>
        <v>1088719.3799999999</v>
      </c>
      <c r="E183">
        <v>53.31</v>
      </c>
      <c r="F183" s="21">
        <f t="shared" si="24"/>
        <v>2311414.98</v>
      </c>
      <c r="G183">
        <v>55.62</v>
      </c>
      <c r="H183" s="1">
        <v>567705</v>
      </c>
      <c r="I183">
        <v>3.55</v>
      </c>
      <c r="J183">
        <v>15.03</v>
      </c>
      <c r="K183">
        <v>1.2</v>
      </c>
      <c r="L183">
        <v>3.63</v>
      </c>
      <c r="M183">
        <v>13.78</v>
      </c>
      <c r="N183">
        <v>38.493000000000002</v>
      </c>
      <c r="O183">
        <v>49.79</v>
      </c>
      <c r="P183">
        <v>49.3</v>
      </c>
      <c r="Q183">
        <f t="shared" si="25"/>
        <v>1</v>
      </c>
      <c r="R183" t="s">
        <v>2156</v>
      </c>
      <c r="S183" s="55">
        <f t="shared" si="26"/>
        <v>8970000000</v>
      </c>
      <c r="T183" s="5" t="str">
        <f>VLOOKUP(A183,'Fund Database'!$B:$G,3,FALSE)</f>
        <v>Canadian Pacific</v>
      </c>
      <c r="U183" s="5">
        <f>VLOOKUP(A183,'Fund Database'!$B:$G,4,FALSE)</f>
        <v>9.6440000000000001</v>
      </c>
      <c r="V183" s="5">
        <f>VLOOKUP(A183,'Fund Database'!$B:$G,5,FALSE)</f>
        <v>3.629</v>
      </c>
      <c r="W183" s="5">
        <f>VLOOKUP(A183,'Fund Database'!$B:$G,6,FALSE)</f>
        <v>20.917000000000002</v>
      </c>
      <c r="X183" s="6">
        <f t="shared" si="31"/>
        <v>1.1230585424133812</v>
      </c>
      <c r="Y183" s="6">
        <f t="shared" si="27"/>
        <v>4.3331457512661695E-2</v>
      </c>
      <c r="Z183" s="7">
        <f t="shared" si="28"/>
        <v>48.918999999999997</v>
      </c>
      <c r="AA183" s="8">
        <f t="shared" si="29"/>
        <v>-8.236728568748837E-2</v>
      </c>
    </row>
    <row r="184" spans="1:27" x14ac:dyDescent="0.3">
      <c r="A184" t="s">
        <v>1321</v>
      </c>
      <c r="B184">
        <v>23685</v>
      </c>
      <c r="C184">
        <v>34.270000000000003</v>
      </c>
      <c r="D184" s="21">
        <f t="shared" si="23"/>
        <v>811684.95000000007</v>
      </c>
      <c r="E184">
        <v>98.48</v>
      </c>
      <c r="F184" s="21">
        <f t="shared" si="24"/>
        <v>2332498.8000000003</v>
      </c>
      <c r="G184">
        <v>66.8</v>
      </c>
      <c r="H184" s="1">
        <v>1765760</v>
      </c>
      <c r="I184">
        <v>1.99</v>
      </c>
      <c r="J184">
        <v>49.41</v>
      </c>
      <c r="K184">
        <v>5.9</v>
      </c>
      <c r="L184">
        <v>3.64</v>
      </c>
      <c r="M184">
        <v>33.049999999999997</v>
      </c>
      <c r="N184">
        <v>82.185997</v>
      </c>
      <c r="O184">
        <v>95.69</v>
      </c>
      <c r="P184">
        <v>77.760000000000005</v>
      </c>
      <c r="Q184">
        <f t="shared" si="25"/>
        <v>1</v>
      </c>
      <c r="R184" t="s">
        <v>2157</v>
      </c>
      <c r="S184" s="55">
        <f t="shared" si="26"/>
        <v>11310000000</v>
      </c>
      <c r="T184" s="5" t="str">
        <f>VLOOKUP(A184,'Fund Database'!$B:$G,3,FALSE)</f>
        <v>Sears Holdings Co</v>
      </c>
      <c r="U184" s="5">
        <f>VLOOKUP(A184,'Fund Database'!$B:$G,4,FALSE)</f>
        <v>2.4980000000000002</v>
      </c>
      <c r="V184" s="5">
        <f>VLOOKUP(A184,'Fund Database'!$B:$G,5,FALSE)</f>
        <v>2.2629999999999999</v>
      </c>
      <c r="W184" s="5">
        <f>VLOOKUP(A184,'Fund Database'!$B:$G,6,FALSE)</f>
        <v>2.0619999999999998</v>
      </c>
      <c r="X184" s="6">
        <f t="shared" si="31"/>
        <v>1.8736504231105924</v>
      </c>
      <c r="Y184" s="6">
        <f t="shared" si="27"/>
        <v>-0.321689683184403</v>
      </c>
      <c r="Z184" s="7">
        <f t="shared" si="28"/>
        <v>65.769499999999994</v>
      </c>
      <c r="AA184" s="8">
        <f t="shared" si="29"/>
        <v>-0.33215373679935023</v>
      </c>
    </row>
    <row r="185" spans="1:27" x14ac:dyDescent="0.3">
      <c r="A185" t="s">
        <v>1096</v>
      </c>
      <c r="B185">
        <v>51324</v>
      </c>
      <c r="C185">
        <v>40.450000000000003</v>
      </c>
      <c r="D185" s="21">
        <f t="shared" si="23"/>
        <v>2076055.8</v>
      </c>
      <c r="E185">
        <v>57.775002000000001</v>
      </c>
      <c r="F185" s="21">
        <f t="shared" si="24"/>
        <v>2965244.2026479999</v>
      </c>
      <c r="G185">
        <v>60.04</v>
      </c>
      <c r="H185" s="1">
        <v>253872</v>
      </c>
      <c r="I185">
        <v>3.47</v>
      </c>
      <c r="J185">
        <v>16.649999999999999</v>
      </c>
      <c r="K185">
        <v>0.6</v>
      </c>
      <c r="L185">
        <v>3.8</v>
      </c>
      <c r="M185">
        <v>16.05</v>
      </c>
      <c r="N185">
        <v>39.844002000000003</v>
      </c>
      <c r="O185">
        <v>56.4223</v>
      </c>
      <c r="P185">
        <v>54.268099999999997</v>
      </c>
      <c r="Q185">
        <f t="shared" si="25"/>
        <v>1</v>
      </c>
      <c r="R185" t="s">
        <v>2158</v>
      </c>
      <c r="S185" s="55">
        <f t="shared" si="26"/>
        <v>3150000000</v>
      </c>
      <c r="T185" s="5" t="str">
        <f>VLOOKUP(A185,'Fund Database'!$B:$G,3,FALSE)</f>
        <v>Nustar Energy L.P</v>
      </c>
      <c r="U185" s="5">
        <f>VLOOKUP(A185,'Fund Database'!$B:$G,4,FALSE)</f>
        <v>10.164999999999999</v>
      </c>
      <c r="V185" s="5">
        <f>VLOOKUP(A185,'Fund Database'!$B:$G,5,FALSE)</f>
        <v>0</v>
      </c>
      <c r="W185" s="5">
        <f>VLOOKUP(A185,'Fund Database'!$B:$G,6,FALSE)</f>
        <v>7.0880000000000001</v>
      </c>
      <c r="X185" s="6">
        <f t="shared" si="31"/>
        <v>0.42830660074165627</v>
      </c>
      <c r="Y185" s="6">
        <f t="shared" si="27"/>
        <v>3.9203771901210813E-2</v>
      </c>
      <c r="Z185" s="7">
        <f t="shared" si="28"/>
        <v>55.693500000000007</v>
      </c>
      <c r="AA185" s="8">
        <f t="shared" si="29"/>
        <v>-3.6027727008992455E-2</v>
      </c>
    </row>
    <row r="186" spans="1:27" x14ac:dyDescent="0.3">
      <c r="A186" t="s">
        <v>1177</v>
      </c>
      <c r="B186">
        <v>26582</v>
      </c>
      <c r="C186">
        <v>27.69</v>
      </c>
      <c r="D186" s="21">
        <f t="shared" si="23"/>
        <v>736055.58000000007</v>
      </c>
      <c r="E186">
        <v>61.85</v>
      </c>
      <c r="F186" s="21">
        <f t="shared" si="24"/>
        <v>1644096.7</v>
      </c>
      <c r="G186">
        <v>67.540000000000006</v>
      </c>
      <c r="H186" s="1">
        <v>1497020</v>
      </c>
      <c r="I186">
        <v>1.74</v>
      </c>
      <c r="J186">
        <v>35.61</v>
      </c>
      <c r="K186">
        <v>1.9</v>
      </c>
      <c r="L186">
        <v>3.85</v>
      </c>
      <c r="M186">
        <v>16.54</v>
      </c>
      <c r="N186">
        <v>28.309000000000001</v>
      </c>
      <c r="O186">
        <v>58.06</v>
      </c>
      <c r="P186">
        <v>54.53</v>
      </c>
      <c r="Q186">
        <f t="shared" si="25"/>
        <v>1</v>
      </c>
      <c r="R186" t="s">
        <v>2159</v>
      </c>
      <c r="S186" s="55">
        <f t="shared" si="26"/>
        <v>9950000000</v>
      </c>
      <c r="T186" s="5" t="str">
        <f>VLOOKUP(A186,'Fund Database'!$B:$G,3,FALSE)</f>
        <v>Parker-Hannifin C</v>
      </c>
      <c r="U186" s="5">
        <f>VLOOKUP(A186,'Fund Database'!$B:$G,4,FALSE)</f>
        <v>6.1529999999999996</v>
      </c>
      <c r="V186" s="5">
        <f>VLOOKUP(A186,'Fund Database'!$B:$G,5,FALSE)</f>
        <v>3.6680000000000001</v>
      </c>
      <c r="W186" s="5">
        <f>VLOOKUP(A186,'Fund Database'!$B:$G,6,FALSE)</f>
        <v>6.3860000000000001</v>
      </c>
      <c r="X186" s="6">
        <f t="shared" si="31"/>
        <v>1.2336583604189235</v>
      </c>
      <c r="Y186" s="6">
        <f t="shared" si="27"/>
        <v>9.1996766370250685E-2</v>
      </c>
      <c r="Z186" s="7">
        <f t="shared" si="28"/>
        <v>28.779599999999999</v>
      </c>
      <c r="AA186" s="8">
        <f t="shared" si="29"/>
        <v>-0.5346871463217463</v>
      </c>
    </row>
    <row r="187" spans="1:27" x14ac:dyDescent="0.3">
      <c r="A187" t="s">
        <v>1384</v>
      </c>
      <c r="B187">
        <v>51541</v>
      </c>
      <c r="C187">
        <v>24.27</v>
      </c>
      <c r="D187" s="21">
        <f t="shared" si="23"/>
        <v>1250900.07</v>
      </c>
      <c r="E187">
        <v>77.86</v>
      </c>
      <c r="F187" s="21">
        <f t="shared" si="24"/>
        <v>4012982.26</v>
      </c>
      <c r="G187">
        <v>85</v>
      </c>
      <c r="H187" s="1">
        <v>3553970</v>
      </c>
      <c r="I187">
        <v>1.05</v>
      </c>
      <c r="J187">
        <v>73.87</v>
      </c>
      <c r="K187">
        <v>4.5</v>
      </c>
      <c r="L187">
        <v>3.85</v>
      </c>
      <c r="M187">
        <v>12.48</v>
      </c>
      <c r="N187">
        <v>15.442</v>
      </c>
      <c r="O187">
        <v>74.459999999999994</v>
      </c>
      <c r="P187">
        <v>71.66</v>
      </c>
      <c r="Q187">
        <f t="shared" si="25"/>
        <v>1</v>
      </c>
      <c r="R187" t="s">
        <v>2160</v>
      </c>
      <c r="S187" s="55">
        <f t="shared" si="26"/>
        <v>22250000000</v>
      </c>
      <c r="T187" s="5" t="str">
        <f>VLOOKUP(A187,'Fund Database'!$B:$G,3,FALSE)</f>
        <v>Simon Property Gr</v>
      </c>
      <c r="U187" s="5">
        <f>VLOOKUP(A187,'Fund Database'!$B:$G,4,FALSE)</f>
        <v>7.8780000000000001</v>
      </c>
      <c r="V187" s="5">
        <f>VLOOKUP(A187,'Fund Database'!$B:$G,5,FALSE)</f>
        <v>4.0220000000000002</v>
      </c>
      <c r="W187" s="5">
        <f>VLOOKUP(A187,'Fund Database'!$B:$G,6,FALSE)</f>
        <v>42.316000000000003</v>
      </c>
      <c r="X187" s="6">
        <f t="shared" si="31"/>
        <v>2.2080758137618459</v>
      </c>
      <c r="Y187" s="6">
        <f t="shared" si="27"/>
        <v>9.1703056768558958E-2</v>
      </c>
      <c r="Z187" s="7">
        <f t="shared" si="28"/>
        <v>13.104000000000001</v>
      </c>
      <c r="AA187" s="8">
        <f t="shared" si="29"/>
        <v>-0.83169791934240944</v>
      </c>
    </row>
    <row r="188" spans="1:27" x14ac:dyDescent="0.3">
      <c r="A188" t="s">
        <v>250</v>
      </c>
      <c r="B188">
        <v>23252</v>
      </c>
      <c r="C188">
        <v>32</v>
      </c>
      <c r="D188" s="21">
        <f t="shared" si="23"/>
        <v>744064</v>
      </c>
      <c r="E188">
        <v>58.231000000000002</v>
      </c>
      <c r="F188" s="21">
        <f t="shared" si="24"/>
        <v>1353987.2120000001</v>
      </c>
      <c r="G188">
        <v>55.75</v>
      </c>
      <c r="H188" s="1">
        <v>125615</v>
      </c>
      <c r="I188">
        <v>1.694</v>
      </c>
      <c r="J188">
        <v>34.369999999999997</v>
      </c>
      <c r="K188">
        <v>3.9</v>
      </c>
      <c r="L188">
        <v>3.89</v>
      </c>
      <c r="M188">
        <v>15.24</v>
      </c>
      <c r="N188">
        <v>23.065999999999999</v>
      </c>
      <c r="O188">
        <v>56.755000000000003</v>
      </c>
      <c r="P188">
        <v>52.11</v>
      </c>
      <c r="Q188">
        <f t="shared" si="25"/>
        <v>1</v>
      </c>
      <c r="R188" t="s">
        <v>1867</v>
      </c>
      <c r="S188" s="55">
        <f t="shared" si="26"/>
        <v>2990000000</v>
      </c>
      <c r="T188" s="5" t="str">
        <f>VLOOKUP(A188,'Fund Database'!$B:$G,3,FALSE)</f>
        <v>Buckeye Partners</v>
      </c>
      <c r="U188" s="5">
        <f>VLOOKUP(A188,'Fund Database'!$B:$G,4,FALSE)</f>
        <v>11.97</v>
      </c>
      <c r="V188" s="5">
        <f>VLOOKUP(A188,'Fund Database'!$B:$G,5,FALSE)</f>
        <v>0</v>
      </c>
      <c r="W188" s="5">
        <f>VLOOKUP(A188,'Fund Database'!$B:$G,6,FALSE)</f>
        <v>16.957999999999998</v>
      </c>
      <c r="X188" s="6">
        <f t="shared" si="31"/>
        <v>0.81971875000000005</v>
      </c>
      <c r="Y188" s="6">
        <f t="shared" si="27"/>
        <v>-4.2606171970256422E-2</v>
      </c>
      <c r="Z188" s="7">
        <f t="shared" si="28"/>
        <v>25.816559999999999</v>
      </c>
      <c r="AA188" s="8">
        <f t="shared" si="29"/>
        <v>-0.55665264206350562</v>
      </c>
    </row>
    <row r="189" spans="1:27" x14ac:dyDescent="0.3">
      <c r="A189" t="s">
        <v>1150</v>
      </c>
      <c r="B189">
        <v>25468</v>
      </c>
      <c r="C189">
        <v>34</v>
      </c>
      <c r="D189" s="21">
        <f t="shared" si="23"/>
        <v>865912</v>
      </c>
      <c r="E189">
        <v>55.44</v>
      </c>
      <c r="F189" s="21">
        <f t="shared" si="24"/>
        <v>1411945.92</v>
      </c>
      <c r="G189">
        <v>57.66</v>
      </c>
      <c r="H189" s="1">
        <v>353500</v>
      </c>
      <c r="I189">
        <v>3.3130000000000002</v>
      </c>
      <c r="J189">
        <v>16.73</v>
      </c>
      <c r="K189">
        <v>1.3</v>
      </c>
      <c r="L189">
        <v>3.9</v>
      </c>
      <c r="M189">
        <v>18.36</v>
      </c>
      <c r="N189">
        <v>30.096001000000001</v>
      </c>
      <c r="O189">
        <v>54.225999999999999</v>
      </c>
      <c r="P189">
        <v>50.628599999999999</v>
      </c>
      <c r="Q189">
        <f t="shared" si="25"/>
        <v>1</v>
      </c>
      <c r="R189" t="s">
        <v>2161</v>
      </c>
      <c r="S189" s="55">
        <f t="shared" si="26"/>
        <v>7550000000</v>
      </c>
      <c r="T189" s="5" t="str">
        <f>VLOOKUP(A189,'Fund Database'!$B:$G,3,FALSE)</f>
        <v>Plains All Americ</v>
      </c>
      <c r="U189" s="5">
        <f>VLOOKUP(A189,'Fund Database'!$B:$G,4,FALSE)</f>
        <v>15.141</v>
      </c>
      <c r="V189" s="5">
        <f>VLOOKUP(A189,'Fund Database'!$B:$G,5,FALSE)</f>
        <v>4.3490000000000002</v>
      </c>
      <c r="W189" s="5">
        <f>VLOOKUP(A189,'Fund Database'!$B:$G,6,FALSE)</f>
        <v>4.2060000000000004</v>
      </c>
      <c r="X189" s="6">
        <f t="shared" si="31"/>
        <v>0.63058823529411756</v>
      </c>
      <c r="Y189" s="6">
        <f t="shared" si="27"/>
        <v>4.0043290043290027E-2</v>
      </c>
      <c r="Z189" s="7">
        <f t="shared" si="28"/>
        <v>60.826680000000003</v>
      </c>
      <c r="AA189" s="8">
        <f t="shared" si="29"/>
        <v>9.7162337662337769E-2</v>
      </c>
    </row>
    <row r="190" spans="1:27" x14ac:dyDescent="0.3">
      <c r="A190" t="s">
        <v>148</v>
      </c>
      <c r="B190">
        <v>13251</v>
      </c>
      <c r="C190">
        <v>24.55</v>
      </c>
      <c r="D190" s="21">
        <f t="shared" si="23"/>
        <v>325312.05</v>
      </c>
      <c r="E190">
        <v>53.07</v>
      </c>
      <c r="F190" s="21">
        <f t="shared" si="24"/>
        <v>703230.57</v>
      </c>
      <c r="G190">
        <v>55.33</v>
      </c>
      <c r="H190" s="2">
        <v>92852.5</v>
      </c>
      <c r="I190">
        <v>2.09</v>
      </c>
      <c r="J190">
        <v>25.39</v>
      </c>
      <c r="K190">
        <v>2.6</v>
      </c>
      <c r="L190">
        <v>4.1399999999999997</v>
      </c>
      <c r="M190">
        <v>16.79</v>
      </c>
      <c r="N190">
        <v>36.320999</v>
      </c>
      <c r="O190">
        <v>51.26</v>
      </c>
      <c r="P190">
        <v>47.8</v>
      </c>
      <c r="Q190">
        <f t="shared" si="25"/>
        <v>1</v>
      </c>
      <c r="R190" t="s">
        <v>2162</v>
      </c>
      <c r="S190" s="55">
        <f t="shared" si="26"/>
        <v>1590000000</v>
      </c>
      <c r="T190" s="5" t="str">
        <f>VLOOKUP(A190,'Fund Database'!$B:$G,3,FALSE)</f>
        <v>Grupo Aeroportuar</v>
      </c>
      <c r="U190" s="5">
        <f>VLOOKUP(A190,'Fund Database'!$B:$G,4,FALSE)</f>
        <v>5.5350000000000001</v>
      </c>
      <c r="V190" s="5">
        <f>VLOOKUP(A190,'Fund Database'!$B:$G,5,FALSE)</f>
        <v>4.9059999999999997</v>
      </c>
      <c r="W190" s="5">
        <f>VLOOKUP(A190,'Fund Database'!$B:$G,6,FALSE)</f>
        <v>42.71</v>
      </c>
      <c r="X190" s="6">
        <f t="shared" si="31"/>
        <v>1.1617107942973524</v>
      </c>
      <c r="Y190" s="6">
        <f t="shared" si="27"/>
        <v>4.2585264744676804E-2</v>
      </c>
      <c r="Z190" s="7">
        <f t="shared" si="28"/>
        <v>35.091099999999997</v>
      </c>
      <c r="AA190" s="8">
        <f t="shared" si="29"/>
        <v>-0.3387770868664029</v>
      </c>
    </row>
    <row r="191" spans="1:27" x14ac:dyDescent="0.3">
      <c r="A191" t="s">
        <v>976</v>
      </c>
      <c r="B191">
        <v>48855</v>
      </c>
      <c r="C191">
        <v>22.35</v>
      </c>
      <c r="D191" s="21">
        <f t="shared" si="23"/>
        <v>1091909.25</v>
      </c>
      <c r="E191">
        <v>53.22</v>
      </c>
      <c r="F191" s="21">
        <f t="shared" si="24"/>
        <v>2600063.1</v>
      </c>
      <c r="G191">
        <v>68.180000000000007</v>
      </c>
      <c r="H191" s="1">
        <v>1138880</v>
      </c>
      <c r="I191">
        <v>3.04</v>
      </c>
      <c r="J191">
        <v>17.52</v>
      </c>
      <c r="K191">
        <v>0.6</v>
      </c>
      <c r="L191">
        <v>4.1900000000000004</v>
      </c>
      <c r="M191">
        <v>10.25</v>
      </c>
      <c r="N191">
        <v>9.2159999999999993</v>
      </c>
      <c r="O191">
        <v>49.81</v>
      </c>
      <c r="P191">
        <v>48.84</v>
      </c>
      <c r="Q191">
        <f t="shared" si="25"/>
        <v>1</v>
      </c>
      <c r="R191" t="s">
        <v>2163</v>
      </c>
      <c r="S191" s="55">
        <f t="shared" si="26"/>
        <v>20060000000</v>
      </c>
      <c r="T191" s="5" t="str">
        <f>VLOOKUP(A191,'Fund Database'!$B:$G,3,FALSE)</f>
        <v>Mobile TeleSystem</v>
      </c>
      <c r="U191" s="5">
        <f>VLOOKUP(A191,'Fund Database'!$B:$G,4,FALSE)</f>
        <v>26.975000000000001</v>
      </c>
      <c r="V191" s="5">
        <f>VLOOKUP(A191,'Fund Database'!$B:$G,5,FALSE)</f>
        <v>11.754</v>
      </c>
      <c r="W191" s="5">
        <f>VLOOKUP(A191,'Fund Database'!$B:$G,6,FALSE)</f>
        <v>27.672999999999998</v>
      </c>
      <c r="X191" s="6">
        <f t="shared" si="31"/>
        <v>1.381208053691275</v>
      </c>
      <c r="Y191" s="6">
        <f t="shared" si="27"/>
        <v>0.28109733183013919</v>
      </c>
      <c r="Z191" s="7">
        <f t="shared" si="28"/>
        <v>31.16</v>
      </c>
      <c r="AA191" s="8">
        <f t="shared" si="29"/>
        <v>-0.41450582487786547</v>
      </c>
    </row>
    <row r="192" spans="1:27" x14ac:dyDescent="0.3">
      <c r="A192" t="s">
        <v>1234</v>
      </c>
      <c r="B192">
        <v>27671</v>
      </c>
      <c r="C192">
        <v>45.35</v>
      </c>
      <c r="D192" s="21">
        <f t="shared" si="23"/>
        <v>1254879.8500000001</v>
      </c>
      <c r="E192">
        <v>85.62</v>
      </c>
      <c r="F192" s="21">
        <f t="shared" si="24"/>
        <v>2369191.02</v>
      </c>
      <c r="G192">
        <v>85.31</v>
      </c>
      <c r="H192" s="1">
        <v>1339120</v>
      </c>
      <c r="I192">
        <v>3.46</v>
      </c>
      <c r="J192">
        <v>24.77</v>
      </c>
      <c r="K192">
        <v>4.5999999999999996</v>
      </c>
      <c r="L192">
        <v>4.2699999999999996</v>
      </c>
      <c r="M192">
        <v>16.43</v>
      </c>
      <c r="N192">
        <v>31.274000000000001</v>
      </c>
      <c r="O192">
        <v>79.55</v>
      </c>
      <c r="P192">
        <v>76.75</v>
      </c>
      <c r="Q192">
        <f t="shared" si="25"/>
        <v>1</v>
      </c>
      <c r="R192" t="s">
        <v>2164</v>
      </c>
      <c r="S192" s="55">
        <f t="shared" si="26"/>
        <v>15140000000</v>
      </c>
      <c r="T192" s="5" t="str">
        <f>VLOOKUP(A192,'Fund Database'!$B:$G,3,FALSE)</f>
        <v>Public Storage Co</v>
      </c>
      <c r="U192" s="5">
        <f>VLOOKUP(A192,'Fund Database'!$B:$G,4,FALSE)</f>
        <v>9.0760000000000005</v>
      </c>
      <c r="V192" s="5">
        <f>VLOOKUP(A192,'Fund Database'!$B:$G,5,FALSE)</f>
        <v>4.673</v>
      </c>
      <c r="W192" s="5">
        <f>VLOOKUP(A192,'Fund Database'!$B:$G,6,FALSE)</f>
        <v>44.13</v>
      </c>
      <c r="X192" s="6">
        <f t="shared" si="31"/>
        <v>0.88798235942668136</v>
      </c>
      <c r="Y192" s="6">
        <f t="shared" si="27"/>
        <v>-3.6206493809857773E-3</v>
      </c>
      <c r="Z192" s="7">
        <f t="shared" si="28"/>
        <v>56.847799999999999</v>
      </c>
      <c r="AA192" s="8">
        <f t="shared" si="29"/>
        <v>-0.33604531651483305</v>
      </c>
    </row>
    <row r="193" spans="1:27" x14ac:dyDescent="0.3">
      <c r="A193" t="s">
        <v>1021</v>
      </c>
      <c r="B193">
        <v>62972</v>
      </c>
      <c r="C193">
        <v>68</v>
      </c>
      <c r="D193" s="21">
        <f t="shared" si="23"/>
        <v>4282096</v>
      </c>
      <c r="E193">
        <v>80.22</v>
      </c>
      <c r="F193" s="21">
        <f t="shared" si="24"/>
        <v>5051613.84</v>
      </c>
      <c r="G193">
        <v>92.5</v>
      </c>
      <c r="H193" s="1">
        <v>536461</v>
      </c>
      <c r="I193">
        <v>1.93</v>
      </c>
      <c r="J193">
        <v>41.48</v>
      </c>
      <c r="K193">
        <v>9.5</v>
      </c>
      <c r="L193">
        <v>5.13</v>
      </c>
      <c r="M193">
        <v>19.52</v>
      </c>
      <c r="N193">
        <v>31.323</v>
      </c>
      <c r="O193">
        <v>81.430000000000007</v>
      </c>
      <c r="P193">
        <v>87.4</v>
      </c>
      <c r="Q193">
        <f t="shared" si="25"/>
        <v>0</v>
      </c>
      <c r="R193" t="s">
        <v>1975</v>
      </c>
      <c r="S193" s="55">
        <f t="shared" si="26"/>
        <v>3600000000</v>
      </c>
      <c r="T193" s="5" t="str">
        <f>VLOOKUP(A193,'Fund Database'!$B:$G,3,FALSE)</f>
        <v>Martin Marietta M</v>
      </c>
      <c r="U193" s="5">
        <f>VLOOKUP(A193,'Fund Database'!$B:$G,4,FALSE)</f>
        <v>7.0179999999999998</v>
      </c>
      <c r="V193" s="5">
        <f>VLOOKUP(A193,'Fund Database'!$B:$G,5,FALSE)</f>
        <v>3.976</v>
      </c>
      <c r="W193" s="5">
        <f>VLOOKUP(A193,'Fund Database'!$B:$G,6,FALSE)</f>
        <v>11.717000000000001</v>
      </c>
      <c r="X193" s="6">
        <f t="shared" si="31"/>
        <v>0.17970588235294116</v>
      </c>
      <c r="Y193" s="6">
        <f t="shared" si="27"/>
        <v>0.15307903266018452</v>
      </c>
      <c r="Z193" s="7">
        <f t="shared" si="28"/>
        <v>37.6736</v>
      </c>
      <c r="AA193" s="8">
        <f t="shared" si="29"/>
        <v>-0.53037147843430565</v>
      </c>
    </row>
    <row r="194" spans="1:27" x14ac:dyDescent="0.3">
      <c r="A194" t="s">
        <v>1411</v>
      </c>
      <c r="B194">
        <v>49145</v>
      </c>
      <c r="C194">
        <v>22.61</v>
      </c>
      <c r="D194" s="21">
        <f t="shared" si="23"/>
        <v>1111168.45</v>
      </c>
      <c r="E194">
        <v>58.34</v>
      </c>
      <c r="F194" s="21">
        <f t="shared" si="24"/>
        <v>2867119.3000000003</v>
      </c>
      <c r="G194">
        <v>60.5</v>
      </c>
      <c r="H194" s="1">
        <v>1915570</v>
      </c>
      <c r="I194">
        <v>2.79</v>
      </c>
      <c r="J194">
        <v>20.91</v>
      </c>
      <c r="K194">
        <v>8.1</v>
      </c>
      <c r="L194">
        <v>6.38</v>
      </c>
      <c r="M194">
        <v>15.9</v>
      </c>
      <c r="N194">
        <v>24.679001</v>
      </c>
      <c r="O194">
        <v>55.12</v>
      </c>
      <c r="P194">
        <v>48.78</v>
      </c>
      <c r="Q194">
        <f t="shared" si="25"/>
        <v>1</v>
      </c>
      <c r="R194" t="s">
        <v>2053</v>
      </c>
      <c r="S194" s="55">
        <f t="shared" si="26"/>
        <v>4700000000</v>
      </c>
      <c r="T194" s="5" t="str">
        <f>VLOOKUP(A194,'Fund Database'!$B:$G,3,FALSE)</f>
        <v>Stanley Works (Th</v>
      </c>
      <c r="U194" s="5">
        <f>VLOOKUP(A194,'Fund Database'!$B:$G,4,FALSE)</f>
        <v>12.285</v>
      </c>
      <c r="V194" s="5">
        <f>VLOOKUP(A194,'Fund Database'!$B:$G,5,FALSE)</f>
        <v>4.726</v>
      </c>
      <c r="W194" s="5">
        <f>VLOOKUP(A194,'Fund Database'!$B:$G,6,FALSE)</f>
        <v>9.7479999999999993</v>
      </c>
      <c r="X194" s="6">
        <f t="shared" si="31"/>
        <v>1.5802742149491378</v>
      </c>
      <c r="Y194" s="6">
        <f t="shared" si="27"/>
        <v>3.7024340075419888E-2</v>
      </c>
      <c r="Z194" s="7">
        <f t="shared" si="28"/>
        <v>44.361000000000004</v>
      </c>
      <c r="AA194" s="8">
        <f t="shared" si="29"/>
        <v>-0.23961261570106271</v>
      </c>
    </row>
    <row r="195" spans="1:27" x14ac:dyDescent="0.3">
      <c r="A195" t="s">
        <v>430</v>
      </c>
      <c r="B195">
        <v>50957</v>
      </c>
      <c r="C195">
        <v>35.35</v>
      </c>
      <c r="D195" s="21">
        <f t="shared" si="23"/>
        <v>1801329.9500000002</v>
      </c>
      <c r="E195">
        <v>63.7</v>
      </c>
      <c r="F195" s="21">
        <f t="shared" si="24"/>
        <v>3245960.9000000004</v>
      </c>
      <c r="G195">
        <v>55.81</v>
      </c>
      <c r="H195" s="1">
        <v>124816</v>
      </c>
      <c r="I195">
        <v>4.21</v>
      </c>
      <c r="J195">
        <v>15.13</v>
      </c>
      <c r="K195">
        <v>11</v>
      </c>
      <c r="L195">
        <v>6.87</v>
      </c>
      <c r="M195">
        <v>12.74</v>
      </c>
      <c r="N195">
        <v>18.629999000000002</v>
      </c>
      <c r="O195">
        <v>61.86</v>
      </c>
      <c r="P195">
        <v>58.42</v>
      </c>
      <c r="Q195">
        <f t="shared" si="25"/>
        <v>1</v>
      </c>
      <c r="R195" t="s">
        <v>2165</v>
      </c>
      <c r="S195" s="55">
        <f t="shared" si="26"/>
        <v>10190000000</v>
      </c>
      <c r="T195" s="5" t="str">
        <f>VLOOKUP(A195,'Fund Database'!$B:$G,3,FALSE)</f>
        <v>CPFL Energia S.A.</v>
      </c>
      <c r="U195" s="5">
        <f>VLOOKUP(A195,'Fund Database'!$B:$G,4,FALSE)</f>
        <v>22.651</v>
      </c>
      <c r="V195" s="5">
        <f>VLOOKUP(A195,'Fund Database'!$B:$G,5,FALSE)</f>
        <v>8.7040000000000006</v>
      </c>
      <c r="W195" s="5">
        <f>VLOOKUP(A195,'Fund Database'!$B:$G,6,FALSE)</f>
        <v>21.23</v>
      </c>
      <c r="X195" s="6">
        <f t="shared" si="31"/>
        <v>0.80198019801980203</v>
      </c>
      <c r="Y195" s="6">
        <f t="shared" si="27"/>
        <v>-0.123861852433281</v>
      </c>
      <c r="Z195" s="7">
        <f t="shared" si="28"/>
        <v>53.635399999999997</v>
      </c>
      <c r="AA195" s="8">
        <f t="shared" si="29"/>
        <v>-0.15800000000000008</v>
      </c>
    </row>
    <row r="196" spans="1:27" x14ac:dyDescent="0.3">
      <c r="A196" t="s">
        <v>205</v>
      </c>
      <c r="B196">
        <v>90315</v>
      </c>
      <c r="C196">
        <v>20.100000000000001</v>
      </c>
      <c r="D196" s="21">
        <f t="shared" si="23"/>
        <v>1815331.5000000002</v>
      </c>
      <c r="E196">
        <v>74.33</v>
      </c>
      <c r="F196" s="21">
        <f t="shared" si="24"/>
        <v>6713113.9500000002</v>
      </c>
      <c r="G196">
        <v>62.11</v>
      </c>
      <c r="H196" s="1">
        <v>990964</v>
      </c>
      <c r="I196">
        <v>2.1739999999999999</v>
      </c>
      <c r="J196">
        <v>34.19</v>
      </c>
      <c r="K196">
        <v>1.4</v>
      </c>
      <c r="L196">
        <v>7.21</v>
      </c>
      <c r="M196">
        <v>17.45</v>
      </c>
      <c r="N196">
        <v>21.073999000000001</v>
      </c>
      <c r="O196">
        <v>69.727400000000003</v>
      </c>
      <c r="P196">
        <v>58.374499999999998</v>
      </c>
      <c r="Q196">
        <f t="shared" si="25"/>
        <v>1</v>
      </c>
      <c r="R196" t="s">
        <v>2166</v>
      </c>
      <c r="S196" s="55">
        <f t="shared" si="26"/>
        <v>4580000000</v>
      </c>
      <c r="T196" s="5" t="str">
        <f>VLOOKUP(A196,'Fund Database'!$B:$G,3,FALSE)</f>
        <v>Black &amp; Decker Co</v>
      </c>
      <c r="U196" s="5">
        <f>VLOOKUP(A196,'Fund Database'!$B:$G,4,FALSE)</f>
        <v>10.933</v>
      </c>
      <c r="V196" s="5">
        <f>VLOOKUP(A196,'Fund Database'!$B:$G,5,FALSE)</f>
        <v>3.7469999999999999</v>
      </c>
      <c r="W196" s="5">
        <f>VLOOKUP(A196,'Fund Database'!$B:$G,6,FALSE)</f>
        <v>6.7039999999999997</v>
      </c>
      <c r="X196" s="6">
        <f t="shared" si="31"/>
        <v>2.698009950248756</v>
      </c>
      <c r="Y196" s="6">
        <f t="shared" si="27"/>
        <v>-0.16440199112067805</v>
      </c>
      <c r="Z196" s="7">
        <f t="shared" si="28"/>
        <v>37.936299999999996</v>
      </c>
      <c r="AA196" s="8">
        <f t="shared" si="29"/>
        <v>-0.48962330149334055</v>
      </c>
    </row>
    <row r="197" spans="1:27" x14ac:dyDescent="0.3">
      <c r="A197" t="s">
        <v>661</v>
      </c>
      <c r="B197">
        <v>94098</v>
      </c>
      <c r="C197">
        <v>43.23</v>
      </c>
      <c r="D197" s="21">
        <f t="shared" si="23"/>
        <v>4067856.5399999996</v>
      </c>
      <c r="E197">
        <v>105.93</v>
      </c>
      <c r="F197" s="21">
        <f t="shared" si="24"/>
        <v>9967801.1400000006</v>
      </c>
      <c r="G197">
        <v>123</v>
      </c>
      <c r="H197" s="1">
        <v>802539</v>
      </c>
      <c r="I197">
        <v>7.59</v>
      </c>
      <c r="J197">
        <v>13.96</v>
      </c>
      <c r="K197">
        <v>1.2</v>
      </c>
      <c r="L197">
        <v>7.42</v>
      </c>
      <c r="M197">
        <v>12.15</v>
      </c>
      <c r="N197">
        <v>32.682999000000002</v>
      </c>
      <c r="O197">
        <v>98.22</v>
      </c>
      <c r="P197">
        <v>98.27</v>
      </c>
      <c r="Q197">
        <f t="shared" si="25"/>
        <v>0</v>
      </c>
      <c r="R197" t="s">
        <v>2061</v>
      </c>
      <c r="S197" s="55">
        <f t="shared" si="26"/>
        <v>5820000000</v>
      </c>
      <c r="T197" s="5" t="str">
        <f>VLOOKUP(A197,'Fund Database'!$B:$G,3,FALSE)</f>
        <v>Flowserve Corpora</v>
      </c>
      <c r="U197" s="5">
        <f>VLOOKUP(A197,'Fund Database'!$B:$G,4,FALSE)</f>
        <v>27.047999999999998</v>
      </c>
      <c r="V197" s="5">
        <f>VLOOKUP(A197,'Fund Database'!$B:$G,5,FALSE)</f>
        <v>10.315</v>
      </c>
      <c r="W197" s="5">
        <f>VLOOKUP(A197,'Fund Database'!$B:$G,6,FALSE)</f>
        <v>15.638999999999999</v>
      </c>
      <c r="X197" s="6">
        <f t="shared" si="31"/>
        <v>1.4503816793893134</v>
      </c>
      <c r="Y197" s="6">
        <f t="shared" si="27"/>
        <v>0.16114415179835734</v>
      </c>
      <c r="Z197" s="7">
        <f t="shared" si="28"/>
        <v>92.218500000000006</v>
      </c>
      <c r="AA197" s="8">
        <f t="shared" si="29"/>
        <v>-0.1294392523364486</v>
      </c>
    </row>
    <row r="198" spans="1:27" x14ac:dyDescent="0.3">
      <c r="A198" t="s">
        <v>1228</v>
      </c>
      <c r="B198">
        <v>10356</v>
      </c>
      <c r="C198">
        <v>39.35</v>
      </c>
      <c r="D198" s="21">
        <f t="shared" si="23"/>
        <v>407508.60000000003</v>
      </c>
      <c r="E198">
        <v>54.58</v>
      </c>
      <c r="F198" s="21">
        <f t="shared" si="24"/>
        <v>565230.48</v>
      </c>
      <c r="G198">
        <v>60</v>
      </c>
      <c r="H198" s="2">
        <v>45032.800000000003</v>
      </c>
      <c r="I198">
        <v>4.82</v>
      </c>
      <c r="J198">
        <v>11.33</v>
      </c>
      <c r="K198">
        <v>23.5</v>
      </c>
      <c r="L198">
        <v>8.81</v>
      </c>
      <c r="M198">
        <v>10.09</v>
      </c>
      <c r="N198">
        <v>41.710999000000001</v>
      </c>
      <c r="O198">
        <v>55.8</v>
      </c>
      <c r="P198">
        <v>58.7</v>
      </c>
      <c r="Q198">
        <f t="shared" si="25"/>
        <v>0</v>
      </c>
      <c r="R198" t="s">
        <v>2167</v>
      </c>
      <c r="S198" s="55">
        <f t="shared" si="26"/>
        <v>812260000</v>
      </c>
      <c r="T198" s="5" t="str">
        <f>VLOOKUP(A198,'Fund Database'!$B:$G,3,FALSE)</f>
        <v>Park National Cor</v>
      </c>
      <c r="U198" s="5">
        <f>VLOOKUP(A198,'Fund Database'!$B:$G,4,FALSE)</f>
        <v>10.911</v>
      </c>
      <c r="V198" s="5">
        <f>VLOOKUP(A198,'Fund Database'!$B:$G,5,FALSE)</f>
        <v>1.0509999999999999</v>
      </c>
      <c r="W198" s="5">
        <f>VLOOKUP(A198,'Fund Database'!$B:$G,6,FALSE)</f>
        <v>33.979999999999997</v>
      </c>
      <c r="X198" s="6">
        <f t="shared" si="31"/>
        <v>0.38703939008894528</v>
      </c>
      <c r="Y198" s="6">
        <f t="shared" si="27"/>
        <v>9.9303774276291723E-2</v>
      </c>
      <c r="Z198" s="7">
        <f t="shared" si="28"/>
        <v>48.633800000000001</v>
      </c>
      <c r="AA198" s="8">
        <f t="shared" si="29"/>
        <v>-0.10894466837669471</v>
      </c>
    </row>
    <row r="199" spans="1:27" x14ac:dyDescent="0.3">
      <c r="A199" t="s">
        <v>751</v>
      </c>
      <c r="B199">
        <v>21955</v>
      </c>
      <c r="C199">
        <v>46.33</v>
      </c>
      <c r="D199" s="21">
        <f t="shared" ref="D199" si="32">B199*C199</f>
        <v>1017175.1499999999</v>
      </c>
      <c r="E199">
        <v>60.33</v>
      </c>
      <c r="F199" s="21">
        <f t="shared" ref="F199" si="33">B199*E199</f>
        <v>1324545.1499999999</v>
      </c>
      <c r="G199">
        <v>71.14</v>
      </c>
      <c r="H199" s="1">
        <v>3558270</v>
      </c>
      <c r="I199">
        <v>2.27</v>
      </c>
      <c r="J199">
        <v>26.58</v>
      </c>
      <c r="K199">
        <v>1.5</v>
      </c>
      <c r="L199">
        <v>58.08</v>
      </c>
      <c r="M199">
        <v>9.86</v>
      </c>
      <c r="N199">
        <v>41.445999</v>
      </c>
      <c r="O199">
        <v>59.819099999999999</v>
      </c>
      <c r="P199">
        <v>57.3825</v>
      </c>
      <c r="Q199">
        <f t="shared" ref="Q199" si="34">IF(O199&gt;P199, 1, 0)</f>
        <v>1</v>
      </c>
      <c r="R199" t="s">
        <v>2168</v>
      </c>
      <c r="S199" s="55">
        <f t="shared" ref="S199" si="35">IF(ISNUMBER(R199), , IF(RIGHT(R199,1)="B", (LEFT(R199,LEN(R199)-1))*10^9, IF(RIGHT(R199,1)="M", (LEFT(R199,LEN(R199)-1))*10^6)))</f>
        <v>19690000000</v>
      </c>
      <c r="T199" s="5" t="str">
        <f>VLOOKUP(A199,'Fund Database'!$B:$G,3,FALSE)</f>
        <v>Hess Corporation</v>
      </c>
      <c r="U199" s="5">
        <f>VLOOKUP(A199,'Fund Database'!$B:$G,4,FALSE)</f>
        <v>5.7290000000000001</v>
      </c>
      <c r="V199" s="5">
        <f>VLOOKUP(A199,'Fund Database'!$B:$G,5,FALSE)</f>
        <v>4.1520000000000001</v>
      </c>
      <c r="W199" s="5">
        <f>VLOOKUP(A199,'Fund Database'!$B:$G,6,FALSE)</f>
        <v>6.5069999999999997</v>
      </c>
      <c r="X199" s="6">
        <f t="shared" si="31"/>
        <v>0.30218001295057201</v>
      </c>
      <c r="Y199" s="6">
        <f t="shared" ref="Y199" si="36">(G199-E199)/E199</f>
        <v>0.17918117023039951</v>
      </c>
      <c r="Z199" s="7">
        <f t="shared" ref="Z199" si="37">M199*I199</f>
        <v>22.382199999999997</v>
      </c>
      <c r="AA199" s="8">
        <f t="shared" ref="AA199" si="38">(Z199-E199)/E199</f>
        <v>-0.6290038123653241</v>
      </c>
    </row>
  </sheetData>
  <sortState xmlns:xlrd2="http://schemas.microsoft.com/office/spreadsheetml/2017/richdata2" ref="A6:R203">
    <sortCondition ref="L6:L203"/>
  </sortState>
  <pageMargins left="0.7" right="0.7" top="0.75" bottom="0.75" header="0.3" footer="0.3"/>
  <pageSetup scale="34" fitToHeight="0" orientation="landscape" r:id="rId1"/>
  <headerFooter>
    <oddHeader>&amp;A</oddHeader>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EXSUM</vt:lpstr>
      <vt:lpstr>Memo</vt:lpstr>
      <vt:lpstr>Mutual Funds Table</vt:lpstr>
      <vt:lpstr>Fund Database</vt:lpstr>
      <vt:lpstr>Mutual Fund One </vt:lpstr>
      <vt:lpstr> Mutual Fund Two </vt:lpstr>
      <vt:lpstr>Mutual Fund Three</vt:lpstr>
      <vt:lpstr>' Mutual Fund Two '!Print_Area</vt:lpstr>
      <vt:lpstr>EXSUM!Print_Area</vt:lpstr>
      <vt:lpstr>'Fund Database'!Print_Area</vt:lpstr>
      <vt:lpstr>Memo!Print_Area</vt:lpstr>
      <vt:lpstr>'Mutual Fund One '!Print_Area</vt:lpstr>
      <vt:lpstr>'Mutual Fund Three'!Print_Area</vt:lpstr>
      <vt:lpstr>'Mutual Funds Table'!Print_Area</vt:lpstr>
      <vt:lpstr>' Mutual Fund Two '!Print_Titles</vt:lpstr>
      <vt:lpstr>'Fund Database'!Print_Titles</vt:lpstr>
      <vt:lpstr>'Mutual Fund One '!Print_Titles</vt:lpstr>
      <vt:lpstr>'Mutual Fund Three'!Print_Titles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Nugent</dc:creator>
  <cp:keywords/>
  <dc:description/>
  <cp:lastModifiedBy>ryans</cp:lastModifiedBy>
  <cp:revision/>
  <cp:lastPrinted>2020-04-03T23:52:12Z</cp:lastPrinted>
  <dcterms:created xsi:type="dcterms:W3CDTF">2010-03-04T20:00:11Z</dcterms:created>
  <dcterms:modified xsi:type="dcterms:W3CDTF">2021-07-12T11:52:02Z</dcterms:modified>
  <cp:category/>
  <cp:contentStatus/>
</cp:coreProperties>
</file>