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lnu\Desktop\Files for deliverable\"/>
    </mc:Choice>
  </mc:AlternateContent>
  <xr:revisionPtr revIDLastSave="0" documentId="13_ncr:1_{189EBBED-D6C1-427F-94AF-0168E01ECD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hemas" sheetId="3" r:id="rId1"/>
    <sheet name="Ontology - item" sheetId="2" r:id="rId2"/>
    <sheet name="Ontology - Connecto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3" i="3" l="1"/>
  <c r="D84" i="3"/>
  <c r="D61" i="3"/>
  <c r="D58" i="3"/>
  <c r="D53" i="3"/>
  <c r="D50" i="3"/>
  <c r="D30" i="3"/>
  <c r="D27" i="3"/>
  <c r="D22" i="3"/>
  <c r="D19" i="3"/>
  <c r="D85" i="3"/>
  <c r="D86" i="3"/>
  <c r="D92" i="3"/>
  <c r="D91" i="3"/>
  <c r="D94" i="3"/>
  <c r="D88" i="3"/>
  <c r="D89" i="3"/>
  <c r="D90" i="3"/>
  <c r="D81" i="3"/>
  <c r="D80" i="3"/>
  <c r="D79" i="3"/>
  <c r="D78" i="3"/>
  <c r="D77" i="3"/>
  <c r="D75" i="3"/>
  <c r="D64" i="3"/>
  <c r="D60" i="3"/>
  <c r="D55" i="3"/>
  <c r="D33" i="3"/>
  <c r="D29" i="3"/>
  <c r="D24" i="3"/>
  <c r="D72" i="3"/>
  <c r="D71" i="3"/>
  <c r="D70" i="3"/>
  <c r="D68" i="3"/>
  <c r="D67" i="3"/>
  <c r="D66" i="3"/>
  <c r="D65" i="3"/>
  <c r="D63" i="3"/>
  <c r="D62" i="3"/>
  <c r="D59" i="3"/>
  <c r="D57" i="3"/>
  <c r="D56" i="3"/>
  <c r="D54" i="3"/>
  <c r="D52" i="3"/>
  <c r="D51" i="3"/>
  <c r="D49" i="3"/>
  <c r="D48" i="3"/>
  <c r="D47" i="3"/>
  <c r="D46" i="3"/>
  <c r="D45" i="3"/>
  <c r="D44" i="3"/>
  <c r="D41" i="3"/>
  <c r="D40" i="3"/>
  <c r="D39" i="3"/>
  <c r="D37" i="3"/>
  <c r="D36" i="3"/>
  <c r="D35" i="3"/>
  <c r="D34" i="3"/>
  <c r="D32" i="3"/>
  <c r="D31" i="3"/>
  <c r="D28" i="3"/>
  <c r="D23" i="3"/>
  <c r="D20" i="3"/>
  <c r="D16" i="3"/>
  <c r="D14" i="3"/>
  <c r="D26" i="3"/>
  <c r="D25" i="3"/>
  <c r="D21" i="3"/>
  <c r="D17" i="3"/>
  <c r="D18" i="3"/>
  <c r="D15" i="3"/>
  <c r="D13" i="3"/>
</calcChain>
</file>

<file path=xl/sharedStrings.xml><?xml version="1.0" encoding="utf-8"?>
<sst xmlns="http://schemas.openxmlformats.org/spreadsheetml/2006/main" count="354" uniqueCount="230">
  <si>
    <t>Metadata</t>
  </si>
  <si>
    <t>Unit</t>
  </si>
  <si>
    <t>Operator</t>
  </si>
  <si>
    <t>Experiment notes</t>
  </si>
  <si>
    <t>mg/cm2</t>
  </si>
  <si>
    <t>Project</t>
  </si>
  <si>
    <t>1) Experiment parameters</t>
  </si>
  <si>
    <t>Is this experiment considered failed?</t>
  </si>
  <si>
    <t>2) Cathode parameters</t>
  </si>
  <si>
    <t>Experiment name</t>
  </si>
  <si>
    <t>Cathode thickness</t>
  </si>
  <si>
    <t>Cathode active material mass loading</t>
  </si>
  <si>
    <t>Cathode binder mass loading</t>
  </si>
  <si>
    <t>Cathode conductive additive mass loading</t>
  </si>
  <si>
    <t>Cathode porosity</t>
  </si>
  <si>
    <t>Cathode tortuosity</t>
  </si>
  <si>
    <t>Cathode current collector thickness</t>
  </si>
  <si>
    <t>Cathode active material provenance (supplier, batch number, etc)</t>
  </si>
  <si>
    <t>Cathode active material average particle size</t>
  </si>
  <si>
    <t>Cathode active material coating thickness</t>
  </si>
  <si>
    <t>Cathode binder type</t>
  </si>
  <si>
    <t>Cathode binder provenance (supplier, batch number, etc)</t>
  </si>
  <si>
    <t>Cathode conductive additive type</t>
  </si>
  <si>
    <t>Cathode conductive additive provenance (supplier, batch number, etc)</t>
  </si>
  <si>
    <t>Cathode current collector type</t>
  </si>
  <si>
    <t>Cathode current collector provenance (supplier, batch number, etc)</t>
  </si>
  <si>
    <t>Anode active material provenance (supplier, batch number, etc)</t>
  </si>
  <si>
    <t>Anode active material average particle size</t>
  </si>
  <si>
    <t>Anode active material coating (elemental name, composition)</t>
  </si>
  <si>
    <t>Anode active material coating thickness</t>
  </si>
  <si>
    <t>Anode active material mass loading</t>
  </si>
  <si>
    <t>Anode binder type</t>
  </si>
  <si>
    <t>Anode binder provenance (supplier, batch number, etc)</t>
  </si>
  <si>
    <t>Anode binder mass loading</t>
  </si>
  <si>
    <t>Anode conductive additive type</t>
  </si>
  <si>
    <t>Anode conductive additive provenance (supplier, batch number, etc)</t>
  </si>
  <si>
    <t>Anode conductive additive mass loading</t>
  </si>
  <si>
    <t>Anode current collector type</t>
  </si>
  <si>
    <t>Anode current collector provenance (supplier, batch number, etc)</t>
  </si>
  <si>
    <t>Anode current collector thickness</t>
  </si>
  <si>
    <t>Separator type</t>
  </si>
  <si>
    <t>Separator provenance (supplier, batch number, etc)</t>
  </si>
  <si>
    <t>Separator thickness</t>
  </si>
  <si>
    <t>Separator porosity</t>
  </si>
  <si>
    <t>Separator tortuosity</t>
  </si>
  <si>
    <t>Cell type</t>
  </si>
  <si>
    <t>Cell provenance (supplier, batch number, etc)</t>
  </si>
  <si>
    <t>Cathode diameter</t>
  </si>
  <si>
    <t>Anode diameter</t>
  </si>
  <si>
    <t>Separator diameter</t>
  </si>
  <si>
    <t>Electrolyte type</t>
  </si>
  <si>
    <t>Electrolyte provenance (supplier, batch number, etc)</t>
  </si>
  <si>
    <t>Anode active material composition (elemental name, stoichiometry)</t>
  </si>
  <si>
    <t>Cathode active material composition (elemental name, stoichiometry)</t>
  </si>
  <si>
    <t>Cathode active material coating (elemental name, stoichiometry)</t>
  </si>
  <si>
    <t>Electrolyte volume</t>
  </si>
  <si>
    <t>Spacer thickness</t>
  </si>
  <si>
    <t>Reference electrode</t>
  </si>
  <si>
    <t>Assembly</t>
  </si>
  <si>
    <t>Cell ID</t>
  </si>
  <si>
    <t>Electrolyte composition (solvents, salts, additives, stoichiometry)</t>
  </si>
  <si>
    <t>mm</t>
  </si>
  <si>
    <t>Electrolyte salt type</t>
  </si>
  <si>
    <t>Electrolyte salt concentration</t>
  </si>
  <si>
    <t>Electrolyte solvent types</t>
  </si>
  <si>
    <t>Electrolyte solvent ratio</t>
  </si>
  <si>
    <t>Electrolyte additive type</t>
  </si>
  <si>
    <t>Electrolyte additive quantity</t>
  </si>
  <si>
    <t>Needed</t>
  </si>
  <si>
    <t>No Unit</t>
  </si>
  <si>
    <t>Is this cell made be the robot?</t>
  </si>
  <si>
    <t>3) Anode parameters</t>
  </si>
  <si>
    <t>Battery number in the batch</t>
  </si>
  <si>
    <t>Rack position</t>
  </si>
  <si>
    <t xml:space="preserve">Electrolyte name </t>
  </si>
  <si>
    <t xml:space="preserve">Cell name </t>
  </si>
  <si>
    <t xml:space="preserve">Anode current collector name </t>
  </si>
  <si>
    <t xml:space="preserve">Anode conductive additive name </t>
  </si>
  <si>
    <t xml:space="preserve">Anode binder name </t>
  </si>
  <si>
    <t xml:space="preserve">Anode active material name </t>
  </si>
  <si>
    <t xml:space="preserve">Cathode active material name </t>
  </si>
  <si>
    <t xml:space="preserve">Cathode binder name </t>
  </si>
  <si>
    <t xml:space="preserve">Cathode conductive additive name </t>
  </si>
  <si>
    <t xml:space="preserve">Cathode current collector name </t>
  </si>
  <si>
    <t xml:space="preserve">Separator name </t>
  </si>
  <si>
    <t>Electrolyte position</t>
  </si>
  <si>
    <t>Anode position</t>
  </si>
  <si>
    <t>Anode</t>
  </si>
  <si>
    <t>Anode weight</t>
  </si>
  <si>
    <t>Anode current collector weight</t>
  </si>
  <si>
    <t>mg</t>
  </si>
  <si>
    <t>Anode practical capacity</t>
  </si>
  <si>
    <t>mAh/g</t>
  </si>
  <si>
    <t>Anode capacity</t>
  </si>
  <si>
    <t>mAh</t>
  </si>
  <si>
    <t>Cathode position</t>
  </si>
  <si>
    <t>Cathode weight</t>
  </si>
  <si>
    <t>Cathode current collector weight</t>
  </si>
  <si>
    <t>Cathode practical capiacity</t>
  </si>
  <si>
    <t>Cathode capacity</t>
  </si>
  <si>
    <t>Target N:P Ratio</t>
  </si>
  <si>
    <t>Actual N:P Ratio</t>
  </si>
  <si>
    <t>Casing type</t>
  </si>
  <si>
    <t>uL</t>
  </si>
  <si>
    <t>M</t>
  </si>
  <si>
    <t>Ontology link</t>
  </si>
  <si>
    <t>Value</t>
  </si>
  <si>
    <t>Item</t>
  </si>
  <si>
    <t>ID</t>
  </si>
  <si>
    <t>http://emmo.info/battery#battery_74ed2670_657d_4f0b_b0a6_3f13bc2e9c17</t>
  </si>
  <si>
    <t>Battery</t>
  </si>
  <si>
    <t>http://emmo.info/emmo#EMMO_17e27c22_37e1_468c_9dd7_95e137f73e7f</t>
  </si>
  <si>
    <t>hasPart</t>
  </si>
  <si>
    <t>Cathode</t>
  </si>
  <si>
    <t>http://emmo.info/electrochemistry#electrochemistry_35c650ab_3b23_4938_b312_1b0dede2e6d5</t>
  </si>
  <si>
    <t>http://emmo.info/electrochemistry#electrochemistry_b6319c74_d2ce_48c0_a75a_63156776b302</t>
  </si>
  <si>
    <t>Battery-hasPart-Cathode-</t>
  </si>
  <si>
    <t>Battery-hasPart-Anode-</t>
  </si>
  <si>
    <t>Date</t>
  </si>
  <si>
    <t xml:space="preserve">Method for calculating cell balancing </t>
  </si>
  <si>
    <t>%</t>
  </si>
  <si>
    <t>Cathode active material gravimetric capacity</t>
  </si>
  <si>
    <t>Anode active material gravimetric capacity</t>
  </si>
  <si>
    <t>MassLoading</t>
  </si>
  <si>
    <t>http://emmo.info/electrochemistry#electrochemistry_c955c089_6ee1_41a2_95fc_d534c5cfd3d5</t>
  </si>
  <si>
    <t>http://emmo.info/emmo#EMMO_0aa934ee_1ad4_4345_8a7f_bc73ec67c7e5</t>
  </si>
  <si>
    <t>hasQuantitativeProperty</t>
  </si>
  <si>
    <t>ActiveMaterial</t>
  </si>
  <si>
    <t>http://emmo.info/electrochemistry#electrochemistry_79d1b273_58cd_4be6_a250_434817f7c261</t>
  </si>
  <si>
    <t>AverageParticleSize</t>
  </si>
  <si>
    <t>REQUEST</t>
  </si>
  <si>
    <t>Coating</t>
  </si>
  <si>
    <t>http://emmo.info/electrochemistry#electrochemistry_</t>
  </si>
  <si>
    <t>http://emmo.info/electrochemistry#electrochemistry_09a7f560_9ddf_4c32_b067_b213eca5b0a1</t>
  </si>
  <si>
    <t>CoatingThickness</t>
  </si>
  <si>
    <t>http://emmo.info/electrochemistry#electrochemistry_3b938708_e7e4_4ac0_a959_9c04306302e7</t>
  </si>
  <si>
    <t>ChemicalComposition</t>
  </si>
  <si>
    <t>http://emmo.info/emmo#EMMO_7efd64d1_05a1_49cd_a7f0_783ca050d4f3</t>
  </si>
  <si>
    <t>SpecificCapacity</t>
  </si>
  <si>
    <t>http://emmo.info/electrochemistry#electrochemistry_1e3dc60d_dd6b_47d6_8161_70004fc5ee30</t>
  </si>
  <si>
    <t>Provenance</t>
  </si>
  <si>
    <t>Binder</t>
  </si>
  <si>
    <t>http://emmo.info/electrochemistry#electrochemistry_68eb5e35_5bd8_47b1_9b7f_f67224fa291e</t>
  </si>
  <si>
    <t>Capacity</t>
  </si>
  <si>
    <t>http://emmo.info/electrochemistry#electrochemistry_791c1915_a791_4450_acd8_7f94764743b5</t>
  </si>
  <si>
    <t>ConductiveAdditive</t>
  </si>
  <si>
    <t>http://emmo.info/electrochemistry#electrochemistry_82fef384_8eec_4765_b707_5397054df594</t>
  </si>
  <si>
    <t>CurrentCollector</t>
  </si>
  <si>
    <t>http://emmo.info/electrochemistry#electrochemistry_212af058_3bbb_419f_a9c6_90ba9ebb3706</t>
  </si>
  <si>
    <t>hasProperty</t>
  </si>
  <si>
    <t>http://emmo.info/emmo#EMMO_e1097637_70d2_4895_973f_2396f04fa204</t>
  </si>
  <si>
    <t>Thickness</t>
  </si>
  <si>
    <t>http://emmo.info/emmo#EMMO_04cf0295_3e8f_4693_a87f_3130d125cf05</t>
  </si>
  <si>
    <t>Weight</t>
  </si>
  <si>
    <t>Diameter</t>
  </si>
  <si>
    <t>Porosity</t>
  </si>
  <si>
    <t>PracticalCapacity</t>
  </si>
  <si>
    <t>Tortuosity</t>
  </si>
  <si>
    <t>Anode porosity</t>
  </si>
  <si>
    <t>Anode single-side or double-side</t>
  </si>
  <si>
    <t>Anode tortuosity</t>
  </si>
  <si>
    <t>Anode thickness</t>
  </si>
  <si>
    <t>hasType</t>
  </si>
  <si>
    <t>NotOntologize</t>
  </si>
  <si>
    <t>Separator</t>
  </si>
  <si>
    <t>http://emmo.info/electrochemistry#electrochemistry_331e6cca_f260_4bf8_af55_35304fe1bbe0</t>
  </si>
  <si>
    <t>Battery-hasPart-Separator-</t>
  </si>
  <si>
    <t>Electrolyte</t>
  </si>
  <si>
    <t>http://emmo.info/electrochemistry#electrochemistry_fb0d9eef_92af_4628_8814_e065ca255d59</t>
  </si>
  <si>
    <t>ElectrolyteSalt</t>
  </si>
  <si>
    <t>Concentration</t>
  </si>
  <si>
    <t>Volume</t>
  </si>
  <si>
    <t>http://emmo.info/emmo#EMMO_f1a51559_aa3d_43a0_9327_918039f0dfed</t>
  </si>
  <si>
    <t>Solvent</t>
  </si>
  <si>
    <t>Ratio</t>
  </si>
  <si>
    <t>ChemicalCompositionQuantity</t>
  </si>
  <si>
    <t>http://emmo.info/emmo#EMMO_a293f923_954c_4af5_9f97_9600ebd362cb</t>
  </si>
  <si>
    <t>ElectrolyteAdditive</t>
  </si>
  <si>
    <t>Quantity</t>
  </si>
  <si>
    <t>http://emmo.info/emmo#EMMO_f658c301_ce93_46cf_9639_4eace2c5d1d5</t>
  </si>
  <si>
    <t>http://emmo.info/emmo#EMMO_e999f9e0_7d63_4564_9028_07246580a267</t>
  </si>
  <si>
    <t>Naming</t>
  </si>
  <si>
    <t>Battery-hasPart-Separator-hasProperty-Naming</t>
  </si>
  <si>
    <t>Battery-hasPart-Electrolyte-hasProperty-Naming</t>
  </si>
  <si>
    <t>BatteryCell</t>
  </si>
  <si>
    <t>http://emmo.info/electrochemistry#electrochemistry_68ed592a_7924_45d0_a108_94d6275d57f0</t>
  </si>
  <si>
    <t>Battery-hasPart-BatteryCell-</t>
  </si>
  <si>
    <t>Battery-hasPart-BatteryCell-hasProperty-Naming</t>
  </si>
  <si>
    <t>Battery-hasPart-BatteryCell-hasType</t>
  </si>
  <si>
    <t>Battery-hasPart-BatteryCell-hasProperty-Provenance</t>
  </si>
  <si>
    <t>ReferenceElectrode</t>
  </si>
  <si>
    <t>http://emmo.info/electrochemistry#electrochemistry_7729c34e_1ae9_403d_b933_1765885e7f29</t>
  </si>
  <si>
    <t>Battery-hasPart-BatteryCell-hasPart-ReferenceElectrode</t>
  </si>
  <si>
    <t>Spacer</t>
  </si>
  <si>
    <t>http://emmo.info/electrochemistry#electrochemistry_49909cd1_44f4_41b4_877a_82a52845a5cb</t>
  </si>
  <si>
    <t>Battery-hasPart-BatteryCell-hasPart-Spacer-hasQuantitativeProperty-Thickness</t>
  </si>
  <si>
    <t>Battery-hasPart-Electrolyte-</t>
  </si>
  <si>
    <t>SC_11</t>
  </si>
  <si>
    <t>Sanja</t>
  </si>
  <si>
    <t>IntelLiGent</t>
  </si>
  <si>
    <t>15.09.2023</t>
  </si>
  <si>
    <t>92:4:4 wt% (AM:CB:PVDF)</t>
  </si>
  <si>
    <t>LNMO</t>
  </si>
  <si>
    <t>Austrian Institution of Technology (AIT) / Baseline</t>
  </si>
  <si>
    <t>PVDF</t>
  </si>
  <si>
    <t>Carbon black</t>
  </si>
  <si>
    <t>Al</t>
  </si>
  <si>
    <t>Cathode is single-side coated? (or double sided)</t>
  </si>
  <si>
    <t>94.5:2:1.5:2 wt% (AM:CB:CMC:SBR)</t>
  </si>
  <si>
    <t>SiGr (Silicon graphite)</t>
  </si>
  <si>
    <t>Austrian Institute of Technology (AIT) / Baseline V2</t>
  </si>
  <si>
    <t>CMC / SBR</t>
  </si>
  <si>
    <t>Cu</t>
  </si>
  <si>
    <t>4) Separator parameters</t>
  </si>
  <si>
    <t>5) Electrolyte parameters</t>
  </si>
  <si>
    <t>6) Cell parameters</t>
  </si>
  <si>
    <t>7) Robot-specific parameters</t>
  </si>
  <si>
    <t>Celgard 2320</t>
  </si>
  <si>
    <t>Austrian institute of technology (AIT)</t>
  </si>
  <si>
    <t>1 wt%</t>
  </si>
  <si>
    <t>LiBOB</t>
  </si>
  <si>
    <t>1M LiPF6 ((EC:EMC=3:7w)+10%FEC)+1%LiBOB</t>
  </si>
  <si>
    <t>Empa</t>
  </si>
  <si>
    <t>LiPF6</t>
  </si>
  <si>
    <t>27:63:10</t>
  </si>
  <si>
    <t>EC:EMC:FEC</t>
  </si>
  <si>
    <t>SC</t>
  </si>
  <si>
    <t>Coin cell</t>
  </si>
  <si>
    <t>[1,Top-anode:0.5,Bottom-cathode]</t>
  </si>
  <si>
    <t>Anode to Cathode specific discharge capacity (first cycle)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</si>
</sst>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Segoe UI"/>
      <family val="2"/>
    </font>
    <font>
      <b/>
      <sz val="10"/>
      <color theme="1"/>
      <name val="Segoe UI"/>
      <family val="2"/>
    </font>
    <font>
      <u/>
      <sz val="10"/>
      <color theme="10"/>
      <name val="Segoe UI"/>
      <family val="2"/>
    </font>
    <font>
      <sz val="10"/>
      <name val="Segoe UI"/>
      <family val="2"/>
    </font>
    <font>
      <b/>
      <sz val="10"/>
      <name val="Segoe UI"/>
      <family val="2"/>
    </font>
    <font>
      <sz val="10"/>
      <color rgb="FFFF0000"/>
      <name val="Segoe UI"/>
      <family val="2"/>
    </font>
    <font>
      <sz val="12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0" fontId="4" fillId="0" borderId="0" xfId="1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E87BC0-8008-4EBB-A12B-528B4F671257}" name="Table2" displayName="Table2" ref="A1:D113" totalsRowShown="0" headerRowDxfId="5" dataDxfId="4">
  <autoFilter ref="A1:D113" xr:uid="{65E87BC0-8008-4EBB-A12B-528B4F671257}"/>
  <tableColumns count="4">
    <tableColumn id="1" xr3:uid="{5AB9B30C-200C-4224-A745-859AD99FA474}" name="Metadata" dataDxfId="3"/>
    <tableColumn id="2" xr3:uid="{B35BBE3E-C4FE-4C57-BF79-2D78DD9AC8D2}" name="Value" dataDxfId="2"/>
    <tableColumn id="3" xr3:uid="{EE61EE28-C0F4-401F-8CA1-06F7C9EAC7A1}" name="Unit" dataDxfId="1"/>
    <tableColumn id="4" xr3:uid="{8EA5FC28-FEF4-425F-B024-E4C1522BE211}" name="Ontology link" dataDxfId="0"/>
  </tableColumns>
  <tableStyleInfo name="TableStyleLight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mmo.info/electrochemistry" TargetMode="External"/><Relationship Id="rId13" Type="http://schemas.openxmlformats.org/officeDocument/2006/relationships/hyperlink" Target="http://emmo.info/electrochemistry" TargetMode="External"/><Relationship Id="rId18" Type="http://schemas.openxmlformats.org/officeDocument/2006/relationships/hyperlink" Target="http://emmo.info/emmo" TargetMode="External"/><Relationship Id="rId3" Type="http://schemas.openxmlformats.org/officeDocument/2006/relationships/hyperlink" Target="http://emmo.info/electrochemistry" TargetMode="External"/><Relationship Id="rId21" Type="http://schemas.openxmlformats.org/officeDocument/2006/relationships/hyperlink" Target="https://emmo-repo.github.io/versions/1.0.0-beta4/emmo.html" TargetMode="External"/><Relationship Id="rId7" Type="http://schemas.openxmlformats.org/officeDocument/2006/relationships/hyperlink" Target="http://emmo.info/emmo" TargetMode="External"/><Relationship Id="rId12" Type="http://schemas.openxmlformats.org/officeDocument/2006/relationships/hyperlink" Target="http://emmo.info/electrochemistry" TargetMode="External"/><Relationship Id="rId17" Type="http://schemas.openxmlformats.org/officeDocument/2006/relationships/hyperlink" Target="http://emmo.info/electrochemistry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://emmo.info/electrochemistry" TargetMode="External"/><Relationship Id="rId16" Type="http://schemas.openxmlformats.org/officeDocument/2006/relationships/hyperlink" Target="http://emmo.info/electrochemistry" TargetMode="External"/><Relationship Id="rId20" Type="http://schemas.openxmlformats.org/officeDocument/2006/relationships/hyperlink" Target="http://emmo.info/emmo" TargetMode="External"/><Relationship Id="rId1" Type="http://schemas.openxmlformats.org/officeDocument/2006/relationships/hyperlink" Target="http://emmo.info/battery" TargetMode="External"/><Relationship Id="rId6" Type="http://schemas.openxmlformats.org/officeDocument/2006/relationships/hyperlink" Target="http://emmo.info/electrochemistry" TargetMode="External"/><Relationship Id="rId11" Type="http://schemas.openxmlformats.org/officeDocument/2006/relationships/hyperlink" Target="http://emmo.info/electrochemistry" TargetMode="External"/><Relationship Id="rId24" Type="http://schemas.openxmlformats.org/officeDocument/2006/relationships/hyperlink" Target="http://emmo.info/electrochemistry" TargetMode="External"/><Relationship Id="rId5" Type="http://schemas.openxmlformats.org/officeDocument/2006/relationships/hyperlink" Target="http://emmo.info/electrochemistry" TargetMode="External"/><Relationship Id="rId15" Type="http://schemas.openxmlformats.org/officeDocument/2006/relationships/hyperlink" Target="https://emmo-repo.github.io/versions/1.0.0-beta4/emmo.html" TargetMode="External"/><Relationship Id="rId23" Type="http://schemas.openxmlformats.org/officeDocument/2006/relationships/hyperlink" Target="http://emmo.info/electrochemistry" TargetMode="External"/><Relationship Id="rId10" Type="http://schemas.openxmlformats.org/officeDocument/2006/relationships/hyperlink" Target="http://emmo.info/electrochemistry" TargetMode="External"/><Relationship Id="rId19" Type="http://schemas.openxmlformats.org/officeDocument/2006/relationships/hyperlink" Target="http://emmo.info/emmo" TargetMode="External"/><Relationship Id="rId4" Type="http://schemas.openxmlformats.org/officeDocument/2006/relationships/hyperlink" Target="http://emmo.info/electrochemistry" TargetMode="External"/><Relationship Id="rId9" Type="http://schemas.openxmlformats.org/officeDocument/2006/relationships/hyperlink" Target="http://emmo.info/electrochemistry" TargetMode="External"/><Relationship Id="rId14" Type="http://schemas.openxmlformats.org/officeDocument/2006/relationships/hyperlink" Target="http://emmo.info/electrochemistry" TargetMode="External"/><Relationship Id="rId22" Type="http://schemas.openxmlformats.org/officeDocument/2006/relationships/hyperlink" Target="http://emmo.info/electrochemistr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mmo.info/emmo" TargetMode="External"/><Relationship Id="rId2" Type="http://schemas.openxmlformats.org/officeDocument/2006/relationships/hyperlink" Target="http://emmo.info/emmo" TargetMode="External"/><Relationship Id="rId1" Type="http://schemas.openxmlformats.org/officeDocument/2006/relationships/hyperlink" Target="https://emmo-repo.github.io/versions/1.0.0-beta4/emmo.html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0A751-8A42-4C8A-927A-A94DFEBA828F}">
  <dimension ref="A1:D113"/>
  <sheetViews>
    <sheetView tabSelected="1" topLeftCell="A70" zoomScale="93" zoomScaleNormal="93" workbookViewId="0">
      <selection activeCell="I11" sqref="I11"/>
    </sheetView>
  </sheetViews>
  <sheetFormatPr defaultColWidth="9" defaultRowHeight="14.25" x14ac:dyDescent="0.25"/>
  <cols>
    <col min="1" max="1" width="61" bestFit="1" customWidth="1"/>
    <col min="2" max="2" width="49.7109375" style="9" bestFit="1" customWidth="1"/>
    <col min="3" max="3" width="12.42578125" bestFit="1" customWidth="1"/>
    <col min="4" max="4" width="88.7109375" bestFit="1" customWidth="1"/>
  </cols>
  <sheetData>
    <row r="1" spans="1:4" ht="17.25" x14ac:dyDescent="0.3">
      <c r="A1" s="7" t="s">
        <v>0</v>
      </c>
      <c r="B1" s="7" t="s">
        <v>106</v>
      </c>
      <c r="C1" s="7" t="s">
        <v>1</v>
      </c>
      <c r="D1" s="7" t="s">
        <v>105</v>
      </c>
    </row>
    <row r="2" spans="1:4" x14ac:dyDescent="0.25">
      <c r="A2" s="4" t="s">
        <v>6</v>
      </c>
      <c r="B2" s="8"/>
      <c r="C2" s="3"/>
      <c r="D2" s="3"/>
    </row>
    <row r="3" spans="1:4" x14ac:dyDescent="0.25">
      <c r="A3" s="3" t="s">
        <v>58</v>
      </c>
      <c r="B3" s="8"/>
      <c r="C3" s="3" t="s">
        <v>69</v>
      </c>
      <c r="D3" s="6" t="s">
        <v>163</v>
      </c>
    </row>
    <row r="4" spans="1:4" x14ac:dyDescent="0.25">
      <c r="A4" s="3" t="s">
        <v>9</v>
      </c>
      <c r="B4" s="8" t="s">
        <v>197</v>
      </c>
      <c r="C4" s="3" t="s">
        <v>69</v>
      </c>
      <c r="D4" s="6" t="s">
        <v>163</v>
      </c>
    </row>
    <row r="5" spans="1:4" x14ac:dyDescent="0.25">
      <c r="A5" s="3" t="s">
        <v>3</v>
      </c>
      <c r="B5" s="8"/>
      <c r="C5" s="3" t="s">
        <v>69</v>
      </c>
      <c r="D5" s="6" t="s">
        <v>163</v>
      </c>
    </row>
    <row r="6" spans="1:4" x14ac:dyDescent="0.25">
      <c r="A6" s="3" t="s">
        <v>70</v>
      </c>
      <c r="B6" s="8" t="b">
        <v>0</v>
      </c>
      <c r="C6" s="3" t="s">
        <v>69</v>
      </c>
      <c r="D6" s="6" t="s">
        <v>163</v>
      </c>
    </row>
    <row r="7" spans="1:4" x14ac:dyDescent="0.25">
      <c r="A7" s="3" t="s">
        <v>7</v>
      </c>
      <c r="B7" s="8" t="b">
        <v>0</v>
      </c>
      <c r="C7" s="3" t="s">
        <v>69</v>
      </c>
      <c r="D7" s="6" t="s">
        <v>163</v>
      </c>
    </row>
    <row r="8" spans="1:4" x14ac:dyDescent="0.25">
      <c r="A8" s="3" t="s">
        <v>2</v>
      </c>
      <c r="B8" s="8" t="s">
        <v>198</v>
      </c>
      <c r="C8" s="3" t="s">
        <v>69</v>
      </c>
      <c r="D8" s="6" t="s">
        <v>163</v>
      </c>
    </row>
    <row r="9" spans="1:4" x14ac:dyDescent="0.25">
      <c r="A9" s="3" t="s">
        <v>5</v>
      </c>
      <c r="B9" s="8" t="s">
        <v>199</v>
      </c>
      <c r="C9" s="3" t="s">
        <v>69</v>
      </c>
      <c r="D9" s="6" t="s">
        <v>163</v>
      </c>
    </row>
    <row r="10" spans="1:4" x14ac:dyDescent="0.25">
      <c r="A10" s="3" t="s">
        <v>118</v>
      </c>
      <c r="B10" s="8" t="s">
        <v>200</v>
      </c>
      <c r="C10" s="3" t="s">
        <v>69</v>
      </c>
      <c r="D10" s="6" t="s">
        <v>163</v>
      </c>
    </row>
    <row r="11" spans="1:4" x14ac:dyDescent="0.25">
      <c r="A11" s="3"/>
      <c r="B11" s="8"/>
      <c r="C11" s="3"/>
      <c r="D11" s="3"/>
    </row>
    <row r="12" spans="1:4" x14ac:dyDescent="0.25">
      <c r="A12" s="4" t="s">
        <v>8</v>
      </c>
      <c r="B12" s="8"/>
      <c r="C12" s="3"/>
      <c r="D12" s="3" t="s">
        <v>116</v>
      </c>
    </row>
    <row r="13" spans="1:4" x14ac:dyDescent="0.25">
      <c r="A13" s="3" t="s">
        <v>18</v>
      </c>
      <c r="B13" s="8"/>
      <c r="C13" s="3" t="s">
        <v>61</v>
      </c>
      <c r="D13" s="3" t="str">
        <f>D12&amp;"hasPart-ActiveMaterial-hasQuantitativeProperty-"&amp;"AverageParticleSize"</f>
        <v>Battery-hasPart-Cathode-hasPart-ActiveMaterial-hasQuantitativeProperty-AverageParticleSize</v>
      </c>
    </row>
    <row r="14" spans="1:4" x14ac:dyDescent="0.25">
      <c r="A14" s="3" t="s">
        <v>54</v>
      </c>
      <c r="B14" s="8"/>
      <c r="C14" s="3" t="s">
        <v>69</v>
      </c>
      <c r="D14" s="3" t="str">
        <f>D12&amp;"hasPart-ActiveMaterial-hasProperty-"&amp;"Coating"</f>
        <v>Battery-hasPart-Cathode-hasPart-ActiveMaterial-hasProperty-Coating</v>
      </c>
    </row>
    <row r="15" spans="1:4" x14ac:dyDescent="0.25">
      <c r="A15" s="3" t="s">
        <v>19</v>
      </c>
      <c r="B15" s="8"/>
      <c r="C15" s="3" t="s">
        <v>61</v>
      </c>
      <c r="D15" s="3" t="str">
        <f>D12&amp;"hasPart-ActiveMaterial-hasQuantitativeProperty-"&amp;"CoatingThickness"</f>
        <v>Battery-hasPart-Cathode-hasPart-ActiveMaterial-hasQuantitativeProperty-CoatingThickness</v>
      </c>
    </row>
    <row r="16" spans="1:4" x14ac:dyDescent="0.25">
      <c r="A16" s="3" t="s">
        <v>53</v>
      </c>
      <c r="B16" s="8" t="s">
        <v>201</v>
      </c>
      <c r="C16" s="3" t="s">
        <v>69</v>
      </c>
      <c r="D16" s="3" t="str">
        <f>D12&amp;"hasPart-ActiveMaterial-hasProperty-"&amp;"ChemicalComposition"</f>
        <v>Battery-hasPart-Cathode-hasPart-ActiveMaterial-hasProperty-ChemicalComposition</v>
      </c>
    </row>
    <row r="17" spans="1:4" x14ac:dyDescent="0.25">
      <c r="A17" s="3" t="s">
        <v>121</v>
      </c>
      <c r="B17" s="8">
        <v>147</v>
      </c>
      <c r="C17" s="3" t="s">
        <v>92</v>
      </c>
      <c r="D17" s="3" t="str">
        <f>D12&amp;"hasPart-ActiveMaterial-hasQuantitativeProperty-"&amp;"SpecificCapacity"</f>
        <v>Battery-hasPart-Cathode-hasPart-ActiveMaterial-hasQuantitativeProperty-SpecificCapacity</v>
      </c>
    </row>
    <row r="18" spans="1:4" x14ac:dyDescent="0.25">
      <c r="A18" s="3" t="s">
        <v>11</v>
      </c>
      <c r="B18" s="8">
        <v>15.7</v>
      </c>
      <c r="C18" s="3" t="s">
        <v>4</v>
      </c>
      <c r="D18" s="3" t="str">
        <f>D12&amp;"hasPart-ActiveMaterial-hasQuantitativeProperty-MassLoading"</f>
        <v>Battery-hasPart-Cathode-hasPart-ActiveMaterial-hasQuantitativeProperty-MassLoading</v>
      </c>
    </row>
    <row r="19" spans="1:4" x14ac:dyDescent="0.25">
      <c r="A19" s="3" t="s">
        <v>80</v>
      </c>
      <c r="B19" s="8" t="s">
        <v>202</v>
      </c>
      <c r="C19" s="3" t="s">
        <v>69</v>
      </c>
      <c r="D19" s="3" t="str">
        <f>D12&amp;"hasPart-ActiveMaterial-hasProperty-Naming"</f>
        <v>Battery-hasPart-Cathode-hasPart-ActiveMaterial-hasProperty-Naming</v>
      </c>
    </row>
    <row r="20" spans="1:4" x14ac:dyDescent="0.25">
      <c r="A20" s="3" t="s">
        <v>17</v>
      </c>
      <c r="B20" s="8" t="s">
        <v>203</v>
      </c>
      <c r="C20" s="3" t="s">
        <v>69</v>
      </c>
      <c r="D20" s="3" t="str">
        <f>D12&amp;"hasPart-ActiveMaterial-hasProperty-"&amp;"Provenance"</f>
        <v>Battery-hasPart-Cathode-hasPart-ActiveMaterial-hasProperty-Provenance</v>
      </c>
    </row>
    <row r="21" spans="1:4" x14ac:dyDescent="0.25">
      <c r="A21" s="3" t="s">
        <v>12</v>
      </c>
      <c r="B21" s="8"/>
      <c r="C21" s="3" t="s">
        <v>4</v>
      </c>
      <c r="D21" s="3" t="str">
        <f>D12&amp;"hasPart-Binder-"&amp;"hasQuantitativeProperty-MassLoading"</f>
        <v>Battery-hasPart-Cathode-hasPart-Binder-hasQuantitativeProperty-MassLoading</v>
      </c>
    </row>
    <row r="22" spans="1:4" x14ac:dyDescent="0.25">
      <c r="A22" s="3" t="s">
        <v>81</v>
      </c>
      <c r="B22" s="8" t="s">
        <v>204</v>
      </c>
      <c r="C22" s="3" t="s">
        <v>69</v>
      </c>
      <c r="D22" s="3" t="str">
        <f>D12&amp;"hasPart-Binder"&amp;"-hasProperty-Naming"</f>
        <v>Battery-hasPart-Cathode-hasPart-Binder-hasProperty-Naming</v>
      </c>
    </row>
    <row r="23" spans="1:4" x14ac:dyDescent="0.25">
      <c r="A23" s="3" t="s">
        <v>21</v>
      </c>
      <c r="B23" s="8"/>
      <c r="C23" s="3" t="s">
        <v>69</v>
      </c>
      <c r="D23" s="3" t="str">
        <f>D12&amp;"hasPart-Binder"&amp;"-hasProperty-Provenance"</f>
        <v>Battery-hasPart-Cathode-hasPart-Binder-hasProperty-Provenance</v>
      </c>
    </row>
    <row r="24" spans="1:4" x14ac:dyDescent="0.25">
      <c r="A24" s="3" t="s">
        <v>20</v>
      </c>
      <c r="B24" s="8"/>
      <c r="C24" s="3" t="s">
        <v>69</v>
      </c>
      <c r="D24" s="3" t="str">
        <f>D12&amp;"hasPart-Binder"&amp;"-hasType"</f>
        <v>Battery-hasPart-Cathode-hasPart-Binder-hasType</v>
      </c>
    </row>
    <row r="25" spans="1:4" x14ac:dyDescent="0.25">
      <c r="A25" s="3" t="s">
        <v>99</v>
      </c>
      <c r="B25" s="8"/>
      <c r="C25" s="3" t="s">
        <v>94</v>
      </c>
      <c r="D25" s="3" t="str">
        <f>D12&amp;"hasQuantitativeProperty"&amp;"-Capacity"</f>
        <v>Battery-hasPart-Cathode-hasQuantitativeProperty-Capacity</v>
      </c>
    </row>
    <row r="26" spans="1:4" x14ac:dyDescent="0.25">
      <c r="A26" s="3" t="s">
        <v>13</v>
      </c>
      <c r="B26" s="8"/>
      <c r="C26" s="3" t="s">
        <v>4</v>
      </c>
      <c r="D26" s="3" t="str">
        <f>D12&amp;"hasPart-ConductiveAdditive"&amp;"-hasQuantitativeProperty-MassLoading"</f>
        <v>Battery-hasPart-Cathode-hasPart-ConductiveAdditive-hasQuantitativeProperty-MassLoading</v>
      </c>
    </row>
    <row r="27" spans="1:4" x14ac:dyDescent="0.25">
      <c r="A27" s="3" t="s">
        <v>82</v>
      </c>
      <c r="B27" s="8" t="s">
        <v>205</v>
      </c>
      <c r="C27" s="3" t="s">
        <v>69</v>
      </c>
      <c r="D27" s="3" t="str">
        <f>D12&amp;"hasPart-ConductiveAdditive-hasProperty-Naming"</f>
        <v>Battery-hasPart-Cathode-hasPart-ConductiveAdditive-hasProperty-Naming</v>
      </c>
    </row>
    <row r="28" spans="1:4" x14ac:dyDescent="0.25">
      <c r="A28" s="3" t="s">
        <v>23</v>
      </c>
      <c r="B28" s="8"/>
      <c r="C28" s="3" t="s">
        <v>69</v>
      </c>
      <c r="D28" s="3" t="str">
        <f>D12&amp;"hasPart-ConductiveAdditive"&amp;"-hasProperty-Provenance"</f>
        <v>Battery-hasPart-Cathode-hasPart-ConductiveAdditive-hasProperty-Provenance</v>
      </c>
    </row>
    <row r="29" spans="1:4" x14ac:dyDescent="0.25">
      <c r="A29" s="3" t="s">
        <v>22</v>
      </c>
      <c r="B29" s="8"/>
      <c r="C29" s="3" t="s">
        <v>69</v>
      </c>
      <c r="D29" s="3" t="str">
        <f>D12&amp;"hasPart-ConductiveAdditive"&amp;"-hasType"</f>
        <v>Battery-hasPart-Cathode-hasPart-ConductiveAdditive-hasType</v>
      </c>
    </row>
    <row r="30" spans="1:4" x14ac:dyDescent="0.25">
      <c r="A30" s="3" t="s">
        <v>83</v>
      </c>
      <c r="B30" s="8" t="s">
        <v>206</v>
      </c>
      <c r="C30" s="3" t="s">
        <v>69</v>
      </c>
      <c r="D30" s="3" t="str">
        <f>D12&amp;"hasPart-CurrentCollector-hasProperty-Naming"</f>
        <v>Battery-hasPart-Cathode-hasPart-CurrentCollector-hasProperty-Naming</v>
      </c>
    </row>
    <row r="31" spans="1:4" x14ac:dyDescent="0.25">
      <c r="A31" s="3" t="s">
        <v>25</v>
      </c>
      <c r="B31" s="8"/>
      <c r="C31" s="3" t="s">
        <v>69</v>
      </c>
      <c r="D31" s="3" t="str">
        <f>D12&amp;"hasPart-CurrentCollector-"&amp;"hasProperty-Provenance"</f>
        <v>Battery-hasPart-Cathode-hasPart-CurrentCollector-hasProperty-Provenance</v>
      </c>
    </row>
    <row r="32" spans="1:4" x14ac:dyDescent="0.25">
      <c r="A32" s="3" t="s">
        <v>16</v>
      </c>
      <c r="B32" s="8"/>
      <c r="C32" s="3" t="s">
        <v>61</v>
      </c>
      <c r="D32" s="3" t="str">
        <f>D12&amp;"hasPart-CurrentCollector-"&amp;"hasQuantitativeProperty-Thickness"</f>
        <v>Battery-hasPart-Cathode-hasPart-CurrentCollector-hasQuantitativeProperty-Thickness</v>
      </c>
    </row>
    <row r="33" spans="1:4" x14ac:dyDescent="0.25">
      <c r="A33" s="3" t="s">
        <v>24</v>
      </c>
      <c r="B33" s="8"/>
      <c r="C33" s="3" t="s">
        <v>69</v>
      </c>
      <c r="D33" s="3" t="str">
        <f>D12&amp;"hasPart-CurrentCollector-"&amp;"hasType"</f>
        <v>Battery-hasPart-Cathode-hasPart-CurrentCollector-hasType</v>
      </c>
    </row>
    <row r="34" spans="1:4" x14ac:dyDescent="0.25">
      <c r="A34" s="3" t="s">
        <v>97</v>
      </c>
      <c r="B34" s="8">
        <v>8.48</v>
      </c>
      <c r="C34" s="3" t="s">
        <v>90</v>
      </c>
      <c r="D34" s="3" t="str">
        <f>D12&amp;"hasPart-CurrentCollector-"&amp;"hasQuantitativeProperty-Weight"</f>
        <v>Battery-hasPart-Cathode-hasPart-CurrentCollector-hasQuantitativeProperty-Weight</v>
      </c>
    </row>
    <row r="35" spans="1:4" x14ac:dyDescent="0.25">
      <c r="A35" s="3" t="s">
        <v>47</v>
      </c>
      <c r="B35" s="8">
        <v>14</v>
      </c>
      <c r="C35" s="3" t="s">
        <v>61</v>
      </c>
      <c r="D35" s="3" t="str">
        <f>D12&amp;"hasQuantitativeProperty-Diameter"</f>
        <v>Battery-hasPart-Cathode-hasQuantitativeProperty-Diameter</v>
      </c>
    </row>
    <row r="36" spans="1:4" x14ac:dyDescent="0.25">
      <c r="A36" s="3" t="s">
        <v>14</v>
      </c>
      <c r="B36" s="8"/>
      <c r="C36" s="3" t="s">
        <v>69</v>
      </c>
      <c r="D36" s="3" t="str">
        <f>D12&amp;"hasQuantitativeProperty-Porosity"</f>
        <v>Battery-hasPart-Cathode-hasQuantitativeProperty-Porosity</v>
      </c>
    </row>
    <row r="37" spans="1:4" x14ac:dyDescent="0.25">
      <c r="A37" s="3" t="s">
        <v>98</v>
      </c>
      <c r="B37" s="8">
        <v>3.645</v>
      </c>
      <c r="C37" s="3" t="s">
        <v>92</v>
      </c>
      <c r="D37" s="3" t="str">
        <f>D12&amp;"hasQuantitativeProperty-PracticalCapacity"</f>
        <v>Battery-hasPart-Cathode-hasQuantitativeProperty-PracticalCapacity</v>
      </c>
    </row>
    <row r="38" spans="1:4" x14ac:dyDescent="0.25">
      <c r="A38" s="3" t="s">
        <v>207</v>
      </c>
      <c r="B38" s="8" t="b">
        <v>1</v>
      </c>
      <c r="C38" s="3" t="s">
        <v>69</v>
      </c>
      <c r="D38" s="6" t="s">
        <v>163</v>
      </c>
    </row>
    <row r="39" spans="1:4" x14ac:dyDescent="0.25">
      <c r="A39" s="3" t="s">
        <v>10</v>
      </c>
      <c r="B39" s="8"/>
      <c r="C39" s="3" t="s">
        <v>61</v>
      </c>
      <c r="D39" s="3" t="str">
        <f>D12&amp;"hasQuantitativeProperty-Thickness"</f>
        <v>Battery-hasPart-Cathode-hasQuantitativeProperty-Thickness</v>
      </c>
    </row>
    <row r="40" spans="1:4" x14ac:dyDescent="0.25">
      <c r="A40" s="3" t="s">
        <v>15</v>
      </c>
      <c r="B40" s="8"/>
      <c r="C40" s="3" t="s">
        <v>69</v>
      </c>
      <c r="D40" s="3" t="str">
        <f>D12&amp;"hasQuantitativeProperty-Tortuosity"</f>
        <v>Battery-hasPart-Cathode-hasQuantitativeProperty-Tortuosity</v>
      </c>
    </row>
    <row r="41" spans="1:4" x14ac:dyDescent="0.25">
      <c r="A41" s="3" t="s">
        <v>96</v>
      </c>
      <c r="B41" s="8">
        <v>36.78</v>
      </c>
      <c r="C41" s="3" t="s">
        <v>90</v>
      </c>
      <c r="D41" s="3" t="str">
        <f>D12&amp;"hasQuantitativeProperty-Weight"</f>
        <v>Battery-hasPart-Cathode-hasQuantitativeProperty-Weight</v>
      </c>
    </row>
    <row r="42" spans="1:4" x14ac:dyDescent="0.25">
      <c r="A42" s="3"/>
      <c r="B42" s="8"/>
      <c r="C42" s="3"/>
      <c r="D42" s="3"/>
    </row>
    <row r="43" spans="1:4" x14ac:dyDescent="0.25">
      <c r="A43" s="4" t="s">
        <v>71</v>
      </c>
      <c r="B43" s="8"/>
      <c r="C43" s="3"/>
      <c r="D43" s="3" t="s">
        <v>117</v>
      </c>
    </row>
    <row r="44" spans="1:4" x14ac:dyDescent="0.25">
      <c r="A44" s="3" t="s">
        <v>27</v>
      </c>
      <c r="B44" s="8"/>
      <c r="C44" s="3" t="s">
        <v>61</v>
      </c>
      <c r="D44" s="3" t="str">
        <f>D43&amp;"hasPart-ActiveMaterial-hasQuantitativeProperty-"&amp;"AverageParticleSize"</f>
        <v>Battery-hasPart-Anode-hasPart-ActiveMaterial-hasQuantitativeProperty-AverageParticleSize</v>
      </c>
    </row>
    <row r="45" spans="1:4" x14ac:dyDescent="0.25">
      <c r="A45" s="3" t="s">
        <v>28</v>
      </c>
      <c r="B45" s="8"/>
      <c r="C45" s="3" t="s">
        <v>69</v>
      </c>
      <c r="D45" s="3" t="str">
        <f>D43&amp;"hasPart-ActiveMaterial-hasProperty-"&amp;"Coating"</f>
        <v>Battery-hasPart-Anode-hasPart-ActiveMaterial-hasProperty-Coating</v>
      </c>
    </row>
    <row r="46" spans="1:4" x14ac:dyDescent="0.25">
      <c r="A46" s="3" t="s">
        <v>29</v>
      </c>
      <c r="B46" s="8"/>
      <c r="C46" s="3" t="s">
        <v>61</v>
      </c>
      <c r="D46" s="3" t="str">
        <f>D43&amp;"hasPart-ActiveMaterial-hasQuantitativeProperty-"&amp;"CoatingThickness"</f>
        <v>Battery-hasPart-Anode-hasPart-ActiveMaterial-hasQuantitativeProperty-CoatingThickness</v>
      </c>
    </row>
    <row r="47" spans="1:4" x14ac:dyDescent="0.25">
      <c r="A47" s="3" t="s">
        <v>52</v>
      </c>
      <c r="B47" s="8" t="s">
        <v>208</v>
      </c>
      <c r="C47" s="3" t="s">
        <v>69</v>
      </c>
      <c r="D47" s="3" t="str">
        <f>D43&amp;"hasPart-ActiveMaterial-hasProperty-"&amp;"ChemicalComposition"</f>
        <v>Battery-hasPart-Anode-hasPart-ActiveMaterial-hasProperty-ChemicalComposition</v>
      </c>
    </row>
    <row r="48" spans="1:4" x14ac:dyDescent="0.25">
      <c r="A48" s="3" t="s">
        <v>122</v>
      </c>
      <c r="B48" s="8">
        <v>610</v>
      </c>
      <c r="C48" s="3" t="s">
        <v>92</v>
      </c>
      <c r="D48" s="3" t="str">
        <f>D43&amp;"hasPart-ActiveMaterial-hasQuantitativeProperty-"&amp;"SpecificCapacity"</f>
        <v>Battery-hasPart-Anode-hasPart-ActiveMaterial-hasQuantitativeProperty-SpecificCapacity</v>
      </c>
    </row>
    <row r="49" spans="1:4" x14ac:dyDescent="0.25">
      <c r="A49" s="3" t="s">
        <v>30</v>
      </c>
      <c r="B49" s="8">
        <v>3.85</v>
      </c>
      <c r="C49" s="3" t="s">
        <v>4</v>
      </c>
      <c r="D49" s="3" t="str">
        <f>D43&amp;"hasPart-ActiveMaterial-hasQuantitativeProperty-MassLoading"</f>
        <v>Battery-hasPart-Anode-hasPart-ActiveMaterial-hasQuantitativeProperty-MassLoading</v>
      </c>
    </row>
    <row r="50" spans="1:4" x14ac:dyDescent="0.25">
      <c r="A50" s="3" t="s">
        <v>79</v>
      </c>
      <c r="B50" s="8" t="s">
        <v>209</v>
      </c>
      <c r="C50" s="3" t="s">
        <v>69</v>
      </c>
      <c r="D50" s="3" t="str">
        <f>D43&amp;"hasPart-ActiveMaterial-hasProperty-Naming"</f>
        <v>Battery-hasPart-Anode-hasPart-ActiveMaterial-hasProperty-Naming</v>
      </c>
    </row>
    <row r="51" spans="1:4" x14ac:dyDescent="0.25">
      <c r="A51" s="3" t="s">
        <v>26</v>
      </c>
      <c r="B51" s="8" t="s">
        <v>210</v>
      </c>
      <c r="C51" s="3" t="s">
        <v>69</v>
      </c>
      <c r="D51" s="3" t="str">
        <f>D43&amp;"hasPart-ActiveMaterial-hasProperty-"&amp;"Provenance"</f>
        <v>Battery-hasPart-Anode-hasPart-ActiveMaterial-hasProperty-Provenance</v>
      </c>
    </row>
    <row r="52" spans="1:4" x14ac:dyDescent="0.25">
      <c r="A52" s="3" t="s">
        <v>33</v>
      </c>
      <c r="B52" s="8"/>
      <c r="C52" s="3" t="s">
        <v>4</v>
      </c>
      <c r="D52" s="3" t="str">
        <f>D43&amp;"hasPart-Binder-"&amp;"hasQuantitativeProperty-MassLoading"</f>
        <v>Battery-hasPart-Anode-hasPart-Binder-hasQuantitativeProperty-MassLoading</v>
      </c>
    </row>
    <row r="53" spans="1:4" x14ac:dyDescent="0.25">
      <c r="A53" s="3" t="s">
        <v>78</v>
      </c>
      <c r="B53" s="8" t="s">
        <v>211</v>
      </c>
      <c r="C53" s="3" t="s">
        <v>69</v>
      </c>
      <c r="D53" s="3" t="str">
        <f>D43&amp;"hasPart-Binder"&amp;"-hasProperty-Naming"</f>
        <v>Battery-hasPart-Anode-hasPart-Binder-hasProperty-Naming</v>
      </c>
    </row>
    <row r="54" spans="1:4" x14ac:dyDescent="0.25">
      <c r="A54" s="3" t="s">
        <v>32</v>
      </c>
      <c r="B54" s="8"/>
      <c r="C54" s="3" t="s">
        <v>69</v>
      </c>
      <c r="D54" s="3" t="str">
        <f>D43&amp;"hasPart-Binder"&amp;"-hasProperty-Provenance"</f>
        <v>Battery-hasPart-Anode-hasPart-Binder-hasProperty-Provenance</v>
      </c>
    </row>
    <row r="55" spans="1:4" x14ac:dyDescent="0.25">
      <c r="A55" s="3" t="s">
        <v>31</v>
      </c>
      <c r="B55" s="8"/>
      <c r="C55" s="3" t="s">
        <v>69</v>
      </c>
      <c r="D55" s="3" t="str">
        <f>D43&amp;"hasPart-Binder"&amp;"-hasType"</f>
        <v>Battery-hasPart-Anode-hasPart-Binder-hasType</v>
      </c>
    </row>
    <row r="56" spans="1:4" x14ac:dyDescent="0.25">
      <c r="A56" s="3" t="s">
        <v>93</v>
      </c>
      <c r="B56" s="8"/>
      <c r="C56" s="3" t="s">
        <v>94</v>
      </c>
      <c r="D56" s="3" t="str">
        <f>D43&amp;"hasQuantitativeProperty"&amp;"-Capacity"</f>
        <v>Battery-hasPart-Anode-hasQuantitativeProperty-Capacity</v>
      </c>
    </row>
    <row r="57" spans="1:4" x14ac:dyDescent="0.25">
      <c r="A57" s="3" t="s">
        <v>36</v>
      </c>
      <c r="B57" s="8"/>
      <c r="C57" s="3" t="s">
        <v>4</v>
      </c>
      <c r="D57" s="3" t="str">
        <f>D43&amp;"hasPart-ConductiveAdditive"&amp;"-hasQuantitativeProperty-MassLoading"</f>
        <v>Battery-hasPart-Anode-hasPart-ConductiveAdditive-hasQuantitativeProperty-MassLoading</v>
      </c>
    </row>
    <row r="58" spans="1:4" x14ac:dyDescent="0.25">
      <c r="A58" s="3" t="s">
        <v>77</v>
      </c>
      <c r="B58" s="8" t="s">
        <v>205</v>
      </c>
      <c r="C58" s="3" t="s">
        <v>69</v>
      </c>
      <c r="D58" s="3" t="str">
        <f>D43&amp;"hasPart-ConductiveAdditive-hasProperty-Naming"</f>
        <v>Battery-hasPart-Anode-hasPart-ConductiveAdditive-hasProperty-Naming</v>
      </c>
    </row>
    <row r="59" spans="1:4" x14ac:dyDescent="0.25">
      <c r="A59" s="3" t="s">
        <v>35</v>
      </c>
      <c r="B59" s="8"/>
      <c r="C59" s="3" t="s">
        <v>69</v>
      </c>
      <c r="D59" s="3" t="str">
        <f>D43&amp;"hasPart-ConductiveAdditive"&amp;"-hasProperty-Provenance"</f>
        <v>Battery-hasPart-Anode-hasPart-ConductiveAdditive-hasProperty-Provenance</v>
      </c>
    </row>
    <row r="60" spans="1:4" x14ac:dyDescent="0.25">
      <c r="A60" s="3" t="s">
        <v>34</v>
      </c>
      <c r="B60" s="8"/>
      <c r="C60" s="3" t="s">
        <v>69</v>
      </c>
      <c r="D60" s="3" t="str">
        <f>D43&amp;"hasPart-ConductiveAdditive"&amp;"-hasType"</f>
        <v>Battery-hasPart-Anode-hasPart-ConductiveAdditive-hasType</v>
      </c>
    </row>
    <row r="61" spans="1:4" x14ac:dyDescent="0.25">
      <c r="A61" s="3" t="s">
        <v>76</v>
      </c>
      <c r="B61" s="8" t="s">
        <v>212</v>
      </c>
      <c r="C61" s="3" t="s">
        <v>69</v>
      </c>
      <c r="D61" s="3" t="str">
        <f>D43&amp;"hasPart-CurrentCollector-hasProperty-Naming"</f>
        <v>Battery-hasPart-Anode-hasPart-CurrentCollector-hasProperty-Naming</v>
      </c>
    </row>
    <row r="62" spans="1:4" x14ac:dyDescent="0.25">
      <c r="A62" s="3" t="s">
        <v>38</v>
      </c>
      <c r="B62" s="8"/>
      <c r="C62" s="3" t="s">
        <v>69</v>
      </c>
      <c r="D62" s="3" t="str">
        <f>D43&amp;"hasPart-CurrentCollector-"&amp;"hasProperty-Provenance"</f>
        <v>Battery-hasPart-Anode-hasPart-CurrentCollector-hasProperty-Provenance</v>
      </c>
    </row>
    <row r="63" spans="1:4" x14ac:dyDescent="0.25">
      <c r="A63" s="3" t="s">
        <v>39</v>
      </c>
      <c r="B63" s="8"/>
      <c r="C63" s="3" t="s">
        <v>61</v>
      </c>
      <c r="D63" s="3" t="str">
        <f>D43&amp;"hasPart-CurrentCollector-"&amp;"hasQuantitativeProperty-Thickness"</f>
        <v>Battery-hasPart-Anode-hasPart-CurrentCollector-hasQuantitativeProperty-Thickness</v>
      </c>
    </row>
    <row r="64" spans="1:4" x14ac:dyDescent="0.25">
      <c r="A64" s="3" t="s">
        <v>37</v>
      </c>
      <c r="B64" s="8"/>
      <c r="C64" s="3" t="s">
        <v>69</v>
      </c>
      <c r="D64" s="3" t="str">
        <f>D43&amp;"hasPart-CurrentCollector-"&amp;"hasType"</f>
        <v>Battery-hasPart-Anode-hasPart-CurrentCollector-hasType</v>
      </c>
    </row>
    <row r="65" spans="1:4" x14ac:dyDescent="0.25">
      <c r="A65" s="3" t="s">
        <v>89</v>
      </c>
      <c r="B65" s="8">
        <v>16.34</v>
      </c>
      <c r="C65" s="3" t="s">
        <v>90</v>
      </c>
      <c r="D65" s="3" t="str">
        <f>D43&amp;"hasPart-CurrentCollector-"&amp;"hasQuantitativeProperty-Weight"</f>
        <v>Battery-hasPart-Anode-hasPart-CurrentCollector-hasQuantitativeProperty-Weight</v>
      </c>
    </row>
    <row r="66" spans="1:4" x14ac:dyDescent="0.25">
      <c r="A66" s="3" t="s">
        <v>48</v>
      </c>
      <c r="B66" s="8">
        <v>15</v>
      </c>
      <c r="C66" s="3" t="s">
        <v>61</v>
      </c>
      <c r="D66" s="3" t="str">
        <f>D43&amp;"hasQuantitativeProperty-Diameter"</f>
        <v>Battery-hasPart-Anode-hasQuantitativeProperty-Diameter</v>
      </c>
    </row>
    <row r="67" spans="1:4" x14ac:dyDescent="0.25">
      <c r="A67" s="3" t="s">
        <v>158</v>
      </c>
      <c r="B67" s="8"/>
      <c r="C67" s="3" t="s">
        <v>120</v>
      </c>
      <c r="D67" s="3" t="str">
        <f>D43&amp;"hasQuantitativeProperty-Porosity"</f>
        <v>Battery-hasPart-Anode-hasQuantitativeProperty-Porosity</v>
      </c>
    </row>
    <row r="68" spans="1:4" x14ac:dyDescent="0.25">
      <c r="A68" s="3" t="s">
        <v>91</v>
      </c>
      <c r="B68" s="8">
        <v>4.4656000000000002</v>
      </c>
      <c r="C68" s="3" t="s">
        <v>92</v>
      </c>
      <c r="D68" s="3" t="str">
        <f>D43&amp;"hasQuantitativeProperty-PracticalCapacity"</f>
        <v>Battery-hasPart-Anode-hasQuantitativeProperty-PracticalCapacity</v>
      </c>
    </row>
    <row r="69" spans="1:4" x14ac:dyDescent="0.25">
      <c r="A69" s="3" t="s">
        <v>159</v>
      </c>
      <c r="B69" s="8"/>
      <c r="C69" s="3" t="s">
        <v>69</v>
      </c>
      <c r="D69" s="6" t="s">
        <v>163</v>
      </c>
    </row>
    <row r="70" spans="1:4" ht="13.5" customHeight="1" x14ac:dyDescent="0.25">
      <c r="A70" s="3" t="s">
        <v>161</v>
      </c>
      <c r="B70" s="8"/>
      <c r="C70" s="3" t="s">
        <v>61</v>
      </c>
      <c r="D70" s="3" t="str">
        <f>D43&amp;"hasQuantitativeProperty-Thickness"</f>
        <v>Battery-hasPart-Anode-hasQuantitativeProperty-Thickness</v>
      </c>
    </row>
    <row r="71" spans="1:4" ht="13.5" customHeight="1" x14ac:dyDescent="0.25">
      <c r="A71" s="3" t="s">
        <v>160</v>
      </c>
      <c r="B71" s="8"/>
      <c r="C71" s="3" t="s">
        <v>69</v>
      </c>
      <c r="D71" s="3" t="str">
        <f>D43&amp;"hasQuantitativeProperty-Tortuosity"</f>
        <v>Battery-hasPart-Anode-hasQuantitativeProperty-Tortuosity</v>
      </c>
    </row>
    <row r="72" spans="1:4" ht="13.5" customHeight="1" x14ac:dyDescent="0.25">
      <c r="A72" s="3" t="s">
        <v>88</v>
      </c>
      <c r="B72" s="8">
        <v>24.7</v>
      </c>
      <c r="C72" s="3" t="s">
        <v>90</v>
      </c>
      <c r="D72" s="3" t="str">
        <f>D43&amp;"hasQuantitativeProperty-Weight"</f>
        <v>Battery-hasPart-Anode-hasQuantitativeProperty-Weight</v>
      </c>
    </row>
    <row r="73" spans="1:4" x14ac:dyDescent="0.25">
      <c r="A73" s="3"/>
      <c r="B73" s="8"/>
      <c r="C73" s="3"/>
      <c r="D73" s="3"/>
    </row>
    <row r="74" spans="1:4" x14ac:dyDescent="0.25">
      <c r="A74" s="4" t="s">
        <v>213</v>
      </c>
      <c r="B74" s="8"/>
      <c r="C74" s="3"/>
      <c r="D74" s="3" t="s">
        <v>166</v>
      </c>
    </row>
    <row r="75" spans="1:4" x14ac:dyDescent="0.25">
      <c r="A75" s="3" t="s">
        <v>49</v>
      </c>
      <c r="B75" s="8">
        <v>16</v>
      </c>
      <c r="C75" s="3" t="s">
        <v>61</v>
      </c>
      <c r="D75" s="3" t="str">
        <f>D74&amp;"hasQuantitativeProperty-Diameter"</f>
        <v>Battery-hasPart-Separator-hasQuantitativeProperty-Diameter</v>
      </c>
    </row>
    <row r="76" spans="1:4" x14ac:dyDescent="0.25">
      <c r="A76" s="3" t="s">
        <v>84</v>
      </c>
      <c r="B76" s="8" t="s">
        <v>217</v>
      </c>
      <c r="C76" s="3" t="s">
        <v>69</v>
      </c>
      <c r="D76" s="3" t="s">
        <v>182</v>
      </c>
    </row>
    <row r="77" spans="1:4" x14ac:dyDescent="0.25">
      <c r="A77" s="3" t="s">
        <v>43</v>
      </c>
      <c r="B77" s="8"/>
      <c r="C77" s="3" t="s">
        <v>120</v>
      </c>
      <c r="D77" s="3" t="str">
        <f>D74&amp;"hasQuantitativeProperty-Porosity"</f>
        <v>Battery-hasPart-Separator-hasQuantitativeProperty-Porosity</v>
      </c>
    </row>
    <row r="78" spans="1:4" x14ac:dyDescent="0.25">
      <c r="A78" s="3" t="s">
        <v>41</v>
      </c>
      <c r="B78" s="8" t="s">
        <v>218</v>
      </c>
      <c r="C78" s="3" t="s">
        <v>69</v>
      </c>
      <c r="D78" s="3" t="str">
        <f>D74&amp;"hasProperty-Provenance"</f>
        <v>Battery-hasPart-Separator-hasProperty-Provenance</v>
      </c>
    </row>
    <row r="79" spans="1:4" x14ac:dyDescent="0.25">
      <c r="A79" s="3" t="s">
        <v>42</v>
      </c>
      <c r="B79" s="8"/>
      <c r="C79" s="3" t="s">
        <v>61</v>
      </c>
      <c r="D79" s="3" t="str">
        <f>D74&amp;"hasQuantitativeProperty-Thickness"</f>
        <v>Battery-hasPart-Separator-hasQuantitativeProperty-Thickness</v>
      </c>
    </row>
    <row r="80" spans="1:4" x14ac:dyDescent="0.25">
      <c r="A80" s="3" t="s">
        <v>44</v>
      </c>
      <c r="B80" s="8"/>
      <c r="C80" s="3" t="s">
        <v>68</v>
      </c>
      <c r="D80" s="3" t="str">
        <f>D74&amp;"hasQuantitativeProperty-Tortuosity"</f>
        <v>Battery-hasPart-Separator-hasQuantitativeProperty-Tortuosity</v>
      </c>
    </row>
    <row r="81" spans="1:4" x14ac:dyDescent="0.25">
      <c r="A81" s="3" t="s">
        <v>40</v>
      </c>
      <c r="B81" s="8"/>
      <c r="C81" s="3" t="s">
        <v>69</v>
      </c>
      <c r="D81" s="3" t="str">
        <f>D74&amp;"hasType"</f>
        <v>Battery-hasPart-Separator-hasType</v>
      </c>
    </row>
    <row r="82" spans="1:4" x14ac:dyDescent="0.25">
      <c r="A82" s="3"/>
      <c r="B82" s="8"/>
      <c r="C82" s="3"/>
      <c r="D82" s="3"/>
    </row>
    <row r="83" spans="1:4" x14ac:dyDescent="0.25">
      <c r="A83" s="4" t="s">
        <v>214</v>
      </c>
      <c r="B83" s="8"/>
      <c r="C83" s="3"/>
      <c r="D83" s="3" t="s">
        <v>196</v>
      </c>
    </row>
    <row r="84" spans="1:4" x14ac:dyDescent="0.25">
      <c r="A84" s="3" t="s">
        <v>67</v>
      </c>
      <c r="B84" s="8" t="s">
        <v>219</v>
      </c>
      <c r="C84" s="3" t="s">
        <v>69</v>
      </c>
      <c r="D84" s="3" t="str">
        <f>D83&amp;"hasQuantitativeProperty-Quantity"</f>
        <v>Battery-hasPart-Electrolyte-hasQuantitativeProperty-Quantity</v>
      </c>
    </row>
    <row r="85" spans="1:4" x14ac:dyDescent="0.25">
      <c r="A85" s="3" t="s">
        <v>66</v>
      </c>
      <c r="B85" s="8" t="s">
        <v>220</v>
      </c>
      <c r="C85" s="3" t="s">
        <v>69</v>
      </c>
      <c r="D85" s="3" t="str">
        <f>D83&amp;"hasPart-ElectrolyteAdditive-hasType"</f>
        <v>Battery-hasPart-Electrolyte-hasPart-ElectrolyteAdditive-hasType</v>
      </c>
    </row>
    <row r="86" spans="1:4" x14ac:dyDescent="0.25">
      <c r="A86" s="3" t="s">
        <v>60</v>
      </c>
      <c r="B86" s="8" t="s">
        <v>221</v>
      </c>
      <c r="C86" s="3" t="s">
        <v>69</v>
      </c>
      <c r="D86" s="3" t="str">
        <f>D83&amp;"hasProperty-ChemicalCompositionQuantity"</f>
        <v>Battery-hasPart-Electrolyte-hasProperty-ChemicalCompositionQuantity</v>
      </c>
    </row>
    <row r="87" spans="1:4" x14ac:dyDescent="0.25">
      <c r="A87" s="3" t="s">
        <v>74</v>
      </c>
      <c r="B87" s="8"/>
      <c r="C87" s="3" t="s">
        <v>69</v>
      </c>
      <c r="D87" s="3" t="s">
        <v>183</v>
      </c>
    </row>
    <row r="88" spans="1:4" x14ac:dyDescent="0.25">
      <c r="A88" s="3" t="s">
        <v>51</v>
      </c>
      <c r="B88" s="8" t="s">
        <v>222</v>
      </c>
      <c r="C88" s="3" t="s">
        <v>69</v>
      </c>
      <c r="D88" s="3" t="str">
        <f>D83&amp;"hasProperty-Provenance"</f>
        <v>Battery-hasPart-Electrolyte-hasProperty-Provenance</v>
      </c>
    </row>
    <row r="89" spans="1:4" x14ac:dyDescent="0.25">
      <c r="A89" s="3" t="s">
        <v>63</v>
      </c>
      <c r="B89" s="8"/>
      <c r="C89" s="3" t="s">
        <v>104</v>
      </c>
      <c r="D89" s="3" t="str">
        <f>D83&amp;"hasPart-ElectrolyteSalt"&amp;"-hasQuantitativeProperty-Concentration"</f>
        <v>Battery-hasPart-Electrolyte-hasPart-ElectrolyteSalt-hasQuantitativeProperty-Concentration</v>
      </c>
    </row>
    <row r="90" spans="1:4" x14ac:dyDescent="0.25">
      <c r="A90" s="3" t="s">
        <v>62</v>
      </c>
      <c r="B90" s="8" t="s">
        <v>223</v>
      </c>
      <c r="C90" s="3" t="s">
        <v>69</v>
      </c>
      <c r="D90" s="3" t="str">
        <f>D83&amp;"hasPart-ElectrolyteSalt"&amp;"-hasType"</f>
        <v>Battery-hasPart-Electrolyte-hasPart-ElectrolyteSalt-hasType</v>
      </c>
    </row>
    <row r="91" spans="1:4" x14ac:dyDescent="0.25">
      <c r="A91" s="3" t="s">
        <v>65</v>
      </c>
      <c r="B91" s="8" t="s">
        <v>224</v>
      </c>
      <c r="C91" s="3" t="s">
        <v>69</v>
      </c>
      <c r="D91" s="3" t="str">
        <f>D83&amp;"hasPart-Solvent-hasQuantitativeProperty-Ratio"</f>
        <v>Battery-hasPart-Electrolyte-hasPart-Solvent-hasQuantitativeProperty-Ratio</v>
      </c>
    </row>
    <row r="92" spans="1:4" x14ac:dyDescent="0.25">
      <c r="A92" s="3" t="s">
        <v>64</v>
      </c>
      <c r="B92" s="8" t="s">
        <v>225</v>
      </c>
      <c r="C92" s="3" t="s">
        <v>69</v>
      </c>
      <c r="D92" s="3" t="str">
        <f>D83&amp;"hasPart-Solvent-hasType"</f>
        <v>Battery-hasPart-Electrolyte-hasPart-Solvent-hasType</v>
      </c>
    </row>
    <row r="93" spans="1:4" x14ac:dyDescent="0.25">
      <c r="A93" s="3" t="s">
        <v>50</v>
      </c>
      <c r="B93" s="8"/>
      <c r="C93" s="3" t="s">
        <v>69</v>
      </c>
      <c r="D93" s="3" t="str">
        <f>D83&amp;"hasType"</f>
        <v>Battery-hasPart-Electrolyte-hasType</v>
      </c>
    </row>
    <row r="94" spans="1:4" x14ac:dyDescent="0.25">
      <c r="A94" s="3" t="s">
        <v>55</v>
      </c>
      <c r="B94" s="8"/>
      <c r="C94" s="3" t="s">
        <v>103</v>
      </c>
      <c r="D94" s="3" t="str">
        <f>D83&amp;"hasQuantitativeProperty-Volume"</f>
        <v>Battery-hasPart-Electrolyte-hasQuantitativeProperty-Volume</v>
      </c>
    </row>
    <row r="95" spans="1:4" x14ac:dyDescent="0.25">
      <c r="A95" s="3"/>
      <c r="B95" s="8"/>
      <c r="C95" s="3"/>
      <c r="D95" s="3"/>
    </row>
    <row r="96" spans="1:4" x14ac:dyDescent="0.25">
      <c r="A96" s="4" t="s">
        <v>215</v>
      </c>
      <c r="B96" s="8"/>
      <c r="C96" s="3"/>
      <c r="D96" s="3" t="s">
        <v>186</v>
      </c>
    </row>
    <row r="97" spans="1:4" x14ac:dyDescent="0.25">
      <c r="A97" s="3" t="s">
        <v>59</v>
      </c>
      <c r="B97" s="8">
        <v>11</v>
      </c>
      <c r="C97" s="3" t="s">
        <v>69</v>
      </c>
      <c r="D97" s="6" t="s">
        <v>163</v>
      </c>
    </row>
    <row r="98" spans="1:4" x14ac:dyDescent="0.25">
      <c r="A98" s="3" t="s">
        <v>75</v>
      </c>
      <c r="B98" s="8" t="s">
        <v>226</v>
      </c>
      <c r="C98" s="3" t="s">
        <v>69</v>
      </c>
      <c r="D98" s="3" t="s">
        <v>187</v>
      </c>
    </row>
    <row r="99" spans="1:4" x14ac:dyDescent="0.25">
      <c r="A99" s="3" t="s">
        <v>45</v>
      </c>
      <c r="B99" s="8" t="s">
        <v>227</v>
      </c>
      <c r="C99" s="3" t="s">
        <v>69</v>
      </c>
      <c r="D99" s="3" t="s">
        <v>188</v>
      </c>
    </row>
    <row r="100" spans="1:4" x14ac:dyDescent="0.25">
      <c r="A100" s="3" t="s">
        <v>46</v>
      </c>
      <c r="B100" s="8" t="s">
        <v>222</v>
      </c>
      <c r="C100" s="3" t="s">
        <v>69</v>
      </c>
      <c r="D100" s="3" t="s">
        <v>189</v>
      </c>
    </row>
    <row r="101" spans="1:4" x14ac:dyDescent="0.25">
      <c r="A101" s="3" t="s">
        <v>56</v>
      </c>
      <c r="B101" s="8" t="s">
        <v>228</v>
      </c>
      <c r="C101" s="3" t="s">
        <v>61</v>
      </c>
      <c r="D101" s="3" t="s">
        <v>195</v>
      </c>
    </row>
    <row r="102" spans="1:4" x14ac:dyDescent="0.25">
      <c r="A102" s="3" t="s">
        <v>57</v>
      </c>
      <c r="B102" s="8"/>
      <c r="C102" s="3" t="s">
        <v>69</v>
      </c>
      <c r="D102" s="3" t="s">
        <v>192</v>
      </c>
    </row>
    <row r="103" spans="1:4" x14ac:dyDescent="0.25">
      <c r="A103" s="3" t="s">
        <v>119</v>
      </c>
      <c r="B103" s="8" t="s">
        <v>229</v>
      </c>
      <c r="C103" s="3" t="s">
        <v>69</v>
      </c>
      <c r="D103" s="6" t="s">
        <v>163</v>
      </c>
    </row>
    <row r="104" spans="1:4" x14ac:dyDescent="0.25">
      <c r="A104" s="3" t="s">
        <v>100</v>
      </c>
      <c r="B104" s="8">
        <v>1.2</v>
      </c>
      <c r="C104" s="3" t="s">
        <v>69</v>
      </c>
      <c r="D104" s="6" t="s">
        <v>163</v>
      </c>
    </row>
    <row r="105" spans="1:4" x14ac:dyDescent="0.25">
      <c r="A105" s="3" t="s">
        <v>101</v>
      </c>
      <c r="B105" s="8">
        <v>1.22</v>
      </c>
      <c r="C105" s="3" t="s">
        <v>69</v>
      </c>
      <c r="D105" s="6" t="s">
        <v>163</v>
      </c>
    </row>
    <row r="106" spans="1:4" x14ac:dyDescent="0.25">
      <c r="A106" s="3" t="s">
        <v>102</v>
      </c>
      <c r="B106" s="8">
        <v>2032</v>
      </c>
      <c r="C106" s="3" t="s">
        <v>69</v>
      </c>
      <c r="D106" s="6" t="s">
        <v>163</v>
      </c>
    </row>
    <row r="107" spans="1:4" x14ac:dyDescent="0.25">
      <c r="A107" s="3"/>
      <c r="B107" s="8"/>
      <c r="C107" s="3"/>
      <c r="D107" s="3"/>
    </row>
    <row r="108" spans="1:4" x14ac:dyDescent="0.25">
      <c r="A108" s="4" t="s">
        <v>216</v>
      </c>
      <c r="B108" s="8"/>
      <c r="C108" s="3"/>
      <c r="D108" s="3"/>
    </row>
    <row r="109" spans="1:4" x14ac:dyDescent="0.25">
      <c r="A109" s="3" t="s">
        <v>72</v>
      </c>
      <c r="B109" s="8"/>
      <c r="C109" s="3" t="s">
        <v>69</v>
      </c>
      <c r="D109" s="6" t="s">
        <v>163</v>
      </c>
    </row>
    <row r="110" spans="1:4" x14ac:dyDescent="0.25">
      <c r="A110" s="3" t="s">
        <v>73</v>
      </c>
      <c r="B110" s="8"/>
      <c r="C110" s="3" t="s">
        <v>69</v>
      </c>
      <c r="D110" s="6" t="s">
        <v>163</v>
      </c>
    </row>
    <row r="111" spans="1:4" x14ac:dyDescent="0.25">
      <c r="A111" s="3" t="s">
        <v>85</v>
      </c>
      <c r="B111" s="8"/>
      <c r="C111" s="3" t="s">
        <v>69</v>
      </c>
      <c r="D111" s="6" t="s">
        <v>163</v>
      </c>
    </row>
    <row r="112" spans="1:4" x14ac:dyDescent="0.25">
      <c r="A112" s="3" t="s">
        <v>86</v>
      </c>
      <c r="B112" s="8"/>
      <c r="C112" s="3" t="s">
        <v>69</v>
      </c>
      <c r="D112" s="6" t="s">
        <v>163</v>
      </c>
    </row>
    <row r="113" spans="1:4" x14ac:dyDescent="0.25">
      <c r="A113" s="3" t="s">
        <v>95</v>
      </c>
      <c r="B113" s="8"/>
      <c r="C113" s="3" t="s">
        <v>69</v>
      </c>
      <c r="D113" s="6" t="s">
        <v>163</v>
      </c>
    </row>
  </sheetData>
  <sortState xmlns:xlrd2="http://schemas.microsoft.com/office/spreadsheetml/2017/richdata2" ref="A44:D72">
    <sortCondition ref="A44:A72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zoomScale="84" zoomScaleNormal="84" workbookViewId="0">
      <selection activeCell="B37" sqref="B37"/>
    </sheetView>
  </sheetViews>
  <sheetFormatPr defaultColWidth="9" defaultRowHeight="14.25" x14ac:dyDescent="0.25"/>
  <cols>
    <col min="1" max="1" width="28.42578125" bestFit="1" customWidth="1"/>
    <col min="2" max="2" width="87.140625" bestFit="1" customWidth="1"/>
  </cols>
  <sheetData>
    <row r="1" spans="1:4" x14ac:dyDescent="0.25">
      <c r="A1" s="5" t="s">
        <v>107</v>
      </c>
      <c r="B1" s="1" t="s">
        <v>108</v>
      </c>
      <c r="D1" s="2" t="s">
        <v>132</v>
      </c>
    </row>
    <row r="2" spans="1:4" x14ac:dyDescent="0.25">
      <c r="A2" t="s">
        <v>127</v>
      </c>
      <c r="B2" s="2" t="s">
        <v>128</v>
      </c>
    </row>
    <row r="3" spans="1:4" x14ac:dyDescent="0.25">
      <c r="A3" t="s">
        <v>87</v>
      </c>
      <c r="B3" s="2" t="s">
        <v>115</v>
      </c>
    </row>
    <row r="4" spans="1:4" x14ac:dyDescent="0.25">
      <c r="A4" t="s">
        <v>129</v>
      </c>
      <c r="B4" t="s">
        <v>130</v>
      </c>
    </row>
    <row r="5" spans="1:4" x14ac:dyDescent="0.25">
      <c r="A5" t="s">
        <v>110</v>
      </c>
      <c r="B5" s="2" t="s">
        <v>109</v>
      </c>
    </row>
    <row r="6" spans="1:4" x14ac:dyDescent="0.25">
      <c r="A6" t="s">
        <v>141</v>
      </c>
      <c r="B6" s="2" t="s">
        <v>142</v>
      </c>
    </row>
    <row r="7" spans="1:4" x14ac:dyDescent="0.25">
      <c r="A7" t="s">
        <v>143</v>
      </c>
      <c r="B7" s="2" t="s">
        <v>144</v>
      </c>
    </row>
    <row r="8" spans="1:4" x14ac:dyDescent="0.25">
      <c r="A8" t="s">
        <v>113</v>
      </c>
      <c r="B8" s="2" t="s">
        <v>114</v>
      </c>
    </row>
    <row r="9" spans="1:4" x14ac:dyDescent="0.25">
      <c r="A9" t="s">
        <v>136</v>
      </c>
      <c r="B9" s="2" t="s">
        <v>137</v>
      </c>
    </row>
    <row r="10" spans="1:4" x14ac:dyDescent="0.25">
      <c r="A10" t="s">
        <v>131</v>
      </c>
      <c r="B10" s="2" t="s">
        <v>133</v>
      </c>
    </row>
    <row r="11" spans="1:4" x14ac:dyDescent="0.25">
      <c r="A11" t="s">
        <v>134</v>
      </c>
      <c r="B11" s="2" t="s">
        <v>135</v>
      </c>
    </row>
    <row r="12" spans="1:4" x14ac:dyDescent="0.25">
      <c r="A12" t="s">
        <v>145</v>
      </c>
      <c r="B12" s="2" t="s">
        <v>146</v>
      </c>
    </row>
    <row r="13" spans="1:4" x14ac:dyDescent="0.25">
      <c r="A13" t="s">
        <v>147</v>
      </c>
      <c r="B13" s="2" t="s">
        <v>148</v>
      </c>
    </row>
    <row r="14" spans="1:4" x14ac:dyDescent="0.25">
      <c r="A14" t="s">
        <v>154</v>
      </c>
      <c r="B14" t="s">
        <v>130</v>
      </c>
    </row>
    <row r="15" spans="1:4" x14ac:dyDescent="0.25">
      <c r="A15" t="s">
        <v>167</v>
      </c>
      <c r="B15" s="2" t="s">
        <v>168</v>
      </c>
    </row>
    <row r="16" spans="1:4" x14ac:dyDescent="0.25">
      <c r="A16" t="s">
        <v>123</v>
      </c>
      <c r="B16" s="2" t="s">
        <v>124</v>
      </c>
    </row>
    <row r="17" spans="1:2" x14ac:dyDescent="0.25">
      <c r="A17" t="s">
        <v>155</v>
      </c>
      <c r="B17" t="s">
        <v>130</v>
      </c>
    </row>
    <row r="18" spans="1:2" x14ac:dyDescent="0.25">
      <c r="A18" t="s">
        <v>156</v>
      </c>
      <c r="B18" t="s">
        <v>130</v>
      </c>
    </row>
    <row r="19" spans="1:2" x14ac:dyDescent="0.25">
      <c r="A19" t="s">
        <v>140</v>
      </c>
      <c r="B19" t="s">
        <v>130</v>
      </c>
    </row>
    <row r="20" spans="1:2" x14ac:dyDescent="0.25">
      <c r="A20" t="s">
        <v>164</v>
      </c>
      <c r="B20" s="2" t="s">
        <v>165</v>
      </c>
    </row>
    <row r="21" spans="1:2" x14ac:dyDescent="0.25">
      <c r="A21" t="s">
        <v>138</v>
      </c>
      <c r="B21" s="2" t="s">
        <v>139</v>
      </c>
    </row>
    <row r="22" spans="1:2" x14ac:dyDescent="0.25">
      <c r="A22" t="s">
        <v>151</v>
      </c>
      <c r="B22" t="s">
        <v>130</v>
      </c>
    </row>
    <row r="23" spans="1:2" x14ac:dyDescent="0.25">
      <c r="A23" t="s">
        <v>157</v>
      </c>
      <c r="B23" t="s">
        <v>130</v>
      </c>
    </row>
    <row r="24" spans="1:2" x14ac:dyDescent="0.25">
      <c r="A24" t="s">
        <v>153</v>
      </c>
      <c r="B24" s="2" t="s">
        <v>152</v>
      </c>
    </row>
    <row r="25" spans="1:2" x14ac:dyDescent="0.25">
      <c r="A25" t="s">
        <v>169</v>
      </c>
      <c r="B25" t="s">
        <v>130</v>
      </c>
    </row>
    <row r="26" spans="1:2" x14ac:dyDescent="0.25">
      <c r="A26" t="s">
        <v>170</v>
      </c>
      <c r="B26" t="s">
        <v>130</v>
      </c>
    </row>
    <row r="27" spans="1:2" x14ac:dyDescent="0.25">
      <c r="A27" t="s">
        <v>171</v>
      </c>
      <c r="B27" s="2" t="s">
        <v>172</v>
      </c>
    </row>
    <row r="28" spans="1:2" x14ac:dyDescent="0.25">
      <c r="A28" t="s">
        <v>173</v>
      </c>
      <c r="B28" t="s">
        <v>130</v>
      </c>
    </row>
    <row r="29" spans="1:2" x14ac:dyDescent="0.25">
      <c r="A29" t="s">
        <v>174</v>
      </c>
      <c r="B29" t="s">
        <v>130</v>
      </c>
    </row>
    <row r="30" spans="1:2" x14ac:dyDescent="0.25">
      <c r="A30" t="s">
        <v>175</v>
      </c>
      <c r="B30" s="2" t="s">
        <v>176</v>
      </c>
    </row>
    <row r="31" spans="1:2" x14ac:dyDescent="0.25">
      <c r="A31" t="s">
        <v>177</v>
      </c>
      <c r="B31" t="s">
        <v>130</v>
      </c>
    </row>
    <row r="32" spans="1:2" x14ac:dyDescent="0.25">
      <c r="A32" t="s">
        <v>178</v>
      </c>
      <c r="B32" s="2" t="s">
        <v>179</v>
      </c>
    </row>
    <row r="33" spans="1:2" x14ac:dyDescent="0.25">
      <c r="A33" t="s">
        <v>181</v>
      </c>
      <c r="B33" s="2" t="s">
        <v>180</v>
      </c>
    </row>
    <row r="34" spans="1:2" x14ac:dyDescent="0.25">
      <c r="A34" t="s">
        <v>184</v>
      </c>
      <c r="B34" s="2" t="s">
        <v>185</v>
      </c>
    </row>
    <row r="35" spans="1:2" x14ac:dyDescent="0.25">
      <c r="A35" t="s">
        <v>190</v>
      </c>
      <c r="B35" s="2" t="s">
        <v>191</v>
      </c>
    </row>
    <row r="36" spans="1:2" x14ac:dyDescent="0.25">
      <c r="A36" t="s">
        <v>193</v>
      </c>
      <c r="B36" s="2" t="s">
        <v>194</v>
      </c>
    </row>
  </sheetData>
  <sortState xmlns:xlrd2="http://schemas.microsoft.com/office/spreadsheetml/2017/richdata2" ref="A2:B24">
    <sortCondition ref="A2:A24"/>
  </sortState>
  <hyperlinks>
    <hyperlink ref="B5" r:id="rId1" location="battery_74ed2670_657d_4f0b_b0a6_3f13bc2e9c17" xr:uid="{65256896-7A9A-49FF-B941-D503683759EC}"/>
    <hyperlink ref="B16" r:id="rId2" location="electrochemistry_c955c089_6ee1_41a2_95fc_d534c5cfd3d5" xr:uid="{F54E3F8A-4100-4E1C-A949-F7CDF3CCB9F9}"/>
    <hyperlink ref="B2" r:id="rId3" location="electrochemistry_79d1b273_58cd_4be6_a250_434817f7c261" xr:uid="{D0B8BF8D-F9F0-B34B-A68E-824BC8B2FC8A}"/>
    <hyperlink ref="D1" r:id="rId4" location="electrochemistry_" xr:uid="{F4E55A0A-D6E9-674C-986A-A578532FD020}"/>
    <hyperlink ref="B10" r:id="rId5" location="electrochemistry_09a7f560_9ddf_4c32_b067_b213eca5b0a1" xr:uid="{8E498368-B042-2B4B-9822-2144CB30ED42}"/>
    <hyperlink ref="B11" r:id="rId6" location="electrochemistry_3b938708_e7e4_4ac0_a959_9c04306302e7" xr:uid="{6DE25919-2DF4-574D-B6A4-9F4C6F6C8387}"/>
    <hyperlink ref="B9" r:id="rId7" location="EMMO_7efd64d1_05a1_49cd_a7f0_783ca050d4f3" xr:uid="{F6237820-1662-F640-8033-E3A2DE00DA69}"/>
    <hyperlink ref="B21" r:id="rId8" location="electrochemistry_1e3dc60d_dd6b_47d6_8161_70004fc5ee30" xr:uid="{C9BD3B29-90A7-FD48-BC13-D7BE6DC61499}"/>
    <hyperlink ref="B8" r:id="rId9" location="electrochemistry_35c650ab_3b23_4938_b312_1b0dede2e6d5" xr:uid="{B6D2019F-F760-44A4-88FB-EBCB75C28C9F}"/>
    <hyperlink ref="B6" r:id="rId10" location="electrochemistry_68eb5e35_5bd8_47b1_9b7f_f67224fa291e" xr:uid="{DB779F85-CDDC-4B52-A265-F35CB477B493}"/>
    <hyperlink ref="B7" r:id="rId11" location="electrochemistry_791c1915_a791_4450_acd8_7f94764743b5" xr:uid="{4A84402C-DD8A-45F5-83CD-EDEEED68D9C5}"/>
    <hyperlink ref="B3" r:id="rId12" location="electrochemistry_b6319c74_d2ce_48c0_a75a_63156776b302" xr:uid="{9AAED23C-F391-4162-B125-ADAEA215B9BE}"/>
    <hyperlink ref="B12" r:id="rId13" location="electrochemistry_82fef384_8eec_4765_b707_5397054df594" xr:uid="{5AC915EF-1F20-467C-8056-E5108D479A3D}"/>
    <hyperlink ref="B13" r:id="rId14" location="electrochemistry_212af058_3bbb_419f_a9c6_90ba9ebb3706" xr:uid="{BEB47BE1-F517-4B4D-84A8-FCA5AB58F44A}"/>
    <hyperlink ref="B24" r:id="rId15" location="EMMO_04cf0295_3e8f_4693_a87f_3130d125cf05" display="https://emmo-repo.github.io/versions/1.0.0-beta4/emmo.html - EMMO_04cf0295_3e8f_4693_a87f_3130d125cf05" xr:uid="{6C48A148-23BE-4BC9-BC01-8802E61885E1}"/>
    <hyperlink ref="B20" r:id="rId16" location="electrochemistry_331e6cca_f260_4bf8_af55_35304fe1bbe0" xr:uid="{F0405803-5861-4230-88A9-7962DB87B932}"/>
    <hyperlink ref="B15" r:id="rId17" location="electrochemistry_fb0d9eef_92af_4628_8814_e065ca255d59" xr:uid="{01CE9CB9-DC86-409F-8651-A9190283C132}"/>
    <hyperlink ref="B27" r:id="rId18" location="EMMO_f1a51559_aa3d_43a0_9327_918039f0dfed" xr:uid="{8F2A6336-1CD3-42BD-9B90-F30E749DDB75}"/>
    <hyperlink ref="B30" r:id="rId19" location="EMMO_a293f923_954c_4af5_9f97_9600ebd362cb" xr:uid="{1FCB5921-4971-4644-B421-D83FE2395E6F}"/>
    <hyperlink ref="B32" r:id="rId20" location="EMMO_f658c301_ce93_46cf_9639_4eace2c5d1d5" xr:uid="{3AC68A74-474F-4D44-B390-0E5B6980C2F7}"/>
    <hyperlink ref="B33" r:id="rId21" location="EMMO_e999f9e0_7d63_4564_9028_07246580a267" display="https://emmo-repo.github.io/versions/1.0.0-beta4/emmo.html - EMMO_e999f9e0_7d63_4564_9028_07246580a267" xr:uid="{4189E917-C8C0-4E66-92AE-13588AF35459}"/>
    <hyperlink ref="B34" r:id="rId22" location="electrochemistry_68ed592a_7924_45d0_a108_94d6275d57f0" xr:uid="{49DC66DE-0826-4367-99D8-7490F882A80E}"/>
    <hyperlink ref="B35" r:id="rId23" location="electrochemistry_7729c34e_1ae9_403d_b933_1765885e7f29" xr:uid="{C67E5589-62AA-4E51-8EF7-B86A06E38E01}"/>
    <hyperlink ref="B36" r:id="rId24" location="electrochemistry_49909cd1_44f4_41b4_877a_82a52845a5cb" xr:uid="{FAAD1E91-A2D4-4893-83C3-FAED5621E9B2}"/>
  </hyperlinks>
  <pageMargins left="0.7" right="0.7" top="0.75" bottom="0.75" header="0.3" footer="0.3"/>
  <pageSetup paperSize="9" orientation="portrait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89A74-1ECC-4EE1-A0F1-10B5747A28D5}">
  <dimension ref="A1:B5"/>
  <sheetViews>
    <sheetView workbookViewId="0">
      <selection activeCell="B6" sqref="B6"/>
    </sheetView>
  </sheetViews>
  <sheetFormatPr defaultColWidth="9" defaultRowHeight="14.25" x14ac:dyDescent="0.25"/>
  <cols>
    <col min="1" max="1" width="21.140625" bestFit="1" customWidth="1"/>
    <col min="2" max="2" width="64.5703125" bestFit="1" customWidth="1"/>
  </cols>
  <sheetData>
    <row r="1" spans="1:2" x14ac:dyDescent="0.25">
      <c r="A1" s="1" t="s">
        <v>107</v>
      </c>
      <c r="B1" s="1" t="s">
        <v>108</v>
      </c>
    </row>
    <row r="2" spans="1:2" x14ac:dyDescent="0.25">
      <c r="A2" t="s">
        <v>112</v>
      </c>
      <c r="B2" s="2" t="s">
        <v>111</v>
      </c>
    </row>
    <row r="3" spans="1:2" x14ac:dyDescent="0.25">
      <c r="A3" t="s">
        <v>149</v>
      </c>
      <c r="B3" s="2" t="s">
        <v>150</v>
      </c>
    </row>
    <row r="4" spans="1:2" x14ac:dyDescent="0.25">
      <c r="A4" t="s">
        <v>126</v>
      </c>
      <c r="B4" s="2" t="s">
        <v>125</v>
      </c>
    </row>
    <row r="5" spans="1:2" x14ac:dyDescent="0.25">
      <c r="A5" t="s">
        <v>162</v>
      </c>
      <c r="B5" t="s">
        <v>130</v>
      </c>
    </row>
  </sheetData>
  <sortState xmlns:xlrd2="http://schemas.microsoft.com/office/spreadsheetml/2017/richdata2" ref="A2:B4">
    <sortCondition ref="A2:A4"/>
  </sortState>
  <hyperlinks>
    <hyperlink ref="B4" r:id="rId1" location="EMMO_0aa934ee_1ad4_4345_8a7f_bc73ec67c7e5" display="https://emmo-repo.github.io/versions/1.0.0-beta4/emmo.html - EMMO_0aa934ee_1ad4_4345_8a7f_bc73ec67c7e5" xr:uid="{E5DD1A92-C3DA-49E5-B41B-DFF6F84B6E4D}"/>
    <hyperlink ref="B2" r:id="rId2" location="EMMO_17e27c22_37e1_468c_9dd7_95e137f73e7f" xr:uid="{E974E9C1-F728-4089-BDCE-F72CAF7BC855}"/>
    <hyperlink ref="B3" r:id="rId3" location="EMMO_e1097637_70d2_4895_973f_2396f04fa204" xr:uid="{968D4FC8-363F-4F79-BB7B-E62D14CDB19C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Schemas</vt:lpstr>
      <vt:lpstr>Ontology - item</vt:lpstr>
      <vt:lpstr>Ontology - Connector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Senocrate, Alessandro</dc:creator>
  <cp:lastModifiedBy>Plainpan, Nukorn</cp:lastModifiedBy>
  <dcterms:created xsi:type="dcterms:W3CDTF">2023-07-07T07:26:09Z</dcterms:created>
  <dcterms:modified xsi:type="dcterms:W3CDTF">2024-03-04T13:36:09Z</dcterms:modified>
</cp:coreProperties>
</file>