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lnu\Dropbox\PythonStuff\Empa\Notebooks\Empa_46 Fixing xls converter\"/>
    </mc:Choice>
  </mc:AlternateContent>
  <xr:revisionPtr revIDLastSave="0" documentId="13_ncr:1_{DCDFBAFE-9380-45FF-8368-FA986F7A1261}" xr6:coauthVersionLast="47" xr6:coauthVersionMax="47" xr10:uidLastSave="{00000000-0000-0000-0000-000000000000}"/>
  <bookViews>
    <workbookView xWindow="6645" yWindow="2085" windowWidth="40665" windowHeight="15525" xr2:uid="{00000000-000D-0000-FFFF-FFFF00000000}"/>
  </bookViews>
  <sheets>
    <sheet name="Schemas" sheetId="3" r:id="rId1"/>
    <sheet name="@context-TopLevel" sheetId="5" r:id="rId2"/>
    <sheet name="@context-Connector" sheetId="6" r:id="rId3"/>
    <sheet name="Ontology - Item" sheetId="7" r:id="rId4"/>
    <sheet name="Ontology - Uni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3" l="1"/>
  <c r="D82" i="3"/>
  <c r="D81" i="3"/>
  <c r="D77" i="3"/>
  <c r="D74" i="3"/>
  <c r="D73" i="3"/>
  <c r="D71" i="3"/>
  <c r="D69" i="3"/>
  <c r="D66" i="3"/>
  <c r="D65" i="3"/>
  <c r="D64" i="3"/>
  <c r="D62" i="3"/>
  <c r="D61" i="3"/>
  <c r="D60" i="3"/>
  <c r="D59" i="3"/>
  <c r="D58" i="3"/>
  <c r="D53" i="3"/>
  <c r="D52" i="3"/>
  <c r="D49" i="3"/>
  <c r="D46" i="3"/>
  <c r="D45" i="3"/>
  <c r="D43" i="3"/>
  <c r="D41" i="3"/>
  <c r="D38" i="3"/>
  <c r="D37" i="3"/>
  <c r="D36" i="3"/>
  <c r="D34" i="3"/>
  <c r="D33" i="3"/>
  <c r="D32" i="3"/>
  <c r="D31" i="3"/>
  <c r="D30" i="3"/>
  <c r="D25" i="3"/>
  <c r="D24" i="3"/>
  <c r="D21" i="3"/>
  <c r="D18" i="3"/>
  <c r="D17" i="3"/>
  <c r="D15" i="3"/>
  <c r="D13" i="3"/>
  <c r="D56" i="3"/>
  <c r="D54" i="3"/>
  <c r="D50" i="3"/>
  <c r="D47" i="3"/>
  <c r="D28" i="3"/>
  <c r="D26" i="3"/>
  <c r="D22" i="3"/>
  <c r="D19" i="3"/>
  <c r="D78" i="3"/>
  <c r="D80" i="3"/>
  <c r="D72" i="3"/>
  <c r="D57" i="3"/>
  <c r="D55" i="3"/>
  <c r="D51" i="3"/>
  <c r="D48" i="3"/>
  <c r="D44" i="3"/>
  <c r="D42" i="3"/>
  <c r="D29" i="3"/>
  <c r="D27" i="3"/>
  <c r="D23" i="3"/>
  <c r="D20" i="3"/>
  <c r="D16" i="3"/>
  <c r="D14" i="3"/>
</calcChain>
</file>

<file path=xl/sharedStrings.xml><?xml version="1.0" encoding="utf-8"?>
<sst xmlns="http://schemas.openxmlformats.org/spreadsheetml/2006/main" count="435" uniqueCount="240">
  <si>
    <t>Metadata</t>
  </si>
  <si>
    <t>Unit</t>
  </si>
  <si>
    <t>Operator</t>
  </si>
  <si>
    <t>Float</t>
  </si>
  <si>
    <t>String</t>
  </si>
  <si>
    <t>Experiment notes</t>
  </si>
  <si>
    <t>Boolean</t>
  </si>
  <si>
    <t>mg/cm2</t>
  </si>
  <si>
    <t>Project</t>
  </si>
  <si>
    <t>1) Experiment parameters</t>
  </si>
  <si>
    <t>String (controlled vocab)</t>
  </si>
  <si>
    <t>String - pseudo list</t>
  </si>
  <si>
    <t>Is this experiment considered failed?</t>
  </si>
  <si>
    <t>2) Cathode parameters</t>
  </si>
  <si>
    <t>Experiment name</t>
  </si>
  <si>
    <t>Cathode thickness</t>
  </si>
  <si>
    <t>Cathode active material mass loading</t>
  </si>
  <si>
    <t>Cathode binder mass loading</t>
  </si>
  <si>
    <t>Cathode conductive additive mass loading</t>
  </si>
  <si>
    <t>Cathode porosity</t>
  </si>
  <si>
    <t>Cathode tortuosity</t>
  </si>
  <si>
    <t>Cathode current collector thickness</t>
  </si>
  <si>
    <t>Cathode active material provenance (supplier, batch number, etc)</t>
  </si>
  <si>
    <t>Cathode active material average particle size</t>
  </si>
  <si>
    <t>Cathode active material coating thickness</t>
  </si>
  <si>
    <t>String -pseudo list</t>
  </si>
  <si>
    <t>Cathode binder provenance (supplier, batch number, etc)</t>
  </si>
  <si>
    <t>Cathode conductive additive provenance (supplier, batch number, etc)</t>
  </si>
  <si>
    <t>Cathode current collector provenance (supplier, batch number, etc)</t>
  </si>
  <si>
    <t>Anode active material provenance (supplier, batch number, etc)</t>
  </si>
  <si>
    <t>Anode active material average particle size</t>
  </si>
  <si>
    <t>Anode active material coating (elemental name, composition)</t>
  </si>
  <si>
    <t>Anode active material coating thickness</t>
  </si>
  <si>
    <t>Anode active material mass loading</t>
  </si>
  <si>
    <t>Anode binder provenance (supplier, batch number, etc)</t>
  </si>
  <si>
    <t>Anode binder mass loading</t>
  </si>
  <si>
    <t>Anode conductive additive provenance (supplier, batch number, etc)</t>
  </si>
  <si>
    <t>Anode conductive additive mass loading</t>
  </si>
  <si>
    <t>Anode current collector provenance (supplier, batch number, etc)</t>
  </si>
  <si>
    <t>Anode current collector thickness</t>
  </si>
  <si>
    <t>Separator provenance (supplier, batch number, etc)</t>
  </si>
  <si>
    <t>Separator thickness</t>
  </si>
  <si>
    <t>Separator porosity</t>
  </si>
  <si>
    <t>Separator tortuosity</t>
  </si>
  <si>
    <t>Cell provenance (supplier, batch number, etc)</t>
  </si>
  <si>
    <t>Cathode diameter</t>
  </si>
  <si>
    <t>Anode diameter</t>
  </si>
  <si>
    <t>Separator diameter</t>
  </si>
  <si>
    <t>Electrolyte provenance (supplier, batch number, etc)</t>
  </si>
  <si>
    <t>Anode active material composition (elemental name, stoichiometry)</t>
  </si>
  <si>
    <t>Cathode active material composition (elemental name, stoichiometry)</t>
  </si>
  <si>
    <t>Cathode active material coating (elemental name, stoichiometry)</t>
  </si>
  <si>
    <t>Electrolyte volume</t>
  </si>
  <si>
    <t>Spacer thickness</t>
  </si>
  <si>
    <t>Reference electrode</t>
  </si>
  <si>
    <t>Assembly</t>
  </si>
  <si>
    <t>Cell ID</t>
  </si>
  <si>
    <t>Electrolyte composition (solvents, salts, additives, stoichiometry)</t>
  </si>
  <si>
    <t>mm</t>
  </si>
  <si>
    <t>Electrolyte salt concentration</t>
  </si>
  <si>
    <t>Electrolyte solvent ratio</t>
  </si>
  <si>
    <t>Electrolyte additive quantity</t>
  </si>
  <si>
    <t>No Unit</t>
  </si>
  <si>
    <t>Is this cell made be the robot?</t>
  </si>
  <si>
    <t>3) Anode parameters</t>
  </si>
  <si>
    <t>Battery number in the batch</t>
  </si>
  <si>
    <t>Rack position</t>
  </si>
  <si>
    <t xml:space="preserve">Electrolyte name </t>
  </si>
  <si>
    <t xml:space="preserve">Cell name </t>
  </si>
  <si>
    <t xml:space="preserve">Anode current collector name </t>
  </si>
  <si>
    <t xml:space="preserve">Anode conductive additive name </t>
  </si>
  <si>
    <t xml:space="preserve">Anode binder name </t>
  </si>
  <si>
    <t xml:space="preserve">Anode active material name </t>
  </si>
  <si>
    <t xml:space="preserve">Cathode active material name </t>
  </si>
  <si>
    <t xml:space="preserve">Cathode binder name </t>
  </si>
  <si>
    <t xml:space="preserve">Cathode conductive additive name </t>
  </si>
  <si>
    <t xml:space="preserve">Cathode current collector name </t>
  </si>
  <si>
    <t xml:space="preserve">Separator name </t>
  </si>
  <si>
    <t>Electrolyte position</t>
  </si>
  <si>
    <t>Anode position</t>
  </si>
  <si>
    <t>Anode</t>
  </si>
  <si>
    <t>Anode weight</t>
  </si>
  <si>
    <t>Anode current collector weight</t>
  </si>
  <si>
    <t>mg</t>
  </si>
  <si>
    <t>Anode practical capacity</t>
  </si>
  <si>
    <t>mAh/g</t>
  </si>
  <si>
    <t>Anode capacity</t>
  </si>
  <si>
    <t>mAh</t>
  </si>
  <si>
    <t>Cathode position</t>
  </si>
  <si>
    <t>Cathode weight</t>
  </si>
  <si>
    <t>Cathode current collector weight</t>
  </si>
  <si>
    <t>Cathode practical capiacity</t>
  </si>
  <si>
    <t>Cathode capacity</t>
  </si>
  <si>
    <t>Target N:P Ratio</t>
  </si>
  <si>
    <t>Actual N:P Ratio</t>
  </si>
  <si>
    <t>Casing type</t>
  </si>
  <si>
    <t>uL</t>
  </si>
  <si>
    <t>M</t>
  </si>
  <si>
    <t>Ontology link</t>
  </si>
  <si>
    <t>Value</t>
  </si>
  <si>
    <t>Parameter type</t>
  </si>
  <si>
    <t>Int</t>
  </si>
  <si>
    <t>Item</t>
  </si>
  <si>
    <t>Battery</t>
  </si>
  <si>
    <t>hasPart</t>
  </si>
  <si>
    <t>Cathode</t>
  </si>
  <si>
    <t>Battery-hasPart-Cathode-</t>
  </si>
  <si>
    <t>Battery-hasPart-Anode-</t>
  </si>
  <si>
    <t>Date</t>
  </si>
  <si>
    <t xml:space="preserve">Method for calculating cell balancing </t>
  </si>
  <si>
    <t>%</t>
  </si>
  <si>
    <t>Cathode active material gravimetric capacity</t>
  </si>
  <si>
    <t>Anode active material gravimetric capacity</t>
  </si>
  <si>
    <t>MassLoading</t>
  </si>
  <si>
    <t>ActiveMaterial</t>
  </si>
  <si>
    <t>AverageParticleSize</t>
  </si>
  <si>
    <t>Coating</t>
  </si>
  <si>
    <t>CoatingThickness</t>
  </si>
  <si>
    <t>ChemicalComposition</t>
  </si>
  <si>
    <t>SpecificCapacity</t>
  </si>
  <si>
    <t>Provenance</t>
  </si>
  <si>
    <t>Binder</t>
  </si>
  <si>
    <t>Capacity</t>
  </si>
  <si>
    <t>ConductiveAdditive</t>
  </si>
  <si>
    <t>CurrentCollector</t>
  </si>
  <si>
    <t>hasProperty</t>
  </si>
  <si>
    <t>Thickness</t>
  </si>
  <si>
    <t>Weight</t>
  </si>
  <si>
    <t>Diameter</t>
  </si>
  <si>
    <t>Porosity</t>
  </si>
  <si>
    <t>PracticalCapacity</t>
  </si>
  <si>
    <t>Tortuosity</t>
  </si>
  <si>
    <t>Anode porosity</t>
  </si>
  <si>
    <t>Anode single-side or double-side</t>
  </si>
  <si>
    <t>Anode tortuosity</t>
  </si>
  <si>
    <t>Anode thickness</t>
  </si>
  <si>
    <t>NotOntologize</t>
  </si>
  <si>
    <t>Separator</t>
  </si>
  <si>
    <t>Battery-hasPart-Separator-</t>
  </si>
  <si>
    <t>Electrolyte</t>
  </si>
  <si>
    <t>ElectrolyteSalt</t>
  </si>
  <si>
    <t>Concentration</t>
  </si>
  <si>
    <t>Volume</t>
  </si>
  <si>
    <t>Solvent</t>
  </si>
  <si>
    <t>Ratio</t>
  </si>
  <si>
    <t>ChemicalCompositionQuantity</t>
  </si>
  <si>
    <t>ElectrolyteAdditive</t>
  </si>
  <si>
    <t>Quantity</t>
  </si>
  <si>
    <t>Naming</t>
  </si>
  <si>
    <t>Battery-hasPart-Separator-hasProperty-Naming</t>
  </si>
  <si>
    <t>Battery-hasPart-Electrolyte-hasProperty-Naming</t>
  </si>
  <si>
    <t>BatteryCell</t>
  </si>
  <si>
    <t>Battery-hasPart-BatteryCell-</t>
  </si>
  <si>
    <t>Battery-hasPart-BatteryCell-hasProperty-Naming</t>
  </si>
  <si>
    <t>Battery-hasPart-BatteryCell-hasProperty-Provenance</t>
  </si>
  <si>
    <t>ReferenceElectrode</t>
  </si>
  <si>
    <t>Battery-hasPart-BatteryCell-hasPart-ReferenceElectrode</t>
  </si>
  <si>
    <t>Spacer</t>
  </si>
  <si>
    <t>Battery-hasPart-Electrolyte-</t>
  </si>
  <si>
    <t>Cathode is single-side coated? (or double sided)</t>
  </si>
  <si>
    <t>4) Separator parameters</t>
  </si>
  <si>
    <t>5) Electrolyte parameters</t>
  </si>
  <si>
    <t>6) Cell parameters</t>
  </si>
  <si>
    <t>7) Robot-specific parameters</t>
  </si>
  <si>
    <t>schema</t>
  </si>
  <si>
    <t>https://schema.org</t>
  </si>
  <si>
    <t>echem</t>
  </si>
  <si>
    <t>https://w3id.org/emmo/domain/electrochemistry#</t>
  </si>
  <si>
    <t>battery</t>
  </si>
  <si>
    <t>https://w3id.org/emmo/domain/battery#</t>
  </si>
  <si>
    <t>emmo</t>
  </si>
  <si>
    <t>https://w3id.org/emmo#</t>
  </si>
  <si>
    <t>emmo:hasPart</t>
  </si>
  <si>
    <t>emmo:hasProperty</t>
  </si>
  <si>
    <t>emmo:hasQuantity</t>
  </si>
  <si>
    <t>hasQuantity</t>
  </si>
  <si>
    <t>Battery-hasPart-BatteryCell-hasPart-Spacer-hasQuantity-Thickness</t>
  </si>
  <si>
    <t>hasNumberValue</t>
  </si>
  <si>
    <t>emmo:hasNumberValue</t>
  </si>
  <si>
    <t>echem:ActiveMaterial</t>
  </si>
  <si>
    <t>echem:Anode</t>
  </si>
  <si>
    <t>echem:D50ParticleSize</t>
  </si>
  <si>
    <t>battery:Battery</t>
  </si>
  <si>
    <t>echem:Binder</t>
  </si>
  <si>
    <t>echem:Cathode</t>
  </si>
  <si>
    <t>echem:ChemicalComposition</t>
  </si>
  <si>
    <t>echem:Coating</t>
  </si>
  <si>
    <t>echem:CoatingThickness</t>
  </si>
  <si>
    <t>echem:ConductiveAdditive</t>
  </si>
  <si>
    <t>echem:CurrentCollector</t>
  </si>
  <si>
    <t>emmo:Diameter</t>
  </si>
  <si>
    <t>echem:Electrolyte</t>
  </si>
  <si>
    <t>echem:Capacity</t>
  </si>
  <si>
    <t>echem:MassLoading</t>
  </si>
  <si>
    <t>emmo:Porosity</t>
  </si>
  <si>
    <t>echem:RatedCapacity</t>
  </si>
  <si>
    <t>echem:Separator</t>
  </si>
  <si>
    <t>schema:Manufacturer</t>
  </si>
  <si>
    <t>echem:SpecificCapacity</t>
  </si>
  <si>
    <t>emmo:Thickness</t>
  </si>
  <si>
    <t>emmo:Tortuosity</t>
  </si>
  <si>
    <t>emmo:Weight</t>
  </si>
  <si>
    <t>chemical</t>
  </si>
  <si>
    <t>https://emmo-repo.github.io/domain-chemicalsubstance/chemicalsubstance.html</t>
  </si>
  <si>
    <t>chemical:Salt</t>
  </si>
  <si>
    <t>emmo:AmountConcentration</t>
  </si>
  <si>
    <t>emmo:Volume</t>
  </si>
  <si>
    <t>chemical:SolventCompound</t>
  </si>
  <si>
    <t>emmo:RatioQuantity</t>
  </si>
  <si>
    <t>emmo:ChemicalCompositionQuantity</t>
  </si>
  <si>
    <t>echem:ElectrolyteAdditive</t>
  </si>
  <si>
    <t>emmo:QuantityValue</t>
  </si>
  <si>
    <t>emmo:Naming</t>
  </si>
  <si>
    <t>battery:BatteryCell</t>
  </si>
  <si>
    <t>echem:ReferenceElectrode</t>
  </si>
  <si>
    <t>echem:Spacer</t>
  </si>
  <si>
    <t>Symbol</t>
  </si>
  <si>
    <t>Key</t>
  </si>
  <si>
    <t>unit</t>
  </si>
  <si>
    <t>https://qudt.org/vocab/unit/</t>
  </si>
  <si>
    <t>unit:MilliM</t>
  </si>
  <si>
    <t>unit:MilliA-HR-PER-GM</t>
  </si>
  <si>
    <t>unit:MilliGM-PER-CentiM2</t>
  </si>
  <si>
    <t>unit:MilliA-HR</t>
  </si>
  <si>
    <t>unit:MilliGM</t>
  </si>
  <si>
    <t>unit:PERCENT</t>
  </si>
  <si>
    <t>unit:MOL</t>
  </si>
  <si>
    <t>unit:MicroL</t>
  </si>
  <si>
    <t>millimeter</t>
  </si>
  <si>
    <t>milliampere-hour per gram</t>
  </si>
  <si>
    <t>milligrams per square centimeter</t>
  </si>
  <si>
    <t>milliampere-hour</t>
  </si>
  <si>
    <t>milligram</t>
  </si>
  <si>
    <t>percent</t>
  </si>
  <si>
    <t>molar</t>
  </si>
  <si>
    <t>microliter</t>
  </si>
  <si>
    <t>mg/cm\u00b2</t>
  </si>
  <si>
    <t xml:space="preserve">mg </t>
  </si>
  <si>
    <t>\u03bcL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</si>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</sst>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Segoe UI"/>
      <family val="2"/>
    </font>
    <font>
      <u/>
      <sz val="10"/>
      <color theme="10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sz val="10"/>
      <color rgb="FFFF0000"/>
      <name val="Segoe UI"/>
      <family val="2"/>
    </font>
    <font>
      <sz val="12"/>
      <name val="Segoe UI"/>
      <family val="2"/>
    </font>
    <font>
      <sz val="11"/>
      <color theme="1"/>
      <name val="Tw Cen MT"/>
      <family val="2"/>
      <scheme val="minor"/>
    </font>
    <font>
      <b/>
      <sz val="10"/>
      <color theme="1"/>
      <name val="Segoe UI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AB52B75B-CE73-4991-845A-E2C60E4801FB}"/>
  </cellStyles>
  <dxfs count="7"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E87BC0-8008-4EBB-A12B-528B4F671257}" name="Table2" displayName="Table2" ref="A1:E101" totalsRowShown="0" headerRowDxfId="6" dataDxfId="5">
  <autoFilter ref="A1:E101" xr:uid="{65E87BC0-8008-4EBB-A12B-528B4F671257}"/>
  <tableColumns count="5">
    <tableColumn id="1" xr3:uid="{5AB9B30C-200C-4224-A745-859AD99FA474}" name="Metadata" dataDxfId="4"/>
    <tableColumn id="2" xr3:uid="{B35BBE3E-C4FE-4C57-BF79-2D78DD9AC8D2}" name="Value" dataDxfId="3"/>
    <tableColumn id="3" xr3:uid="{EE61EE28-C0F4-401F-8CA1-06F7C9EAC7A1}" name="Unit" dataDxfId="2"/>
    <tableColumn id="4" xr3:uid="{8EA5FC28-FEF4-425F-B024-E4C1522BE211}" name="Ontology link" dataDxfId="1"/>
    <tableColumn id="6" xr3:uid="{FB72FDBA-3AF8-49BA-8172-DF7331288A43}" name="Parameter type" dataDxfId="0"/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emmo-repo.github.io/domain-chemicalsubstance/chemicalsubstance.html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A751-8A42-4C8A-927A-A94DFEBA828F}">
  <dimension ref="A1:E101"/>
  <sheetViews>
    <sheetView tabSelected="1" zoomScale="64" zoomScaleNormal="64" workbookViewId="0">
      <selection activeCell="L16" sqref="L16"/>
    </sheetView>
  </sheetViews>
  <sheetFormatPr defaultColWidth="9" defaultRowHeight="14.25"/>
  <cols>
    <col min="1" max="1" width="68.28515625" bestFit="1" customWidth="1"/>
    <col min="2" max="2" width="49.85546875" style="7" bestFit="1" customWidth="1"/>
    <col min="3" max="3" width="14" bestFit="1" customWidth="1"/>
    <col min="4" max="4" width="88.85546875" bestFit="1" customWidth="1"/>
    <col min="5" max="5" width="28.28515625" bestFit="1" customWidth="1"/>
  </cols>
  <sheetData>
    <row r="1" spans="1:5" ht="17.25">
      <c r="A1" s="5" t="s">
        <v>0</v>
      </c>
      <c r="B1" s="5" t="s">
        <v>99</v>
      </c>
      <c r="C1" s="5" t="s">
        <v>1</v>
      </c>
      <c r="D1" s="5" t="s">
        <v>98</v>
      </c>
      <c r="E1" s="5" t="s">
        <v>100</v>
      </c>
    </row>
    <row r="2" spans="1:5">
      <c r="A2" s="3" t="s">
        <v>9</v>
      </c>
      <c r="B2" s="6"/>
      <c r="C2" s="2"/>
      <c r="D2" s="2"/>
      <c r="E2" s="2"/>
    </row>
    <row r="3" spans="1:5">
      <c r="A3" s="2" t="s">
        <v>55</v>
      </c>
      <c r="B3" s="6"/>
      <c r="C3" s="2" t="s">
        <v>62</v>
      </c>
      <c r="D3" s="4" t="s">
        <v>136</v>
      </c>
      <c r="E3" s="2" t="s">
        <v>4</v>
      </c>
    </row>
    <row r="4" spans="1:5">
      <c r="A4" s="2" t="s">
        <v>14</v>
      </c>
      <c r="B4" s="6"/>
      <c r="C4" s="2" t="s">
        <v>62</v>
      </c>
      <c r="D4" s="4" t="s">
        <v>136</v>
      </c>
      <c r="E4" s="2" t="s">
        <v>4</v>
      </c>
    </row>
    <row r="5" spans="1:5">
      <c r="A5" s="2" t="s">
        <v>5</v>
      </c>
      <c r="B5" s="6"/>
      <c r="C5" s="2" t="s">
        <v>62</v>
      </c>
      <c r="D5" s="4" t="s">
        <v>136</v>
      </c>
      <c r="E5" s="2" t="s">
        <v>4</v>
      </c>
    </row>
    <row r="6" spans="1:5">
      <c r="A6" s="2" t="s">
        <v>63</v>
      </c>
      <c r="B6" s="6"/>
      <c r="C6" s="2" t="s">
        <v>62</v>
      </c>
      <c r="D6" s="4" t="s">
        <v>136</v>
      </c>
      <c r="E6" s="2" t="s">
        <v>6</v>
      </c>
    </row>
    <row r="7" spans="1:5">
      <c r="A7" s="2" t="s">
        <v>12</v>
      </c>
      <c r="B7" s="6"/>
      <c r="C7" s="2" t="s">
        <v>62</v>
      </c>
      <c r="D7" s="4" t="s">
        <v>136</v>
      </c>
      <c r="E7" s="2" t="s">
        <v>6</v>
      </c>
    </row>
    <row r="8" spans="1:5">
      <c r="A8" s="2" t="s">
        <v>2</v>
      </c>
      <c r="B8" s="6"/>
      <c r="C8" s="2" t="s">
        <v>62</v>
      </c>
      <c r="D8" s="4" t="s">
        <v>136</v>
      </c>
      <c r="E8" s="2" t="s">
        <v>10</v>
      </c>
    </row>
    <row r="9" spans="1:5">
      <c r="A9" s="2" t="s">
        <v>8</v>
      </c>
      <c r="B9" s="6"/>
      <c r="C9" s="2" t="s">
        <v>62</v>
      </c>
      <c r="D9" s="4" t="s">
        <v>136</v>
      </c>
      <c r="E9" s="2" t="s">
        <v>4</v>
      </c>
    </row>
    <row r="10" spans="1:5">
      <c r="A10" s="2" t="s">
        <v>108</v>
      </c>
      <c r="B10" s="6"/>
      <c r="C10" s="2" t="s">
        <v>62</v>
      </c>
      <c r="D10" s="4" t="s">
        <v>136</v>
      </c>
      <c r="E10" s="2"/>
    </row>
    <row r="11" spans="1:5">
      <c r="A11" s="2"/>
      <c r="B11" s="6"/>
      <c r="C11" s="2"/>
      <c r="D11" s="2"/>
      <c r="E11" s="2"/>
    </row>
    <row r="12" spans="1:5">
      <c r="A12" s="3" t="s">
        <v>13</v>
      </c>
      <c r="B12" s="6"/>
      <c r="C12" s="2"/>
      <c r="D12" s="2" t="s">
        <v>106</v>
      </c>
      <c r="E12" s="2"/>
    </row>
    <row r="13" spans="1:5">
      <c r="A13" s="2" t="s">
        <v>23</v>
      </c>
      <c r="B13" s="6"/>
      <c r="C13" s="2" t="s">
        <v>58</v>
      </c>
      <c r="D13" s="2" t="str">
        <f>D12&amp;"hasPart-ActiveMaterial-hasQuantity-"&amp;"AverageParticleSize"</f>
        <v>Battery-hasPart-Cathode-hasPart-ActiveMaterial-hasQuantity-AverageParticleSize</v>
      </c>
      <c r="E13" s="2" t="s">
        <v>3</v>
      </c>
    </row>
    <row r="14" spans="1:5">
      <c r="A14" s="2" t="s">
        <v>51</v>
      </c>
      <c r="B14" s="6"/>
      <c r="C14" s="2" t="s">
        <v>62</v>
      </c>
      <c r="D14" s="2" t="str">
        <f>D12&amp;"hasPart-ActiveMaterial-hasProperty-"&amp;"Coating"</f>
        <v>Battery-hasPart-Cathode-hasPart-ActiveMaterial-hasProperty-Coating</v>
      </c>
      <c r="E14" s="2" t="s">
        <v>25</v>
      </c>
    </row>
    <row r="15" spans="1:5">
      <c r="A15" s="2" t="s">
        <v>24</v>
      </c>
      <c r="B15" s="6"/>
      <c r="C15" s="2" t="s">
        <v>58</v>
      </c>
      <c r="D15" s="2" t="str">
        <f>D12&amp;"hasPart-ActiveMaterial-hasQuantity-"&amp;"CoatingThickness"</f>
        <v>Battery-hasPart-Cathode-hasPart-ActiveMaterial-hasQuantity-CoatingThickness</v>
      </c>
      <c r="E15" s="2" t="s">
        <v>3</v>
      </c>
    </row>
    <row r="16" spans="1:5">
      <c r="A16" s="2" t="s">
        <v>50</v>
      </c>
      <c r="B16" s="6"/>
      <c r="C16" s="2" t="s">
        <v>62</v>
      </c>
      <c r="D16" s="2" t="str">
        <f>D12&amp;"hasPart-ActiveMaterial-hasProperty-"&amp;"ChemicalComposition"</f>
        <v>Battery-hasPart-Cathode-hasPart-ActiveMaterial-hasProperty-ChemicalComposition</v>
      </c>
      <c r="E16" s="2" t="s">
        <v>11</v>
      </c>
    </row>
    <row r="17" spans="1:5">
      <c r="A17" s="2" t="s">
        <v>111</v>
      </c>
      <c r="B17" s="6"/>
      <c r="C17" s="2" t="s">
        <v>85</v>
      </c>
      <c r="D17" s="2" t="str">
        <f>D12&amp;"hasPart-ActiveMaterial-hasQuantity-"&amp;"SpecificCapacity"</f>
        <v>Battery-hasPart-Cathode-hasPart-ActiveMaterial-hasQuantity-SpecificCapacity</v>
      </c>
      <c r="E17" s="2" t="s">
        <v>3</v>
      </c>
    </row>
    <row r="18" spans="1:5">
      <c r="A18" s="2" t="s">
        <v>16</v>
      </c>
      <c r="B18" s="6"/>
      <c r="C18" s="2" t="s">
        <v>7</v>
      </c>
      <c r="D18" s="2" t="str">
        <f>D12&amp;"hasPart-ActiveMaterial-hasQuantity-MassLoading"</f>
        <v>Battery-hasPart-Cathode-hasPart-ActiveMaterial-hasQuantity-MassLoading</v>
      </c>
      <c r="E18" s="2" t="s">
        <v>3</v>
      </c>
    </row>
    <row r="19" spans="1:5">
      <c r="A19" s="2" t="s">
        <v>73</v>
      </c>
      <c r="B19" s="6"/>
      <c r="C19" s="2" t="s">
        <v>62</v>
      </c>
      <c r="D19" s="2" t="str">
        <f>D12&amp;"hasPart-ActiveMaterial-hasProperty-Naming"</f>
        <v>Battery-hasPart-Cathode-hasPart-ActiveMaterial-hasProperty-Naming</v>
      </c>
      <c r="E19" s="2" t="s">
        <v>10</v>
      </c>
    </row>
    <row r="20" spans="1:5">
      <c r="A20" s="2" t="s">
        <v>22</v>
      </c>
      <c r="B20" s="6"/>
      <c r="C20" s="2" t="s">
        <v>62</v>
      </c>
      <c r="D20" s="2" t="str">
        <f>D12&amp;"hasPart-ActiveMaterial-hasProperty-"&amp;"Provenance"</f>
        <v>Battery-hasPart-Cathode-hasPart-ActiveMaterial-hasProperty-Provenance</v>
      </c>
      <c r="E20" s="2" t="s">
        <v>11</v>
      </c>
    </row>
    <row r="21" spans="1:5">
      <c r="A21" s="2" t="s">
        <v>17</v>
      </c>
      <c r="B21" s="6"/>
      <c r="C21" s="2" t="s">
        <v>7</v>
      </c>
      <c r="D21" s="2" t="str">
        <f>D12&amp;"hasPart-Binder-"&amp;"hasQuantity-MassLoading"</f>
        <v>Battery-hasPart-Cathode-hasPart-Binder-hasQuantity-MassLoading</v>
      </c>
      <c r="E21" s="2" t="s">
        <v>3</v>
      </c>
    </row>
    <row r="22" spans="1:5">
      <c r="A22" s="2" t="s">
        <v>74</v>
      </c>
      <c r="B22" s="6"/>
      <c r="C22" s="2" t="s">
        <v>62</v>
      </c>
      <c r="D22" s="2" t="str">
        <f>D12&amp;"hasPart-Binder"&amp;"-hasProperty-Naming"</f>
        <v>Battery-hasPart-Cathode-hasPart-Binder-hasProperty-Naming</v>
      </c>
      <c r="E22" s="2" t="s">
        <v>10</v>
      </c>
    </row>
    <row r="23" spans="1:5">
      <c r="A23" s="2" t="s">
        <v>26</v>
      </c>
      <c r="B23" s="6"/>
      <c r="C23" s="2" t="s">
        <v>62</v>
      </c>
      <c r="D23" s="2" t="str">
        <f>D12&amp;"hasPart-Binder"&amp;"-hasProperty-Provenance"</f>
        <v>Battery-hasPart-Cathode-hasPart-Binder-hasProperty-Provenance</v>
      </c>
      <c r="E23" s="2" t="s">
        <v>11</v>
      </c>
    </row>
    <row r="24" spans="1:5">
      <c r="A24" s="2" t="s">
        <v>92</v>
      </c>
      <c r="B24" s="6"/>
      <c r="C24" s="2" t="s">
        <v>87</v>
      </c>
      <c r="D24" s="2" t="str">
        <f>D12&amp;"hasQuantity"&amp;"-Capacity"</f>
        <v>Battery-hasPart-Cathode-hasQuantity-Capacity</v>
      </c>
      <c r="E24" s="2" t="s">
        <v>3</v>
      </c>
    </row>
    <row r="25" spans="1:5">
      <c r="A25" s="2" t="s">
        <v>18</v>
      </c>
      <c r="B25" s="6"/>
      <c r="C25" s="2" t="s">
        <v>7</v>
      </c>
      <c r="D25" s="2" t="str">
        <f>D12&amp;"hasPart-ConductiveAdditive"&amp;"-hasQuantity-MassLoading"</f>
        <v>Battery-hasPart-Cathode-hasPart-ConductiveAdditive-hasQuantity-MassLoading</v>
      </c>
      <c r="E25" s="2" t="s">
        <v>3</v>
      </c>
    </row>
    <row r="26" spans="1:5">
      <c r="A26" s="2" t="s">
        <v>75</v>
      </c>
      <c r="B26" s="6"/>
      <c r="C26" s="2" t="s">
        <v>62</v>
      </c>
      <c r="D26" s="2" t="str">
        <f>D12&amp;"hasPart-ConductiveAdditive-hasProperty-Naming"</f>
        <v>Battery-hasPart-Cathode-hasPart-ConductiveAdditive-hasProperty-Naming</v>
      </c>
      <c r="E26" s="2" t="s">
        <v>10</v>
      </c>
    </row>
    <row r="27" spans="1:5">
      <c r="A27" s="2" t="s">
        <v>27</v>
      </c>
      <c r="B27" s="6"/>
      <c r="C27" s="2" t="s">
        <v>62</v>
      </c>
      <c r="D27" s="2" t="str">
        <f>D12&amp;"hasPart-ConductiveAdditive"&amp;"-hasProperty-Provenance"</f>
        <v>Battery-hasPart-Cathode-hasPart-ConductiveAdditive-hasProperty-Provenance</v>
      </c>
      <c r="E27" s="2" t="s">
        <v>11</v>
      </c>
    </row>
    <row r="28" spans="1:5">
      <c r="A28" s="2" t="s">
        <v>76</v>
      </c>
      <c r="B28" s="6"/>
      <c r="C28" s="2" t="s">
        <v>62</v>
      </c>
      <c r="D28" s="2" t="str">
        <f>D12&amp;"hasPart-CurrentCollector-hasProperty-Naming"</f>
        <v>Battery-hasPart-Cathode-hasPart-CurrentCollector-hasProperty-Naming</v>
      </c>
      <c r="E28" s="2" t="s">
        <v>10</v>
      </c>
    </row>
    <row r="29" spans="1:5">
      <c r="A29" s="2" t="s">
        <v>28</v>
      </c>
      <c r="B29" s="6"/>
      <c r="C29" s="2" t="s">
        <v>62</v>
      </c>
      <c r="D29" s="2" t="str">
        <f>D12&amp;"hasPart-CurrentCollector-"&amp;"hasProperty-Provenance"</f>
        <v>Battery-hasPart-Cathode-hasPart-CurrentCollector-hasProperty-Provenance</v>
      </c>
      <c r="E29" s="2" t="s">
        <v>11</v>
      </c>
    </row>
    <row r="30" spans="1:5">
      <c r="A30" s="2" t="s">
        <v>21</v>
      </c>
      <c r="B30" s="6"/>
      <c r="C30" s="2" t="s">
        <v>58</v>
      </c>
      <c r="D30" s="2" t="str">
        <f>D12&amp;"hasPart-CurrentCollector-"&amp;"hasQuantity-Thickness"</f>
        <v>Battery-hasPart-Cathode-hasPart-CurrentCollector-hasQuantity-Thickness</v>
      </c>
      <c r="E30" s="2" t="s">
        <v>3</v>
      </c>
    </row>
    <row r="31" spans="1:5">
      <c r="A31" s="2" t="s">
        <v>90</v>
      </c>
      <c r="B31" s="6"/>
      <c r="C31" s="2" t="s">
        <v>83</v>
      </c>
      <c r="D31" s="2" t="str">
        <f>D12&amp;"hasPart-CurrentCollector-"&amp;"hasQuantity-Weight"</f>
        <v>Battery-hasPart-Cathode-hasPart-CurrentCollector-hasQuantity-Weight</v>
      </c>
      <c r="E31" s="2" t="s">
        <v>3</v>
      </c>
    </row>
    <row r="32" spans="1:5">
      <c r="A32" s="2" t="s">
        <v>45</v>
      </c>
      <c r="B32" s="6"/>
      <c r="C32" s="2" t="s">
        <v>58</v>
      </c>
      <c r="D32" s="2" t="str">
        <f>D12&amp;"hasQuantity-Diameter"</f>
        <v>Battery-hasPart-Cathode-hasQuantity-Diameter</v>
      </c>
      <c r="E32" s="2" t="s">
        <v>3</v>
      </c>
    </row>
    <row r="33" spans="1:5">
      <c r="A33" s="2" t="s">
        <v>19</v>
      </c>
      <c r="B33" s="6"/>
      <c r="C33" s="2" t="s">
        <v>62</v>
      </c>
      <c r="D33" s="2" t="str">
        <f>D12&amp;"hasQuantity-Porosity"</f>
        <v>Battery-hasPart-Cathode-hasQuantity-Porosity</v>
      </c>
      <c r="E33" s="2" t="s">
        <v>3</v>
      </c>
    </row>
    <row r="34" spans="1:5">
      <c r="A34" s="2" t="s">
        <v>91</v>
      </c>
      <c r="B34" s="6"/>
      <c r="C34" s="2" t="s">
        <v>85</v>
      </c>
      <c r="D34" s="2" t="str">
        <f>D12&amp;"hasQuantity-PracticalCapacity"</f>
        <v>Battery-hasPart-Cathode-hasQuantity-PracticalCapacity</v>
      </c>
      <c r="E34" s="2" t="s">
        <v>3</v>
      </c>
    </row>
    <row r="35" spans="1:5">
      <c r="A35" s="2" t="s">
        <v>159</v>
      </c>
      <c r="B35" s="6"/>
      <c r="C35" s="2" t="s">
        <v>62</v>
      </c>
      <c r="D35" s="4" t="s">
        <v>136</v>
      </c>
      <c r="E35" s="2" t="s">
        <v>6</v>
      </c>
    </row>
    <row r="36" spans="1:5">
      <c r="A36" s="2" t="s">
        <v>15</v>
      </c>
      <c r="B36" s="6"/>
      <c r="C36" s="2" t="s">
        <v>58</v>
      </c>
      <c r="D36" s="2" t="str">
        <f>D12&amp;"hasQuantity-Thickness"</f>
        <v>Battery-hasPart-Cathode-hasQuantity-Thickness</v>
      </c>
      <c r="E36" s="2" t="s">
        <v>3</v>
      </c>
    </row>
    <row r="37" spans="1:5">
      <c r="A37" s="2" t="s">
        <v>20</v>
      </c>
      <c r="B37" s="6"/>
      <c r="C37" s="2" t="s">
        <v>62</v>
      </c>
      <c r="D37" s="2" t="str">
        <f>D12&amp;"hasQuantity-Tortuosity"</f>
        <v>Battery-hasPart-Cathode-hasQuantity-Tortuosity</v>
      </c>
      <c r="E37" s="2" t="s">
        <v>3</v>
      </c>
    </row>
    <row r="38" spans="1:5">
      <c r="A38" s="2" t="s">
        <v>89</v>
      </c>
      <c r="B38" s="6"/>
      <c r="C38" s="2" t="s">
        <v>83</v>
      </c>
      <c r="D38" s="2" t="str">
        <f>D12&amp;"hasQuantity-Weight"</f>
        <v>Battery-hasPart-Cathode-hasQuantity-Weight</v>
      </c>
      <c r="E38" s="2" t="s">
        <v>3</v>
      </c>
    </row>
    <row r="39" spans="1:5">
      <c r="A39" s="2"/>
      <c r="B39" s="6"/>
      <c r="C39" s="2"/>
      <c r="D39" s="2"/>
      <c r="E39" s="2"/>
    </row>
    <row r="40" spans="1:5">
      <c r="A40" s="3" t="s">
        <v>64</v>
      </c>
      <c r="B40" s="6"/>
      <c r="C40" s="2"/>
      <c r="D40" s="2" t="s">
        <v>107</v>
      </c>
      <c r="E40" s="2"/>
    </row>
    <row r="41" spans="1:5">
      <c r="A41" s="2" t="s">
        <v>30</v>
      </c>
      <c r="B41" s="6"/>
      <c r="C41" s="2" t="s">
        <v>58</v>
      </c>
      <c r="D41" s="2" t="str">
        <f>D40&amp;"hasPart-ActiveMaterial-hasQuantity-"&amp;"AverageParticleSize"</f>
        <v>Battery-hasPart-Anode-hasPart-ActiveMaterial-hasQuantity-AverageParticleSize</v>
      </c>
      <c r="E41" s="2" t="s">
        <v>3</v>
      </c>
    </row>
    <row r="42" spans="1:5">
      <c r="A42" s="2" t="s">
        <v>31</v>
      </c>
      <c r="B42" s="6"/>
      <c r="C42" s="2" t="s">
        <v>62</v>
      </c>
      <c r="D42" s="2" t="str">
        <f>D40&amp;"hasPart-ActiveMaterial-hasProperty-"&amp;"Coating"</f>
        <v>Battery-hasPart-Anode-hasPart-ActiveMaterial-hasProperty-Coating</v>
      </c>
      <c r="E42" s="2" t="s">
        <v>25</v>
      </c>
    </row>
    <row r="43" spans="1:5">
      <c r="A43" s="2" t="s">
        <v>32</v>
      </c>
      <c r="B43" s="6"/>
      <c r="C43" s="2" t="s">
        <v>58</v>
      </c>
      <c r="D43" s="2" t="str">
        <f>D40&amp;"hasPart-ActiveMaterial-hasQuantity-"&amp;"CoatingThickness"</f>
        <v>Battery-hasPart-Anode-hasPart-ActiveMaterial-hasQuantity-CoatingThickness</v>
      </c>
      <c r="E43" s="2" t="s">
        <v>3</v>
      </c>
    </row>
    <row r="44" spans="1:5">
      <c r="A44" s="2" t="s">
        <v>49</v>
      </c>
      <c r="B44" s="6"/>
      <c r="C44" s="2" t="s">
        <v>62</v>
      </c>
      <c r="D44" s="2" t="str">
        <f>D40&amp;"hasPart-ActiveMaterial-hasProperty-"&amp;"ChemicalComposition"</f>
        <v>Battery-hasPart-Anode-hasPart-ActiveMaterial-hasProperty-ChemicalComposition</v>
      </c>
      <c r="E44" s="2" t="s">
        <v>11</v>
      </c>
    </row>
    <row r="45" spans="1:5">
      <c r="A45" s="2" t="s">
        <v>112</v>
      </c>
      <c r="B45" s="6"/>
      <c r="C45" s="2" t="s">
        <v>85</v>
      </c>
      <c r="D45" s="2" t="str">
        <f>D40&amp;"hasPart-ActiveMaterial-hasQuantity-"&amp;"SpecificCapacity"</f>
        <v>Battery-hasPart-Anode-hasPart-ActiveMaterial-hasQuantity-SpecificCapacity</v>
      </c>
      <c r="E45" s="2" t="s">
        <v>3</v>
      </c>
    </row>
    <row r="46" spans="1:5">
      <c r="A46" s="2" t="s">
        <v>33</v>
      </c>
      <c r="B46" s="6"/>
      <c r="C46" s="2" t="s">
        <v>7</v>
      </c>
      <c r="D46" s="2" t="str">
        <f>D40&amp;"hasPart-ActiveMaterial-hasQuantity-MassLoading"</f>
        <v>Battery-hasPart-Anode-hasPart-ActiveMaterial-hasQuantity-MassLoading</v>
      </c>
      <c r="E46" s="2" t="s">
        <v>3</v>
      </c>
    </row>
    <row r="47" spans="1:5">
      <c r="A47" s="2" t="s">
        <v>72</v>
      </c>
      <c r="B47" s="6"/>
      <c r="C47" s="2" t="s">
        <v>62</v>
      </c>
      <c r="D47" s="2" t="str">
        <f>D40&amp;"hasPart-ActiveMaterial-hasProperty-Naming"</f>
        <v>Battery-hasPart-Anode-hasPart-ActiveMaterial-hasProperty-Naming</v>
      </c>
      <c r="E47" s="2" t="s">
        <v>10</v>
      </c>
    </row>
    <row r="48" spans="1:5">
      <c r="A48" s="2" t="s">
        <v>29</v>
      </c>
      <c r="B48" s="6"/>
      <c r="C48" s="2" t="s">
        <v>62</v>
      </c>
      <c r="D48" s="2" t="str">
        <f>D40&amp;"hasPart-ActiveMaterial-hasProperty-"&amp;"Provenance"</f>
        <v>Battery-hasPart-Anode-hasPart-ActiveMaterial-hasProperty-Provenance</v>
      </c>
      <c r="E48" s="2" t="s">
        <v>11</v>
      </c>
    </row>
    <row r="49" spans="1:5">
      <c r="A49" s="2" t="s">
        <v>35</v>
      </c>
      <c r="B49" s="6"/>
      <c r="C49" s="2" t="s">
        <v>7</v>
      </c>
      <c r="D49" s="2" t="str">
        <f>D40&amp;"hasPart-Binder-"&amp;"hasQuantity-MassLoading"</f>
        <v>Battery-hasPart-Anode-hasPart-Binder-hasQuantity-MassLoading</v>
      </c>
      <c r="E49" s="2" t="s">
        <v>3</v>
      </c>
    </row>
    <row r="50" spans="1:5">
      <c r="A50" s="2" t="s">
        <v>71</v>
      </c>
      <c r="B50" s="6"/>
      <c r="C50" s="2" t="s">
        <v>62</v>
      </c>
      <c r="D50" s="2" t="str">
        <f>D40&amp;"hasPart-Binder"&amp;"-hasProperty-Naming"</f>
        <v>Battery-hasPart-Anode-hasPart-Binder-hasProperty-Naming</v>
      </c>
      <c r="E50" s="2" t="s">
        <v>10</v>
      </c>
    </row>
    <row r="51" spans="1:5">
      <c r="A51" s="2" t="s">
        <v>34</v>
      </c>
      <c r="B51" s="6"/>
      <c r="C51" s="2" t="s">
        <v>62</v>
      </c>
      <c r="D51" s="2" t="str">
        <f>D40&amp;"hasPart-Binder"&amp;"-hasProperty-Provenance"</f>
        <v>Battery-hasPart-Anode-hasPart-Binder-hasProperty-Provenance</v>
      </c>
      <c r="E51" s="2" t="s">
        <v>11</v>
      </c>
    </row>
    <row r="52" spans="1:5">
      <c r="A52" s="2" t="s">
        <v>86</v>
      </c>
      <c r="B52" s="6"/>
      <c r="C52" s="2" t="s">
        <v>87</v>
      </c>
      <c r="D52" s="2" t="str">
        <f>D40&amp;"hasQuantity"&amp;"-Capacity"</f>
        <v>Battery-hasPart-Anode-hasQuantity-Capacity</v>
      </c>
      <c r="E52" s="2" t="s">
        <v>3</v>
      </c>
    </row>
    <row r="53" spans="1:5">
      <c r="A53" s="2" t="s">
        <v>37</v>
      </c>
      <c r="B53" s="6"/>
      <c r="C53" s="2" t="s">
        <v>7</v>
      </c>
      <c r="D53" s="2" t="str">
        <f>D40&amp;"hasPart-ConductiveAdditive"&amp;"-hasQuantity-MassLoading"</f>
        <v>Battery-hasPart-Anode-hasPart-ConductiveAdditive-hasQuantity-MassLoading</v>
      </c>
      <c r="E53" s="2" t="s">
        <v>3</v>
      </c>
    </row>
    <row r="54" spans="1:5">
      <c r="A54" s="2" t="s">
        <v>70</v>
      </c>
      <c r="B54" s="6"/>
      <c r="C54" s="2" t="s">
        <v>62</v>
      </c>
      <c r="D54" s="2" t="str">
        <f>D40&amp;"hasPart-ConductiveAdditive-hasProperty-Naming"</f>
        <v>Battery-hasPart-Anode-hasPart-ConductiveAdditive-hasProperty-Naming</v>
      </c>
      <c r="E54" s="2" t="s">
        <v>3</v>
      </c>
    </row>
    <row r="55" spans="1:5">
      <c r="A55" s="2" t="s">
        <v>36</v>
      </c>
      <c r="B55" s="6"/>
      <c r="C55" s="2" t="s">
        <v>62</v>
      </c>
      <c r="D55" s="2" t="str">
        <f>D40&amp;"hasPart-ConductiveAdditive"&amp;"-hasProperty-Provenance"</f>
        <v>Battery-hasPart-Anode-hasPart-ConductiveAdditive-hasProperty-Provenance</v>
      </c>
      <c r="E55" s="2" t="s">
        <v>10</v>
      </c>
    </row>
    <row r="56" spans="1:5">
      <c r="A56" s="2" t="s">
        <v>69</v>
      </c>
      <c r="B56" s="6"/>
      <c r="C56" s="2" t="s">
        <v>62</v>
      </c>
      <c r="D56" s="2" t="str">
        <f>D40&amp;"hasPart-CurrentCollector-hasProperty-Naming"</f>
        <v>Battery-hasPart-Anode-hasPart-CurrentCollector-hasProperty-Naming</v>
      </c>
      <c r="E56" s="2" t="s">
        <v>10</v>
      </c>
    </row>
    <row r="57" spans="1:5">
      <c r="A57" s="2" t="s">
        <v>38</v>
      </c>
      <c r="B57" s="6"/>
      <c r="C57" s="2" t="s">
        <v>62</v>
      </c>
      <c r="D57" s="2" t="str">
        <f>D40&amp;"hasPart-CurrentCollector-"&amp;"hasProperty-Provenance"</f>
        <v>Battery-hasPart-Anode-hasPart-CurrentCollector-hasProperty-Provenance</v>
      </c>
      <c r="E57" s="2" t="s">
        <v>10</v>
      </c>
    </row>
    <row r="58" spans="1:5">
      <c r="A58" s="2" t="s">
        <v>39</v>
      </c>
      <c r="B58" s="6"/>
      <c r="C58" s="2" t="s">
        <v>58</v>
      </c>
      <c r="D58" s="2" t="str">
        <f>D40&amp;"hasPart-CurrentCollector-"&amp;"hasQuantity-Thickness"</f>
        <v>Battery-hasPart-Anode-hasPart-CurrentCollector-hasQuantity-Thickness</v>
      </c>
      <c r="E58" s="2" t="s">
        <v>3</v>
      </c>
    </row>
    <row r="59" spans="1:5">
      <c r="A59" s="2" t="s">
        <v>82</v>
      </c>
      <c r="B59" s="6"/>
      <c r="C59" s="2" t="s">
        <v>83</v>
      </c>
      <c r="D59" s="2" t="str">
        <f>D40&amp;"hasPart-CurrentCollector-"&amp;"hasQuantity-Weight"</f>
        <v>Battery-hasPart-Anode-hasPart-CurrentCollector-hasQuantity-Weight</v>
      </c>
      <c r="E59" s="2" t="s">
        <v>3</v>
      </c>
    </row>
    <row r="60" spans="1:5">
      <c r="A60" s="2" t="s">
        <v>46</v>
      </c>
      <c r="B60" s="6"/>
      <c r="C60" s="2" t="s">
        <v>58</v>
      </c>
      <c r="D60" s="2" t="str">
        <f>D40&amp;"hasQuantity-Diameter"</f>
        <v>Battery-hasPart-Anode-hasQuantity-Diameter</v>
      </c>
      <c r="E60" s="2" t="s">
        <v>3</v>
      </c>
    </row>
    <row r="61" spans="1:5">
      <c r="A61" s="2" t="s">
        <v>132</v>
      </c>
      <c r="B61" s="6"/>
      <c r="C61" s="2" t="s">
        <v>110</v>
      </c>
      <c r="D61" s="2" t="str">
        <f>D40&amp;"hasQuantity-Porosity"</f>
        <v>Battery-hasPart-Anode-hasQuantity-Porosity</v>
      </c>
      <c r="E61" s="2" t="s">
        <v>3</v>
      </c>
    </row>
    <row r="62" spans="1:5">
      <c r="A62" s="2" t="s">
        <v>84</v>
      </c>
      <c r="B62" s="6"/>
      <c r="C62" s="2" t="s">
        <v>85</v>
      </c>
      <c r="D62" s="2" t="str">
        <f>D40&amp;"hasQuantity-PracticalCapacity"</f>
        <v>Battery-hasPart-Anode-hasQuantity-PracticalCapacity</v>
      </c>
      <c r="E62" s="2" t="s">
        <v>3</v>
      </c>
    </row>
    <row r="63" spans="1:5">
      <c r="A63" s="2" t="s">
        <v>133</v>
      </c>
      <c r="B63" s="6"/>
      <c r="C63" s="2" t="s">
        <v>62</v>
      </c>
      <c r="D63" s="4" t="s">
        <v>136</v>
      </c>
      <c r="E63" s="2" t="s">
        <v>6</v>
      </c>
    </row>
    <row r="64" spans="1:5" ht="13.5" customHeight="1">
      <c r="A64" s="2" t="s">
        <v>135</v>
      </c>
      <c r="B64" s="6"/>
      <c r="C64" s="2" t="s">
        <v>58</v>
      </c>
      <c r="D64" s="2" t="str">
        <f>D40&amp;"hasQuantity-Thickness"</f>
        <v>Battery-hasPart-Anode-hasQuantity-Thickness</v>
      </c>
      <c r="E64" s="2" t="s">
        <v>3</v>
      </c>
    </row>
    <row r="65" spans="1:5" ht="13.5" customHeight="1">
      <c r="A65" s="2" t="s">
        <v>134</v>
      </c>
      <c r="B65" s="6"/>
      <c r="C65" s="2" t="s">
        <v>62</v>
      </c>
      <c r="D65" s="2" t="str">
        <f>D40&amp;"hasQuantity-Tortuosity"</f>
        <v>Battery-hasPart-Anode-hasQuantity-Tortuosity</v>
      </c>
      <c r="E65" s="2" t="s">
        <v>3</v>
      </c>
    </row>
    <row r="66" spans="1:5" ht="13.5" customHeight="1">
      <c r="A66" s="2" t="s">
        <v>81</v>
      </c>
      <c r="B66" s="6"/>
      <c r="C66" s="2" t="s">
        <v>83</v>
      </c>
      <c r="D66" s="2" t="str">
        <f>D40&amp;"hasQuantity-Weight"</f>
        <v>Battery-hasPart-Anode-hasQuantity-Weight</v>
      </c>
      <c r="E66" s="2" t="s">
        <v>3</v>
      </c>
    </row>
    <row r="67" spans="1:5">
      <c r="A67" s="2"/>
      <c r="B67" s="6"/>
      <c r="C67" s="2"/>
      <c r="D67" s="2"/>
      <c r="E67" s="2"/>
    </row>
    <row r="68" spans="1:5">
      <c r="A68" s="3" t="s">
        <v>160</v>
      </c>
      <c r="B68" s="6"/>
      <c r="C68" s="2"/>
      <c r="D68" s="2" t="s">
        <v>138</v>
      </c>
      <c r="E68" s="2"/>
    </row>
    <row r="69" spans="1:5">
      <c r="A69" s="2" t="s">
        <v>47</v>
      </c>
      <c r="B69" s="6"/>
      <c r="C69" s="2" t="s">
        <v>58</v>
      </c>
      <c r="D69" s="2" t="str">
        <f>D68&amp;"hasQuantity-Diameter"</f>
        <v>Battery-hasPart-Separator-hasQuantity-Diameter</v>
      </c>
      <c r="E69" s="2" t="s">
        <v>3</v>
      </c>
    </row>
    <row r="70" spans="1:5">
      <c r="A70" s="2" t="s">
        <v>77</v>
      </c>
      <c r="B70" s="6"/>
      <c r="C70" s="2" t="s">
        <v>62</v>
      </c>
      <c r="D70" s="2" t="s">
        <v>149</v>
      </c>
      <c r="E70" s="2" t="s">
        <v>10</v>
      </c>
    </row>
    <row r="71" spans="1:5">
      <c r="A71" s="2" t="s">
        <v>42</v>
      </c>
      <c r="B71" s="6"/>
      <c r="C71" s="2" t="s">
        <v>110</v>
      </c>
      <c r="D71" s="2" t="str">
        <f>D68&amp;"hasQuantity-Porosity"</f>
        <v>Battery-hasPart-Separator-hasQuantity-Porosity</v>
      </c>
      <c r="E71" s="2" t="s">
        <v>3</v>
      </c>
    </row>
    <row r="72" spans="1:5">
      <c r="A72" s="2" t="s">
        <v>40</v>
      </c>
      <c r="B72" s="6"/>
      <c r="C72" s="2" t="s">
        <v>62</v>
      </c>
      <c r="D72" s="2" t="str">
        <f>D68&amp;"hasProperty-Provenance"</f>
        <v>Battery-hasPart-Separator-hasProperty-Provenance</v>
      </c>
      <c r="E72" s="2" t="s">
        <v>11</v>
      </c>
    </row>
    <row r="73" spans="1:5">
      <c r="A73" s="2" t="s">
        <v>41</v>
      </c>
      <c r="B73" s="6"/>
      <c r="C73" s="2" t="s">
        <v>58</v>
      </c>
      <c r="D73" s="2" t="str">
        <f>D68&amp;"hasQuantity-Thickness"</f>
        <v>Battery-hasPart-Separator-hasQuantity-Thickness</v>
      </c>
      <c r="E73" s="2" t="s">
        <v>3</v>
      </c>
    </row>
    <row r="74" spans="1:5">
      <c r="A74" s="2" t="s">
        <v>43</v>
      </c>
      <c r="B74" s="6"/>
      <c r="C74" s="2" t="s">
        <v>62</v>
      </c>
      <c r="D74" s="2" t="str">
        <f>D68&amp;"hasQuantity-Tortuosity"</f>
        <v>Battery-hasPart-Separator-hasQuantity-Tortuosity</v>
      </c>
      <c r="E74" s="2" t="s">
        <v>3</v>
      </c>
    </row>
    <row r="75" spans="1:5">
      <c r="A75" s="2"/>
      <c r="B75" s="6"/>
      <c r="C75" s="2"/>
      <c r="D75" s="2"/>
      <c r="E75" s="2"/>
    </row>
    <row r="76" spans="1:5">
      <c r="A76" s="3" t="s">
        <v>161</v>
      </c>
      <c r="B76" s="6"/>
      <c r="C76" s="2"/>
      <c r="D76" s="2" t="s">
        <v>158</v>
      </c>
      <c r="E76" s="2"/>
    </row>
    <row r="77" spans="1:5">
      <c r="A77" s="2" t="s">
        <v>61</v>
      </c>
      <c r="B77" s="6"/>
      <c r="C77" s="2" t="s">
        <v>62</v>
      </c>
      <c r="D77" s="2" t="str">
        <f>D76&amp;"hasQuantity-Quantity"</f>
        <v>Battery-hasPart-Electrolyte-hasQuantity-Quantity</v>
      </c>
      <c r="E77" s="2" t="s">
        <v>3</v>
      </c>
    </row>
    <row r="78" spans="1:5">
      <c r="A78" s="2" t="s">
        <v>57</v>
      </c>
      <c r="B78" s="6"/>
      <c r="C78" s="2" t="s">
        <v>62</v>
      </c>
      <c r="D78" s="2" t="str">
        <f>D76&amp;"hasProperty-ChemicalCompositionQuantity"</f>
        <v>Battery-hasPart-Electrolyte-hasProperty-ChemicalCompositionQuantity</v>
      </c>
      <c r="E78" s="2" t="s">
        <v>11</v>
      </c>
    </row>
    <row r="79" spans="1:5">
      <c r="A79" s="2" t="s">
        <v>67</v>
      </c>
      <c r="B79" s="6"/>
      <c r="C79" s="2" t="s">
        <v>62</v>
      </c>
      <c r="D79" s="2" t="s">
        <v>150</v>
      </c>
      <c r="E79" s="2" t="s">
        <v>10</v>
      </c>
    </row>
    <row r="80" spans="1:5">
      <c r="A80" s="2" t="s">
        <v>48</v>
      </c>
      <c r="B80" s="6"/>
      <c r="C80" s="2" t="s">
        <v>62</v>
      </c>
      <c r="D80" s="2" t="str">
        <f>D76&amp;"hasProperty-Provenance"</f>
        <v>Battery-hasPart-Electrolyte-hasProperty-Provenance</v>
      </c>
      <c r="E80" s="2" t="s">
        <v>11</v>
      </c>
    </row>
    <row r="81" spans="1:5">
      <c r="A81" s="2" t="s">
        <v>59</v>
      </c>
      <c r="B81" s="6"/>
      <c r="C81" s="2" t="s">
        <v>97</v>
      </c>
      <c r="D81" s="2" t="str">
        <f>D76&amp;"hasPart-ElectrolyteSalt"&amp;"-hasQuantity-Concentration"</f>
        <v>Battery-hasPart-Electrolyte-hasPart-ElectrolyteSalt-hasQuantity-Concentration</v>
      </c>
      <c r="E81" s="2" t="s">
        <v>3</v>
      </c>
    </row>
    <row r="82" spans="1:5">
      <c r="A82" s="2" t="s">
        <v>60</v>
      </c>
      <c r="B82" s="6"/>
      <c r="C82" s="2" t="s">
        <v>62</v>
      </c>
      <c r="D82" s="2" t="str">
        <f>D76&amp;"hasPart-Solvent-hasQuantity-Ratio"</f>
        <v>Battery-hasPart-Electrolyte-hasPart-Solvent-hasQuantity-Ratio</v>
      </c>
      <c r="E82" s="2" t="s">
        <v>10</v>
      </c>
    </row>
    <row r="83" spans="1:5">
      <c r="A83" s="2" t="s">
        <v>52</v>
      </c>
      <c r="B83" s="6"/>
      <c r="C83" s="2" t="s">
        <v>96</v>
      </c>
      <c r="D83" s="2" t="str">
        <f>D76&amp;"hasQuantity-Volume"</f>
        <v>Battery-hasPart-Electrolyte-hasQuantity-Volume</v>
      </c>
      <c r="E83" s="2" t="s">
        <v>3</v>
      </c>
    </row>
    <row r="84" spans="1:5">
      <c r="A84" s="2"/>
      <c r="B84" s="6"/>
      <c r="C84" s="2"/>
      <c r="D84" s="2"/>
      <c r="E84" s="2"/>
    </row>
    <row r="85" spans="1:5">
      <c r="A85" s="3" t="s">
        <v>162</v>
      </c>
      <c r="B85" s="6"/>
      <c r="C85" s="2"/>
      <c r="D85" s="2" t="s">
        <v>152</v>
      </c>
      <c r="E85" s="2"/>
    </row>
    <row r="86" spans="1:5">
      <c r="A86" s="2" t="s">
        <v>56</v>
      </c>
      <c r="B86" s="6"/>
      <c r="C86" s="2" t="s">
        <v>62</v>
      </c>
      <c r="D86" s="4" t="s">
        <v>136</v>
      </c>
      <c r="E86" s="2" t="s">
        <v>4</v>
      </c>
    </row>
    <row r="87" spans="1:5">
      <c r="A87" s="2" t="s">
        <v>68</v>
      </c>
      <c r="B87" s="6"/>
      <c r="C87" s="2" t="s">
        <v>62</v>
      </c>
      <c r="D87" s="2" t="s">
        <v>153</v>
      </c>
      <c r="E87" s="2" t="s">
        <v>4</v>
      </c>
    </row>
    <row r="88" spans="1:5">
      <c r="A88" s="2" t="s">
        <v>44</v>
      </c>
      <c r="B88" s="6"/>
      <c r="C88" s="2" t="s">
        <v>62</v>
      </c>
      <c r="D88" s="2" t="s">
        <v>154</v>
      </c>
      <c r="E88" s="2" t="s">
        <v>25</v>
      </c>
    </row>
    <row r="89" spans="1:5">
      <c r="A89" s="2" t="s">
        <v>53</v>
      </c>
      <c r="B89" s="6"/>
      <c r="C89" s="2" t="s">
        <v>58</v>
      </c>
      <c r="D89" s="2" t="s">
        <v>176</v>
      </c>
      <c r="E89" s="2" t="s">
        <v>3</v>
      </c>
    </row>
    <row r="90" spans="1:5">
      <c r="A90" s="2" t="s">
        <v>54</v>
      </c>
      <c r="B90" s="6"/>
      <c r="C90" s="2" t="s">
        <v>62</v>
      </c>
      <c r="D90" s="2" t="s">
        <v>156</v>
      </c>
      <c r="E90" s="2" t="s">
        <v>10</v>
      </c>
    </row>
    <row r="91" spans="1:5">
      <c r="A91" s="2" t="s">
        <v>109</v>
      </c>
      <c r="B91" s="6"/>
      <c r="C91" s="2" t="s">
        <v>62</v>
      </c>
      <c r="D91" s="4" t="s">
        <v>136</v>
      </c>
      <c r="E91" s="2" t="s">
        <v>4</v>
      </c>
    </row>
    <row r="92" spans="1:5">
      <c r="A92" s="2" t="s">
        <v>93</v>
      </c>
      <c r="B92" s="6"/>
      <c r="C92" s="2" t="s">
        <v>62</v>
      </c>
      <c r="D92" s="4" t="s">
        <v>136</v>
      </c>
      <c r="E92" s="2" t="s">
        <v>3</v>
      </c>
    </row>
    <row r="93" spans="1:5">
      <c r="A93" s="2" t="s">
        <v>94</v>
      </c>
      <c r="B93" s="6"/>
      <c r="C93" s="2" t="s">
        <v>62</v>
      </c>
      <c r="D93" s="4" t="s">
        <v>136</v>
      </c>
      <c r="E93" s="2" t="s">
        <v>3</v>
      </c>
    </row>
    <row r="94" spans="1:5">
      <c r="A94" s="2" t="s">
        <v>95</v>
      </c>
      <c r="B94" s="6"/>
      <c r="C94" s="2" t="s">
        <v>62</v>
      </c>
      <c r="D94" s="4" t="s">
        <v>136</v>
      </c>
      <c r="E94" s="2" t="s">
        <v>4</v>
      </c>
    </row>
    <row r="95" spans="1:5">
      <c r="A95" s="2"/>
      <c r="B95" s="6"/>
      <c r="C95" s="2"/>
      <c r="D95" s="2"/>
      <c r="E95" s="2"/>
    </row>
    <row r="96" spans="1:5">
      <c r="A96" s="3" t="s">
        <v>163</v>
      </c>
      <c r="B96" s="6"/>
      <c r="C96" s="2"/>
      <c r="D96" s="2"/>
      <c r="E96" s="2"/>
    </row>
    <row r="97" spans="1:5">
      <c r="A97" s="2" t="s">
        <v>65</v>
      </c>
      <c r="B97" s="6"/>
      <c r="C97" s="2" t="s">
        <v>62</v>
      </c>
      <c r="D97" s="4" t="s">
        <v>136</v>
      </c>
      <c r="E97" s="2" t="s">
        <v>101</v>
      </c>
    </row>
    <row r="98" spans="1:5">
      <c r="A98" s="2" t="s">
        <v>66</v>
      </c>
      <c r="B98" s="6"/>
      <c r="C98" s="2" t="s">
        <v>62</v>
      </c>
      <c r="D98" s="4" t="s">
        <v>136</v>
      </c>
      <c r="E98" s="2" t="s">
        <v>101</v>
      </c>
    </row>
    <row r="99" spans="1:5">
      <c r="A99" s="2" t="s">
        <v>78</v>
      </c>
      <c r="B99" s="6"/>
      <c r="C99" s="2" t="s">
        <v>62</v>
      </c>
      <c r="D99" s="4" t="s">
        <v>136</v>
      </c>
      <c r="E99" s="2" t="s">
        <v>101</v>
      </c>
    </row>
    <row r="100" spans="1:5">
      <c r="A100" s="2" t="s">
        <v>79</v>
      </c>
      <c r="B100" s="6"/>
      <c r="C100" s="2" t="s">
        <v>62</v>
      </c>
      <c r="D100" s="4" t="s">
        <v>136</v>
      </c>
      <c r="E100" s="2" t="s">
        <v>101</v>
      </c>
    </row>
    <row r="101" spans="1:5">
      <c r="A101" s="2" t="s">
        <v>88</v>
      </c>
      <c r="B101" s="6"/>
      <c r="C101" s="2" t="s">
        <v>62</v>
      </c>
      <c r="D101" s="4" t="s">
        <v>136</v>
      </c>
      <c r="E101" s="2" t="s">
        <v>101</v>
      </c>
    </row>
  </sheetData>
  <sortState xmlns:xlrd2="http://schemas.microsoft.com/office/spreadsheetml/2017/richdata2" ref="A41:D66">
    <sortCondition ref="A41:A66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28D7-A302-F64E-B668-CC699C6C2907}">
  <dimension ref="A1:B7"/>
  <sheetViews>
    <sheetView zoomScale="189" zoomScaleNormal="189" workbookViewId="0">
      <selection activeCell="B2" sqref="B2"/>
    </sheetView>
  </sheetViews>
  <sheetFormatPr defaultColWidth="11.42578125" defaultRowHeight="14.25"/>
  <cols>
    <col min="2" max="2" width="75.85546875" bestFit="1" customWidth="1"/>
  </cols>
  <sheetData>
    <row r="1" spans="1:2">
      <c r="A1" s="8" t="s">
        <v>102</v>
      </c>
      <c r="B1" s="8" t="s">
        <v>217</v>
      </c>
    </row>
    <row r="2" spans="1:2">
      <c r="A2" t="s">
        <v>164</v>
      </c>
      <c r="B2" s="1" t="s">
        <v>165</v>
      </c>
    </row>
    <row r="3" spans="1:2">
      <c r="A3" t="s">
        <v>170</v>
      </c>
      <c r="B3" s="1" t="s">
        <v>171</v>
      </c>
    </row>
    <row r="4" spans="1:2">
      <c r="A4" t="s">
        <v>166</v>
      </c>
      <c r="B4" s="1" t="s">
        <v>167</v>
      </c>
    </row>
    <row r="5" spans="1:2">
      <c r="A5" t="s">
        <v>168</v>
      </c>
      <c r="B5" s="1" t="s">
        <v>169</v>
      </c>
    </row>
    <row r="6" spans="1:2">
      <c r="A6" t="s">
        <v>202</v>
      </c>
      <c r="B6" s="1" t="s">
        <v>203</v>
      </c>
    </row>
    <row r="7" spans="1:2">
      <c r="A7" t="s">
        <v>218</v>
      </c>
      <c r="B7" s="1" t="s">
        <v>219</v>
      </c>
    </row>
  </sheetData>
  <hyperlinks>
    <hyperlink ref="B2" r:id="rId1" xr:uid="{4595104F-CD91-CB4C-87A0-14A645656C09}"/>
    <hyperlink ref="B4" r:id="rId2" xr:uid="{549A6D2F-6BDB-4A40-B3ED-71310F83A512}"/>
    <hyperlink ref="B5" r:id="rId3" xr:uid="{D06A130A-1832-9D47-B94F-01F001636C88}"/>
    <hyperlink ref="B3" r:id="rId4" tooltip="https://w3id.org/emmo#" display="https://w3id.org/emmo" xr:uid="{BABC1300-5489-1842-A79A-7213F4013AD6}"/>
    <hyperlink ref="B6" r:id="rId5" xr:uid="{7F84B32F-CC08-4C42-927C-372E59F5B0CF}"/>
    <hyperlink ref="B7" r:id="rId6" xr:uid="{805F63FD-5440-48FE-8507-E78A2D5545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CDB9-1B37-0F43-987A-E4EC00437F36}">
  <dimension ref="A1:B5"/>
  <sheetViews>
    <sheetView zoomScale="189" zoomScaleNormal="189" workbookViewId="0">
      <selection activeCell="B2" sqref="B2"/>
    </sheetView>
  </sheetViews>
  <sheetFormatPr defaultColWidth="11.42578125" defaultRowHeight="14.25"/>
  <cols>
    <col min="1" max="1" width="22.85546875" bestFit="1" customWidth="1"/>
    <col min="2" max="2" width="23" bestFit="1" customWidth="1"/>
  </cols>
  <sheetData>
    <row r="1" spans="1:2">
      <c r="A1" s="8" t="s">
        <v>102</v>
      </c>
      <c r="B1" s="8" t="s">
        <v>217</v>
      </c>
    </row>
    <row r="2" spans="1:2">
      <c r="A2" t="s">
        <v>104</v>
      </c>
      <c r="B2" t="s">
        <v>172</v>
      </c>
    </row>
    <row r="3" spans="1:2">
      <c r="A3" t="s">
        <v>125</v>
      </c>
      <c r="B3" t="s">
        <v>173</v>
      </c>
    </row>
    <row r="4" spans="1:2">
      <c r="A4" t="s">
        <v>175</v>
      </c>
      <c r="B4" t="s">
        <v>174</v>
      </c>
    </row>
    <row r="5" spans="1:2">
      <c r="A5" t="s">
        <v>177</v>
      </c>
      <c r="B5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A469-2D99-0248-A6BE-8B8415A47005}">
  <dimension ref="A1:B36"/>
  <sheetViews>
    <sheetView zoomScale="211" zoomScaleNormal="211" workbookViewId="0">
      <selection activeCell="B4" sqref="B4"/>
    </sheetView>
  </sheetViews>
  <sheetFormatPr defaultColWidth="11.42578125" defaultRowHeight="14.25"/>
  <cols>
    <col min="1" max="1" width="28.85546875" bestFit="1" customWidth="1"/>
    <col min="2" max="2" width="35.140625" bestFit="1" customWidth="1"/>
  </cols>
  <sheetData>
    <row r="1" spans="1:2">
      <c r="A1" s="8" t="s">
        <v>102</v>
      </c>
      <c r="B1" s="8" t="s">
        <v>217</v>
      </c>
    </row>
    <row r="2" spans="1:2">
      <c r="A2" t="s">
        <v>114</v>
      </c>
      <c r="B2" t="s">
        <v>179</v>
      </c>
    </row>
    <row r="3" spans="1:2">
      <c r="A3" t="s">
        <v>80</v>
      </c>
      <c r="B3" t="s">
        <v>180</v>
      </c>
    </row>
    <row r="4" spans="1:2">
      <c r="A4" t="s">
        <v>115</v>
      </c>
      <c r="B4" t="s">
        <v>181</v>
      </c>
    </row>
    <row r="5" spans="1:2">
      <c r="A5" t="s">
        <v>103</v>
      </c>
      <c r="B5" t="s">
        <v>182</v>
      </c>
    </row>
    <row r="6" spans="1:2">
      <c r="A6" t="s">
        <v>121</v>
      </c>
      <c r="B6" t="s">
        <v>183</v>
      </c>
    </row>
    <row r="7" spans="1:2">
      <c r="A7" t="s">
        <v>122</v>
      </c>
      <c r="B7" t="s">
        <v>192</v>
      </c>
    </row>
    <row r="8" spans="1:2">
      <c r="A8" t="s">
        <v>105</v>
      </c>
      <c r="B8" t="s">
        <v>184</v>
      </c>
    </row>
    <row r="9" spans="1:2">
      <c r="A9" t="s">
        <v>118</v>
      </c>
      <c r="B9" t="s">
        <v>185</v>
      </c>
    </row>
    <row r="10" spans="1:2">
      <c r="A10" t="s">
        <v>116</v>
      </c>
      <c r="B10" t="s">
        <v>186</v>
      </c>
    </row>
    <row r="11" spans="1:2">
      <c r="A11" t="s">
        <v>117</v>
      </c>
      <c r="B11" t="s">
        <v>187</v>
      </c>
    </row>
    <row r="12" spans="1:2">
      <c r="A12" t="s">
        <v>123</v>
      </c>
      <c r="B12" t="s">
        <v>188</v>
      </c>
    </row>
    <row r="13" spans="1:2">
      <c r="A13" t="s">
        <v>124</v>
      </c>
      <c r="B13" t="s">
        <v>189</v>
      </c>
    </row>
    <row r="14" spans="1:2">
      <c r="A14" t="s">
        <v>128</v>
      </c>
      <c r="B14" t="s">
        <v>190</v>
      </c>
    </row>
    <row r="15" spans="1:2">
      <c r="A15" t="s">
        <v>139</v>
      </c>
      <c r="B15" t="s">
        <v>191</v>
      </c>
    </row>
    <row r="16" spans="1:2">
      <c r="A16" t="s">
        <v>113</v>
      </c>
      <c r="B16" t="s">
        <v>193</v>
      </c>
    </row>
    <row r="17" spans="1:2">
      <c r="A17" t="s">
        <v>129</v>
      </c>
      <c r="B17" t="s">
        <v>194</v>
      </c>
    </row>
    <row r="18" spans="1:2">
      <c r="A18" t="s">
        <v>130</v>
      </c>
      <c r="B18" t="s">
        <v>195</v>
      </c>
    </row>
    <row r="19" spans="1:2">
      <c r="A19" t="s">
        <v>120</v>
      </c>
      <c r="B19" t="s">
        <v>197</v>
      </c>
    </row>
    <row r="20" spans="1:2">
      <c r="A20" t="s">
        <v>137</v>
      </c>
      <c r="B20" t="s">
        <v>196</v>
      </c>
    </row>
    <row r="21" spans="1:2">
      <c r="A21" t="s">
        <v>119</v>
      </c>
      <c r="B21" t="s">
        <v>198</v>
      </c>
    </row>
    <row r="22" spans="1:2">
      <c r="A22" t="s">
        <v>126</v>
      </c>
      <c r="B22" t="s">
        <v>199</v>
      </c>
    </row>
    <row r="23" spans="1:2">
      <c r="A23" t="s">
        <v>131</v>
      </c>
      <c r="B23" t="s">
        <v>200</v>
      </c>
    </row>
    <row r="24" spans="1:2">
      <c r="A24" t="s">
        <v>127</v>
      </c>
      <c r="B24" t="s">
        <v>201</v>
      </c>
    </row>
    <row r="25" spans="1:2">
      <c r="A25" t="s">
        <v>140</v>
      </c>
      <c r="B25" t="s">
        <v>204</v>
      </c>
    </row>
    <row r="26" spans="1:2">
      <c r="A26" t="s">
        <v>141</v>
      </c>
      <c r="B26" t="s">
        <v>205</v>
      </c>
    </row>
    <row r="27" spans="1:2">
      <c r="A27" t="s">
        <v>142</v>
      </c>
      <c r="B27" t="s">
        <v>206</v>
      </c>
    </row>
    <row r="28" spans="1:2">
      <c r="A28" t="s">
        <v>143</v>
      </c>
      <c r="B28" t="s">
        <v>207</v>
      </c>
    </row>
    <row r="29" spans="1:2">
      <c r="A29" t="s">
        <v>144</v>
      </c>
      <c r="B29" t="s">
        <v>208</v>
      </c>
    </row>
    <row r="30" spans="1:2">
      <c r="A30" t="s">
        <v>145</v>
      </c>
      <c r="B30" t="s">
        <v>209</v>
      </c>
    </row>
    <row r="31" spans="1:2">
      <c r="A31" t="s">
        <v>146</v>
      </c>
      <c r="B31" t="s">
        <v>210</v>
      </c>
    </row>
    <row r="32" spans="1:2">
      <c r="A32" t="s">
        <v>147</v>
      </c>
      <c r="B32" t="s">
        <v>211</v>
      </c>
    </row>
    <row r="33" spans="1:2">
      <c r="A33" t="s">
        <v>148</v>
      </c>
      <c r="B33" t="s">
        <v>212</v>
      </c>
    </row>
    <row r="34" spans="1:2">
      <c r="A34" t="s">
        <v>151</v>
      </c>
      <c r="B34" t="s">
        <v>213</v>
      </c>
    </row>
    <row r="35" spans="1:2">
      <c r="A35" t="s">
        <v>155</v>
      </c>
      <c r="B35" t="s">
        <v>214</v>
      </c>
    </row>
    <row r="36" spans="1:2">
      <c r="A36" t="s">
        <v>157</v>
      </c>
      <c r="B36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604F-1C4A-0644-86D5-D1C5E2E13BC7}">
  <dimension ref="A1:F9"/>
  <sheetViews>
    <sheetView zoomScale="189" zoomScaleNormal="189" workbookViewId="0">
      <selection activeCell="B12" sqref="B12"/>
    </sheetView>
  </sheetViews>
  <sheetFormatPr defaultColWidth="11.42578125" defaultRowHeight="14.25"/>
  <cols>
    <col min="2" max="2" width="29.140625" bestFit="1" customWidth="1"/>
    <col min="3" max="3" width="12.85546875" bestFit="1" customWidth="1"/>
    <col min="4" max="4" width="22.7109375" bestFit="1" customWidth="1"/>
    <col min="6" max="6" width="19.140625" bestFit="1" customWidth="1"/>
  </cols>
  <sheetData>
    <row r="1" spans="1:6">
      <c r="A1" s="8" t="s">
        <v>102</v>
      </c>
      <c r="B1" s="8" t="s">
        <v>239</v>
      </c>
      <c r="C1" s="8" t="s">
        <v>216</v>
      </c>
      <c r="D1" s="8" t="s">
        <v>217</v>
      </c>
      <c r="F1" s="8"/>
    </row>
    <row r="2" spans="1:6">
      <c r="A2" t="s">
        <v>58</v>
      </c>
      <c r="B2" t="s">
        <v>228</v>
      </c>
      <c r="C2" t="s">
        <v>58</v>
      </c>
      <c r="D2" t="s">
        <v>220</v>
      </c>
    </row>
    <row r="3" spans="1:6">
      <c r="A3" t="s">
        <v>85</v>
      </c>
      <c r="B3" t="s">
        <v>229</v>
      </c>
      <c r="C3" t="s">
        <v>85</v>
      </c>
      <c r="D3" t="s">
        <v>221</v>
      </c>
    </row>
    <row r="4" spans="1:6">
      <c r="A4" t="s">
        <v>7</v>
      </c>
      <c r="B4" t="s">
        <v>230</v>
      </c>
      <c r="C4" t="s">
        <v>236</v>
      </c>
      <c r="D4" t="s">
        <v>222</v>
      </c>
    </row>
    <row r="5" spans="1:6">
      <c r="A5" t="s">
        <v>87</v>
      </c>
      <c r="B5" t="s">
        <v>231</v>
      </c>
      <c r="C5" t="s">
        <v>87</v>
      </c>
      <c r="D5" s="9" t="s">
        <v>223</v>
      </c>
    </row>
    <row r="6" spans="1:6">
      <c r="A6" t="s">
        <v>83</v>
      </c>
      <c r="B6" t="s">
        <v>232</v>
      </c>
      <c r="C6" t="s">
        <v>237</v>
      </c>
      <c r="D6" s="9" t="s">
        <v>224</v>
      </c>
    </row>
    <row r="7" spans="1:6">
      <c r="A7" t="s">
        <v>110</v>
      </c>
      <c r="B7" t="s">
        <v>233</v>
      </c>
      <c r="C7" t="s">
        <v>110</v>
      </c>
      <c r="D7" t="s">
        <v>225</v>
      </c>
    </row>
    <row r="8" spans="1:6">
      <c r="A8" t="s">
        <v>97</v>
      </c>
      <c r="B8" t="s">
        <v>234</v>
      </c>
      <c r="C8" t="s">
        <v>97</v>
      </c>
      <c r="D8" t="s">
        <v>226</v>
      </c>
    </row>
    <row r="9" spans="1:6">
      <c r="A9" t="s">
        <v>96</v>
      </c>
      <c r="B9" t="s">
        <v>235</v>
      </c>
      <c r="C9" t="s">
        <v>238</v>
      </c>
      <c r="D9" t="s">
        <v>227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Schemas</vt:lpstr>
      <vt:lpstr>@context-TopLevel</vt:lpstr>
      <vt:lpstr>@context-Connector</vt:lpstr>
      <vt:lpstr>Ontology - Item</vt:lpstr>
      <vt:lpstr>Ontology - Unit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Senocrate, Alessandro</dc:creator>
  <cp:lastModifiedBy>Plainpan, Nukorn</cp:lastModifiedBy>
  <dcterms:created xsi:type="dcterms:W3CDTF">2023-07-07T07:26:09Z</dcterms:created>
  <dcterms:modified xsi:type="dcterms:W3CDTF">2024-05-07T16:57:17Z</dcterms:modified>
</cp:coreProperties>
</file>