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bus\Desktop\Ruth Excel Projects\"/>
    </mc:Choice>
  </mc:AlternateContent>
  <xr:revisionPtr revIDLastSave="0" documentId="13_ncr:1_{33EE0A29-D7BA-4140-AA86-111C6A4DD50A}" xr6:coauthVersionLast="47" xr6:coauthVersionMax="47" xr10:uidLastSave="{00000000-0000-0000-0000-000000000000}"/>
  <bookViews>
    <workbookView xWindow="-108" yWindow="-108" windowWidth="23256" windowHeight="12576" firstSheet="4" activeTab="6" xr2:uid="{9C504889-49C9-40B1-AAA2-560E668D4FD1}"/>
  </bookViews>
  <sheets>
    <sheet name="IF FUNCTION 01 Practice" sheetId="3" r:id="rId1"/>
    <sheet name="CONCATENATE Practice" sheetId="7" r:id="rId2"/>
    <sheet name="VLOOKUP FUNCTION Practice" sheetId="2" r:id="rId3"/>
    <sheet name="INDEX MATCH FUNCTION Practice" sheetId="6" r:id="rId4"/>
    <sheet name="CUSTOMER INFO" sheetId="1" r:id="rId5"/>
    <sheet name="LEFT RIGHT MID Practice" sheetId="4" r:id="rId6"/>
    <sheet name="SUMIF Practice" sheetId="5" r:id="rId7"/>
    <sheet name="Single Data Table Practice" sheetId="8" r:id="rId8"/>
    <sheet name="Multi Data Tabl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5" l="1"/>
  <c r="G10" i="8"/>
  <c r="G9" i="8"/>
  <c r="G8" i="8"/>
  <c r="G7" i="8"/>
  <c r="G6" i="8"/>
  <c r="L5" i="5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E12" i="4"/>
  <c r="E13" i="4"/>
  <c r="E14" i="4"/>
  <c r="E15" i="4"/>
  <c r="E16" i="4"/>
  <c r="E17" i="4"/>
  <c r="D12" i="4"/>
  <c r="D13" i="4"/>
  <c r="D14" i="4"/>
  <c r="D15" i="4"/>
  <c r="D16" i="4"/>
  <c r="D17" i="4"/>
  <c r="C12" i="4"/>
  <c r="H12" i="4" s="1"/>
  <c r="C13" i="4"/>
  <c r="H13" i="4" s="1"/>
  <c r="C14" i="4"/>
  <c r="H14" i="4" s="1"/>
  <c r="C15" i="4"/>
  <c r="H15" i="4" s="1"/>
  <c r="C16" i="4"/>
  <c r="H16" i="4" s="1"/>
  <c r="C17" i="4"/>
  <c r="H17" i="4" s="1"/>
  <c r="F8" i="6"/>
  <c r="D8" i="6"/>
  <c r="J5" i="6"/>
  <c r="I5" i="6"/>
  <c r="H5" i="6"/>
  <c r="G5" i="6"/>
  <c r="F5" i="6"/>
  <c r="F8" i="2"/>
  <c r="D8" i="2"/>
  <c r="J5" i="2"/>
  <c r="I5" i="2"/>
  <c r="H5" i="2"/>
  <c r="G5" i="2"/>
  <c r="F5" i="2"/>
  <c r="F5" i="7"/>
  <c r="F6" i="7"/>
  <c r="F7" i="7"/>
  <c r="F8" i="7"/>
  <c r="F9" i="7"/>
  <c r="F10" i="7"/>
  <c r="F11" i="7"/>
  <c r="F12" i="7"/>
  <c r="F13" i="7"/>
  <c r="F14" i="7"/>
  <c r="F15" i="7"/>
  <c r="E7" i="3"/>
  <c r="E8" i="3"/>
  <c r="E9" i="3"/>
  <c r="E10" i="3"/>
  <c r="E11" i="3"/>
  <c r="E12" i="3"/>
  <c r="E13" i="3"/>
  <c r="E14" i="3"/>
  <c r="E15" i="3"/>
  <c r="E6" i="3"/>
  <c r="G5" i="8"/>
  <c r="S12" i="9"/>
  <c r="V8" i="9"/>
  <c r="B5" i="9"/>
  <c r="L3" i="9"/>
  <c r="C10" i="8"/>
  <c r="D15" i="7"/>
  <c r="D13" i="7"/>
  <c r="D12" i="7"/>
  <c r="D11" i="7"/>
  <c r="D10" i="7"/>
  <c r="D9" i="7"/>
  <c r="D8" i="7"/>
  <c r="D7" i="7"/>
  <c r="D6" i="7"/>
  <c r="D5" i="7"/>
  <c r="D14" i="7"/>
  <c r="D5" i="6" l="1"/>
  <c r="F11" i="4" l="1"/>
  <c r="G11" i="4" s="1"/>
  <c r="E11" i="4"/>
  <c r="D11" i="4"/>
  <c r="C11" i="4"/>
  <c r="H11" i="4" s="1"/>
  <c r="E5" i="3"/>
  <c r="D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5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5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<sst xmlns="http://schemas.openxmlformats.org/spreadsheetml/2006/main" count="1189" uniqueCount="860">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</sst>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166" fontId="0" fillId="0" borderId="0" xfId="1" applyFont="1"/>
    <xf numFmtId="0" fontId="0" fillId="0" borderId="0" xfId="0" quotePrefix="1" applyAlignment="1">
      <alignment horizontal="center"/>
    </xf>
    <xf numFmtId="165" fontId="0" fillId="0" borderId="0" xfId="2" applyFont="1"/>
    <xf numFmtId="0" fontId="0" fillId="0" borderId="0" xfId="0" quotePrefix="1"/>
    <xf numFmtId="0" fontId="2" fillId="2" borderId="3" xfId="0" applyFont="1" applyFill="1" applyBorder="1"/>
    <xf numFmtId="165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164" fontId="12" fillId="8" borderId="10" xfId="0" applyNumberFormat="1" applyFont="1" applyFill="1" applyBorder="1"/>
    <xf numFmtId="164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/>
    <xf numFmtId="165" fontId="0" fillId="0" borderId="16" xfId="2" applyFont="1" applyBorder="1"/>
    <xf numFmtId="165" fontId="0" fillId="0" borderId="12" xfId="2" applyFont="1" applyBorder="1"/>
    <xf numFmtId="0" fontId="0" fillId="0" borderId="13" xfId="0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1" fontId="0" fillId="4" borderId="3" xfId="2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C4:E15" totalsRowShown="0" headerRowDxfId="29">
  <autoFilter ref="C4:E15" xr:uid="{7EF28A09-475B-4A8C-844E-C16FB2512675}"/>
  <tableColumns count="3">
    <tableColumn id="1" xr3:uid="{E4E64CFB-9945-4C15-A551-B8D7EF06A537}" name="PROJECTS"/>
    <tableColumn id="2" xr3:uid="{D1AB6584-6930-421A-AA98-1EA108A173B7}" name="PERCENTAGE" dataDxfId="28" dataCellStyle="Comma"/>
    <tableColumn id="3" xr3:uid="{7FA28F0A-B617-4825-892A-86E0AF338E4A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C4:F15" totalsRowShown="0" headerRowDxfId="24">
  <autoFilter ref="C4:F15" xr:uid="{7EF28A09-475B-4A8C-844E-C16FB2512675}"/>
  <tableColumns count="4">
    <tableColumn id="1" xr3:uid="{E29561B7-DC0C-4930-BB09-664400E9B874}" name="PROJECTS"/>
    <tableColumn id="5" xr3:uid="{7618AB37-5B72-40A8-8C15-9DE087F8CB9F}" name="DUE DATE" dataDxfId="23"/>
    <tableColumn id="2" xr3:uid="{6A55012A-8882-4F48-BB58-C8756D3DDB37}" name="PERCENTAGE" dataDxfId="22" dataCellStyle="Comma"/>
    <tableColumn id="3" xr3:uid="{894B24EC-5522-489C-992E-2FE14787EBB4}" name="STATUS" dataDxfId="21">
      <calculatedColumnFormula>IF(E5=1, "COMPLETE", IF(E5&gt;0, "IN PROGRESS", "PAST DUE"))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17" tableBorderDxfId="16" dataCellStyle="Normal_Customer Info">
  <autoFilter ref="A1:I92" xr:uid="{33761F1C-CD1E-4D9D-A116-776D8C10A0F3}"/>
  <tableColumns count="9">
    <tableColumn id="1" xr3:uid="{0B21E4DF-1BE9-442C-91B6-5D982E20EAAF}" name="Customer ID" dataDxfId="15" dataCellStyle="Normal_Customer Info"/>
    <tableColumn id="2" xr3:uid="{B2303E18-46EF-4012-AFFF-2F36313522E1}" name="Company Name" dataDxfId="14" dataCellStyle="Normal_Customer Info"/>
    <tableColumn id="3" xr3:uid="{0EB485C1-E027-4E44-9816-163BE46CC5BD}" name="Contact Name" dataDxfId="13" dataCellStyle="Normal_Customer Info"/>
    <tableColumn id="5" xr3:uid="{1CD1DFB3-CC11-4FF5-BE05-FBD86F1E03DC}" name="Address" dataDxfId="12" dataCellStyle="Normal_Customer Info"/>
    <tableColumn id="6" xr3:uid="{6F40B2DC-786B-44FB-BF57-27C1F3C11A50}" name="City" dataDxfId="11" dataCellStyle="Normal_Customer Info"/>
    <tableColumn id="7" xr3:uid="{BE59FE62-06B3-4539-AAEF-4B233706746D}" name="Region" dataDxfId="10" dataCellStyle="Normal_Customer Info"/>
    <tableColumn id="8" xr3:uid="{353BC7A9-288B-485C-BD71-CE2CCA02F728}" name="Postal Code" dataDxfId="9" dataCellStyle="Normal_Customer Info"/>
    <tableColumn id="9" xr3:uid="{0F98A9A0-D426-491A-8D7E-9B7649B52B1D}" name="Country" dataDxfId="8" dataCellStyle="Normal_Customer Info"/>
    <tableColumn id="10" xr3:uid="{0B3205FC-9D0A-4B7A-9CFA-900C03ED71FB}" name="Phone" dataDxfId="7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6">
      <calculatedColumnFormula>RIGHT(Table3[[#This Row],[TRAINING CODE]],2)</calculatedColumnFormula>
    </tableColumn>
    <tableColumn id="6" xr3:uid="{D9B352CE-4C3E-4CEE-89A5-9D991E3DE954}" name="LEVEL" dataDxfId="5">
      <calculatedColumnFormula>VLOOKUP($F11,$B$25:$C$29,2,FALSE)</calculatedColumnFormula>
    </tableColumn>
    <tableColumn id="7" xr3:uid="{56FB84C4-842C-45D9-B9B8-56E1C80F2C98}" name="CLASS NAME" dataDxfId="4">
      <calculatedColumnFormula>VLOOKUP($C11,$E$25:$F$30,2,FALSE)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3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2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C4:F124" totalsRowShown="0">
  <sortState xmlns:xlrd2="http://schemas.microsoft.com/office/spreadsheetml/2017/richdata2" ref="C5:F124">
    <sortCondition ref="C4:C124"/>
  </sortState>
  <tableColumns count="4">
    <tableColumn id="1" xr3:uid="{8E09452A-7B67-4C48-855D-CFBD7204DD60}" name="MOVIE" dataDxfId="1"/>
    <tableColumn id="2" xr3:uid="{C278F0A8-15A3-422C-A7A5-B3194F40A299}" name="GROSS" dataDxfId="0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16" Type="http://schemas.openxmlformats.org/officeDocument/2006/relationships/hyperlink" Target="https://www.boxofficemojo.com/year/2016/?ref_=bo_cso_table_16" TargetMode="External"/><Relationship Id="rId29" Type="http://schemas.openxmlformats.org/officeDocument/2006/relationships/hyperlink" Target="https://www.boxofficemojo.com/year/2018/?ref_=bo_cso_table_5" TargetMode="External"/><Relationship Id="rId11" Type="http://schemas.openxmlformats.org/officeDocument/2006/relationships/hyperlink" Target="https://www.boxofficemojo.com/year/2016/?ref_=bo_cso_table_11" TargetMode="External"/><Relationship Id="rId24" Type="http://schemas.openxmlformats.org/officeDocument/2006/relationships/hyperlink" Target="https://www.boxofficemojo.com/year/2009/?ref_=bo_cso_table_24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66" Type="http://schemas.openxmlformats.org/officeDocument/2006/relationships/hyperlink" Target="https://www.boxofficemojo.com/year/2018/?ref_=bo_cso_table_6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87" Type="http://schemas.openxmlformats.org/officeDocument/2006/relationships/hyperlink" Target="https://www.boxofficemojo.com/year/1997/?ref_=bo_cso_table_28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56" Type="http://schemas.openxmlformats.org/officeDocument/2006/relationships/hyperlink" Target="https://www.boxofficemojo.com/year/2004/?ref_=bo_cso_table_32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table" Target="../tables/table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25" Type="http://schemas.openxmlformats.org/officeDocument/2006/relationships/hyperlink" Target="https://www.boxofficemojo.com/year/2015/?ref_=bo_cso_table_1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46" Type="http://schemas.openxmlformats.org/officeDocument/2006/relationships/hyperlink" Target="https://www.boxofficemojo.com/year/2012/?ref_=bo_cso_table_22" TargetMode="External"/><Relationship Id="rId59" Type="http://schemas.openxmlformats.org/officeDocument/2006/relationships/hyperlink" Target="https://www.boxofficemojo.com/year/2002/?ref_=bo_cso_table_35" TargetMode="External"/><Relationship Id="rId67" Type="http://schemas.openxmlformats.org/officeDocument/2006/relationships/hyperlink" Target="https://www.boxofficemojo.com/year/2003/?ref_=bo_cso_table_7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15"/>
  <sheetViews>
    <sheetView workbookViewId="0">
      <selection activeCell="H5" sqref="H5"/>
    </sheetView>
  </sheetViews>
  <sheetFormatPr defaultRowHeight="14.4" x14ac:dyDescent="0.3"/>
  <cols>
    <col min="2" max="2" width="15.33203125" customWidth="1"/>
    <col min="3" max="3" width="18" customWidth="1"/>
    <col min="4" max="4" width="13.77734375" customWidth="1"/>
    <col min="5" max="5" width="15.77734375" customWidth="1"/>
  </cols>
  <sheetData>
    <row r="1" spans="2:8" ht="23.4" x14ac:dyDescent="0.45">
      <c r="B1" s="38" t="s">
        <v>667</v>
      </c>
      <c r="C1" s="38"/>
      <c r="D1" s="38"/>
      <c r="E1" s="38"/>
      <c r="F1" s="38"/>
      <c r="G1" s="38"/>
      <c r="H1" s="38"/>
    </row>
    <row r="4" spans="2:8" ht="18" x14ac:dyDescent="0.35">
      <c r="C4" s="4" t="s">
        <v>671</v>
      </c>
      <c r="D4" s="4" t="s">
        <v>669</v>
      </c>
      <c r="E4" s="4" t="s">
        <v>683</v>
      </c>
    </row>
    <row r="5" spans="2:8" x14ac:dyDescent="0.3">
      <c r="C5" t="s">
        <v>672</v>
      </c>
      <c r="D5" s="8">
        <v>0.88</v>
      </c>
      <c r="E5" t="str">
        <f>IF(D5=1, "COMPLETE", IF(D5&gt;0, "IN PROGRESS", "NOT STARTED"))</f>
        <v>IN PROGRESS</v>
      </c>
    </row>
    <row r="6" spans="2:8" x14ac:dyDescent="0.3">
      <c r="C6" t="s">
        <v>673</v>
      </c>
      <c r="D6" s="8">
        <v>1</v>
      </c>
      <c r="E6" t="str">
        <f>IF(Table2[[#This Row],[PERCENTAGE]]=1,"complete","in progress")</f>
        <v>complete</v>
      </c>
    </row>
    <row r="7" spans="2:8" x14ac:dyDescent="0.3">
      <c r="C7" t="s">
        <v>674</v>
      </c>
      <c r="D7" s="8">
        <v>0</v>
      </c>
      <c r="E7" t="str">
        <f>IF(Table2[[#This Row],[PERCENTAGE]]=1,"complete","in progress")</f>
        <v>in progress</v>
      </c>
    </row>
    <row r="8" spans="2:8" x14ac:dyDescent="0.3">
      <c r="C8" t="s">
        <v>675</v>
      </c>
      <c r="D8" s="8">
        <v>7.0000000000000007E-2</v>
      </c>
      <c r="E8" t="str">
        <f>IF(Table2[[#This Row],[PERCENTAGE]]=1,"complete","in progress")</f>
        <v>in progress</v>
      </c>
    </row>
    <row r="9" spans="2:8" x14ac:dyDescent="0.3">
      <c r="C9" t="s">
        <v>676</v>
      </c>
      <c r="D9" s="8">
        <v>0.1</v>
      </c>
      <c r="E9" t="str">
        <f>IF(Table2[[#This Row],[PERCENTAGE]]=1,"complete","in progress")</f>
        <v>in progress</v>
      </c>
    </row>
    <row r="10" spans="2:8" x14ac:dyDescent="0.3">
      <c r="C10" t="s">
        <v>677</v>
      </c>
      <c r="D10" s="8">
        <v>1</v>
      </c>
      <c r="E10" t="str">
        <f>IF(Table2[[#This Row],[PERCENTAGE]]=1,"complete","in progress")</f>
        <v>complete</v>
      </c>
    </row>
    <row r="11" spans="2:8" x14ac:dyDescent="0.3">
      <c r="C11" t="s">
        <v>678</v>
      </c>
      <c r="D11" s="8">
        <v>0.95</v>
      </c>
      <c r="E11" t="str">
        <f>IF(Table2[[#This Row],[PERCENTAGE]]=1,"complete","in progress")</f>
        <v>in progress</v>
      </c>
    </row>
    <row r="12" spans="2:8" x14ac:dyDescent="0.3">
      <c r="C12" t="s">
        <v>679</v>
      </c>
      <c r="D12" s="8">
        <v>0.43</v>
      </c>
      <c r="E12" t="str">
        <f>IF(Table2[[#This Row],[PERCENTAGE]]=1,"complete","in progress")</f>
        <v>in progress</v>
      </c>
    </row>
    <row r="13" spans="2:8" x14ac:dyDescent="0.3">
      <c r="C13" t="s">
        <v>680</v>
      </c>
      <c r="D13" s="8">
        <v>0</v>
      </c>
      <c r="E13" t="str">
        <f>IF(Table2[[#This Row],[PERCENTAGE]]=1,"complete","in progress")</f>
        <v>in progress</v>
      </c>
    </row>
    <row r="14" spans="2:8" x14ac:dyDescent="0.3">
      <c r="C14" t="s">
        <v>681</v>
      </c>
      <c r="D14" s="8">
        <v>1</v>
      </c>
      <c r="E14" t="str">
        <f>IF(Table2[[#This Row],[PERCENTAGE]]=1,"complete","in progress")</f>
        <v>complete</v>
      </c>
    </row>
    <row r="15" spans="2:8" x14ac:dyDescent="0.3">
      <c r="C15" t="s">
        <v>682</v>
      </c>
      <c r="D15" s="8">
        <v>0.44</v>
      </c>
      <c r="E15" t="str">
        <f>IF(Table2[[#This Row],[PERCENTAGE]]=1,"complete","in progress")</f>
        <v>in progress</v>
      </c>
    </row>
  </sheetData>
  <mergeCells count="1">
    <mergeCell ref="B1:H1"/>
  </mergeCells>
  <conditionalFormatting sqref="D5:D15">
    <cfRule type="cellIs" dxfId="30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15"/>
  <sheetViews>
    <sheetView workbookViewId="0">
      <selection activeCell="J6" sqref="J6"/>
    </sheetView>
  </sheetViews>
  <sheetFormatPr defaultRowHeight="14.4" x14ac:dyDescent="0.3"/>
  <cols>
    <col min="2" max="3" width="15.33203125" customWidth="1"/>
    <col min="4" max="4" width="18" customWidth="1"/>
    <col min="5" max="5" width="16.44140625" customWidth="1"/>
    <col min="6" max="6" width="15.33203125" customWidth="1"/>
  </cols>
  <sheetData>
    <row r="1" spans="2:9" ht="23.4" x14ac:dyDescent="0.45">
      <c r="B1" s="38" t="s">
        <v>667</v>
      </c>
      <c r="C1" s="38"/>
      <c r="D1" s="38"/>
      <c r="E1" s="38"/>
      <c r="F1" s="38"/>
      <c r="G1" s="38"/>
      <c r="H1" s="38"/>
      <c r="I1" s="38"/>
    </row>
    <row r="4" spans="2:9" ht="18" x14ac:dyDescent="0.35">
      <c r="C4" s="4" t="s">
        <v>671</v>
      </c>
      <c r="D4" s="4" t="s">
        <v>845</v>
      </c>
      <c r="E4" s="4" t="s">
        <v>669</v>
      </c>
      <c r="F4" s="4" t="s">
        <v>683</v>
      </c>
    </row>
    <row r="5" spans="2:9" x14ac:dyDescent="0.3">
      <c r="C5" t="s">
        <v>672</v>
      </c>
      <c r="D5" s="14">
        <f ca="1">TODAY()+2</f>
        <v>45030</v>
      </c>
      <c r="E5" s="8">
        <v>0.88</v>
      </c>
      <c r="F5" t="str">
        <f t="shared" ref="F5:F15" si="0">IF(E5=1, "COMPLETE", IF(E5&gt;0, "IN PROGRESS", "PAST DUE"))</f>
        <v>IN PROGRESS</v>
      </c>
    </row>
    <row r="6" spans="2:9" x14ac:dyDescent="0.3">
      <c r="C6" t="s">
        <v>673</v>
      </c>
      <c r="D6" s="14">
        <f ca="1">TODAY()+12</f>
        <v>45040</v>
      </c>
      <c r="E6" s="8">
        <v>1</v>
      </c>
      <c r="F6" t="str">
        <f t="shared" si="0"/>
        <v>COMPLETE</v>
      </c>
    </row>
    <row r="7" spans="2:9" x14ac:dyDescent="0.3">
      <c r="C7" t="s">
        <v>674</v>
      </c>
      <c r="D7" s="14">
        <f ca="1">TODAY()-3</f>
        <v>45025</v>
      </c>
      <c r="E7" s="8">
        <v>0</v>
      </c>
      <c r="F7" t="str">
        <f t="shared" si="0"/>
        <v>PAST DUE</v>
      </c>
    </row>
    <row r="8" spans="2:9" x14ac:dyDescent="0.3">
      <c r="C8" t="s">
        <v>675</v>
      </c>
      <c r="D8" s="14">
        <f ca="1">TODAY()+10</f>
        <v>45038</v>
      </c>
      <c r="E8" s="8">
        <v>7.0000000000000007E-2</v>
      </c>
      <c r="F8" t="str">
        <f t="shared" si="0"/>
        <v>IN PROGRESS</v>
      </c>
    </row>
    <row r="9" spans="2:9" x14ac:dyDescent="0.3">
      <c r="C9" t="s">
        <v>676</v>
      </c>
      <c r="D9" s="14">
        <f ca="1">TODAY()+1</f>
        <v>45029</v>
      </c>
      <c r="E9" s="8">
        <v>0.1</v>
      </c>
      <c r="F9" t="str">
        <f t="shared" si="0"/>
        <v>IN PROGRESS</v>
      </c>
    </row>
    <row r="10" spans="2:9" x14ac:dyDescent="0.3">
      <c r="C10" t="s">
        <v>677</v>
      </c>
      <c r="D10" s="14">
        <f ca="1">TODAY()-5</f>
        <v>45023</v>
      </c>
      <c r="E10" s="8">
        <v>1</v>
      </c>
      <c r="F10" t="str">
        <f t="shared" si="0"/>
        <v>COMPLETE</v>
      </c>
    </row>
    <row r="11" spans="2:9" x14ac:dyDescent="0.3">
      <c r="C11" t="s">
        <v>678</v>
      </c>
      <c r="D11" s="14">
        <f ca="1">TODAY()+2</f>
        <v>45030</v>
      </c>
      <c r="E11" s="8">
        <v>0.95</v>
      </c>
      <c r="F11" t="str">
        <f t="shared" si="0"/>
        <v>IN PROGRESS</v>
      </c>
    </row>
    <row r="12" spans="2:9" x14ac:dyDescent="0.3">
      <c r="C12" t="s">
        <v>679</v>
      </c>
      <c r="D12" s="14">
        <f ca="1">TODAY()+12</f>
        <v>45040</v>
      </c>
      <c r="E12" s="8">
        <v>0.43</v>
      </c>
      <c r="F12" t="str">
        <f t="shared" si="0"/>
        <v>IN PROGRESS</v>
      </c>
    </row>
    <row r="13" spans="2:9" x14ac:dyDescent="0.3">
      <c r="C13" t="s">
        <v>680</v>
      </c>
      <c r="D13" s="14">
        <f ca="1">TODAY()-1</f>
        <v>45027</v>
      </c>
      <c r="E13" s="8">
        <v>0</v>
      </c>
      <c r="F13" t="str">
        <f t="shared" si="0"/>
        <v>PAST DUE</v>
      </c>
    </row>
    <row r="14" spans="2:9" x14ac:dyDescent="0.3">
      <c r="C14" t="s">
        <v>681</v>
      </c>
      <c r="D14" s="14">
        <f t="shared" ref="D14" ca="1" si="1">TODAY()+12</f>
        <v>45040</v>
      </c>
      <c r="E14" s="8">
        <v>1</v>
      </c>
      <c r="F14" t="str">
        <f t="shared" si="0"/>
        <v>COMPLETE</v>
      </c>
    </row>
    <row r="15" spans="2:9" x14ac:dyDescent="0.3">
      <c r="C15" t="s">
        <v>682</v>
      </c>
      <c r="D15" s="14">
        <f ca="1">TODAY()-3</f>
        <v>45025</v>
      </c>
      <c r="E15" s="8">
        <v>0.44</v>
      </c>
      <c r="F15" t="str">
        <f t="shared" si="0"/>
        <v>IN PROGRESS</v>
      </c>
    </row>
  </sheetData>
  <mergeCells count="1">
    <mergeCell ref="B1:I1"/>
  </mergeCells>
  <conditionalFormatting sqref="F5:F15">
    <cfRule type="containsText" dxfId="27" priority="1" operator="containsText" text="PAST DUE">
      <formula>NOT(ISERROR(SEARCH("PAST DUE",F5)))</formula>
    </cfRule>
    <cfRule type="cellIs" dxfId="26" priority="2" operator="equal">
      <formula>" "</formula>
    </cfRule>
    <cfRule type="cellIs" dxfId="25" priority="3" operator="equal">
      <formula>#REF!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8"/>
  <sheetViews>
    <sheetView workbookViewId="0">
      <selection activeCell="D18" sqref="D18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38" t="s">
        <v>668</v>
      </c>
      <c r="C1" s="38"/>
      <c r="D1" s="38"/>
      <c r="E1" s="38"/>
      <c r="F1" s="38"/>
      <c r="G1" s="38"/>
      <c r="H1" s="38"/>
      <c r="I1" s="38"/>
      <c r="J1" s="38"/>
    </row>
    <row r="4" spans="2:10" ht="21" x14ac:dyDescent="0.4">
      <c r="B4" s="6" t="s">
        <v>659</v>
      </c>
      <c r="D4" s="4" t="s">
        <v>660</v>
      </c>
      <c r="F4" s="4" t="s">
        <v>663</v>
      </c>
      <c r="G4" s="4" t="s">
        <v>664</v>
      </c>
      <c r="H4" s="4" t="s">
        <v>665</v>
      </c>
      <c r="I4" s="4" t="s">
        <v>844</v>
      </c>
      <c r="J4" s="4" t="s">
        <v>666</v>
      </c>
    </row>
    <row r="5" spans="2:10" ht="21" x14ac:dyDescent="0.4">
      <c r="B5" s="7" t="s">
        <v>0</v>
      </c>
      <c r="D5" s="5" t="str">
        <f>VLOOKUP(B5,CustomerInfo[#All],2,FALSE)</f>
        <v>Alfreds Futterkiste</v>
      </c>
      <c r="F5" s="5" t="str">
        <f>VLOOKUP(B5,CustomerInfo[#All],4)</f>
        <v>Obere Str. 57</v>
      </c>
      <c r="G5" s="5" t="str">
        <f>VLOOKUP(B$5,CustomerInfo[#All],5,FALSE)</f>
        <v>Berlin</v>
      </c>
      <c r="H5" s="5" t="str">
        <f>VLOOKUP(B$5,CustomerInfo[#All],6,FALSE)</f>
        <v/>
      </c>
      <c r="I5" s="5" t="str">
        <f>VLOOKUP(B$5,CustomerInfo[#All],7,FALSE)</f>
        <v>12209</v>
      </c>
      <c r="J5" s="5" t="str">
        <f>VLOOKUP(B$5,CustomerInfo[#All],8)</f>
        <v>Germany</v>
      </c>
    </row>
    <row r="7" spans="2:10" ht="18" x14ac:dyDescent="0.35">
      <c r="D7" s="4" t="s">
        <v>661</v>
      </c>
      <c r="F7" s="4" t="s">
        <v>662</v>
      </c>
    </row>
    <row r="8" spans="2:10" x14ac:dyDescent="0.3">
      <c r="D8" s="5" t="str">
        <f>VLOOKUP(B$5,CustomerInfo[#All],3,FALSE)</f>
        <v>Maria Anders</v>
      </c>
      <c r="F8" s="5" t="str">
        <f>VLOOKUP(B$5,CustomerInfo[#All],9,FALSE)</f>
        <v>030-0074321</v>
      </c>
    </row>
  </sheetData>
  <mergeCells count="1">
    <mergeCell ref="B1:J1"/>
  </mergeCells>
  <conditionalFormatting sqref="J5">
    <cfRule type="containsText" dxfId="20" priority="1" operator="containsText" text="GERMANY">
      <formula>NOT(ISERROR(SEARCH("GERMANY",J5)))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8"/>
  <sheetViews>
    <sheetView workbookViewId="0">
      <selection activeCell="H9" sqref="H9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38" t="s">
        <v>843</v>
      </c>
      <c r="C1" s="38"/>
      <c r="D1" s="38"/>
      <c r="E1" s="38"/>
      <c r="F1" s="38"/>
      <c r="G1" s="38"/>
      <c r="H1" s="38"/>
      <c r="I1" s="38"/>
      <c r="J1" s="38"/>
    </row>
    <row r="4" spans="2:10" ht="21" x14ac:dyDescent="0.4">
      <c r="B4" s="6" t="s">
        <v>659</v>
      </c>
      <c r="D4" s="4" t="s">
        <v>660</v>
      </c>
      <c r="F4" s="4" t="s">
        <v>663</v>
      </c>
      <c r="G4" s="4" t="s">
        <v>664</v>
      </c>
      <c r="H4" s="4" t="s">
        <v>665</v>
      </c>
      <c r="I4" s="4" t="s">
        <v>844</v>
      </c>
      <c r="J4" s="4" t="s">
        <v>666</v>
      </c>
    </row>
    <row r="5" spans="2:10" ht="21" x14ac:dyDescent="0.4">
      <c r="B5" s="7" t="s">
        <v>23</v>
      </c>
      <c r="D5" s="5" t="str">
        <f>INDEX(CustomerInfo[[#All],[Company Name]],MATCH('INDEX MATCH FUNCTION Practice'!$B$5,CustomerInfo[[#All],[Customer ID]],0))</f>
        <v>Around the Horn</v>
      </c>
      <c r="F5" s="5" t="str">
        <f>INDEX(CustomerInfo[[#All],[Address]],MATCH(B5,CustomerInfo[[#All],[Customer ID]],0))</f>
        <v>120 Hanover Sq.</v>
      </c>
      <c r="G5" s="5" t="str">
        <f>INDEX(CustomerInfo[[#All],[City]],MATCH(B5,CustomerInfo[[#All],[Customer ID]],0))</f>
        <v>London</v>
      </c>
      <c r="H5" s="5" t="str">
        <f>INDEX(CustomerInfo[[#All],[Region]],MATCH(B5,CustomerInfo[[#All],[Customer ID]],0))</f>
        <v/>
      </c>
      <c r="I5" s="5" t="str">
        <f>INDEX(CustomerInfo[[#All],[Postal Code]],MATCH(B5,CustomerInfo[[#All],[Customer ID]],0))</f>
        <v>WA1 1DP</v>
      </c>
      <c r="J5" s="5" t="str">
        <f>INDEX(CustomerInfo[[#All],[Country]],MATCH(B5,CustomerInfo[[#All],[Customer ID]],0))</f>
        <v>UK</v>
      </c>
    </row>
    <row r="7" spans="2:10" ht="18" x14ac:dyDescent="0.35">
      <c r="D7" s="4" t="s">
        <v>661</v>
      </c>
      <c r="F7" s="4" t="s">
        <v>662</v>
      </c>
    </row>
    <row r="8" spans="2:10" x14ac:dyDescent="0.3">
      <c r="D8" s="5" t="str">
        <f>INDEX(CustomerInfo[[#All],[Contact Name]],MATCH(B5,CustomerInfo[[#All],[Customer ID]],0))</f>
        <v>Thomas Hardy</v>
      </c>
      <c r="F8" s="5" t="str">
        <f>INDEX(CustomerInfo[[#All],[Phone]],MATCH(B5,CustomerInfo[[#All],[Customer ID]],0))</f>
        <v>(171) 555-7788</v>
      </c>
    </row>
  </sheetData>
  <mergeCells count="1">
    <mergeCell ref="B1:J1"/>
  </mergeCells>
  <conditionalFormatting sqref="B5">
    <cfRule type="containsText" dxfId="19" priority="2" operator="containsText" text="AROUT">
      <formula>NOT(ISERROR(SEARCH("AROUT",B5)))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72E67A2-5D17-4C29-B9B9-BDA7362B5CBB}">
            <xm:f>NOT(ISERROR(SEARCH($J$5,J5)))</xm:f>
            <xm:f>$J$5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4.4" x14ac:dyDescent="0.3"/>
  <cols>
    <col min="1" max="1" width="14.109375" bestFit="1" customWidth="1"/>
    <col min="2" max="2" width="33.109375" bestFit="1" customWidth="1"/>
    <col min="3" max="3" width="25.5546875" customWidth="1"/>
    <col min="4" max="4" width="41.6640625" bestFit="1" customWidth="1"/>
    <col min="5" max="5" width="13.88671875" bestFit="1" customWidth="1"/>
    <col min="6" max="7" width="13.6640625" bestFit="1" customWidth="1"/>
    <col min="8" max="8" width="11.44140625" bestFit="1" customWidth="1"/>
    <col min="9" max="9" width="15.33203125" bestFit="1" customWidth="1"/>
  </cols>
  <sheetData>
    <row r="1" spans="1:9" x14ac:dyDescent="0.3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8.8" x14ac:dyDescent="0.3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10" workbookViewId="0">
      <selection activeCell="J13" sqref="J13"/>
    </sheetView>
  </sheetViews>
  <sheetFormatPr defaultRowHeight="14.4" x14ac:dyDescent="0.3"/>
  <cols>
    <col min="1" max="1" width="5" customWidth="1"/>
    <col min="2" max="2" width="17.109375" customWidth="1"/>
    <col min="3" max="3" width="14.109375" bestFit="1" customWidth="1"/>
    <col min="4" max="4" width="10.5546875" customWidth="1"/>
    <col min="5" max="6" width="13.5546875" bestFit="1" customWidth="1"/>
    <col min="7" max="8" width="13.77734375" customWidth="1"/>
  </cols>
  <sheetData>
    <row r="1" spans="2:9" ht="23.4" x14ac:dyDescent="0.45">
      <c r="B1" s="38" t="s">
        <v>684</v>
      </c>
      <c r="C1" s="38"/>
      <c r="D1" s="38"/>
      <c r="E1" s="38"/>
      <c r="F1" s="38"/>
      <c r="G1" s="38"/>
      <c r="H1" s="38"/>
      <c r="I1" s="38"/>
    </row>
    <row r="10" spans="2:9" x14ac:dyDescent="0.3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3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 t="shared" ref="G11:G17" si="0">VLOOKUP($F11,$B$25:$C$29,2,FALSE)</f>
        <v>BEGINNER</v>
      </c>
      <c r="H11" t="str">
        <f t="shared" ref="H11:H17" si="1">VLOOKUP($C11,$E$25:$F$30,2,FALSE)</f>
        <v>EXCEL</v>
      </c>
    </row>
    <row r="12" spans="2:9" x14ac:dyDescent="0.3">
      <c r="B12" t="s">
        <v>712</v>
      </c>
      <c r="C12" t="str">
        <f t="shared" ref="C12:C17" si="2">LEFT(B12,2)</f>
        <v>WD</v>
      </c>
      <c r="D12" t="str">
        <f t="shared" ref="D12:D17" si="3">MID(B12,4,2)</f>
        <v>SL</v>
      </c>
      <c r="E12" t="str">
        <f t="shared" ref="E12:E17" si="4">MID(B12,7,4)</f>
        <v>2019</v>
      </c>
      <c r="F12" t="str">
        <f>RIGHT(Table3[[#This Row],[TRAINING CODE]],2)</f>
        <v>01</v>
      </c>
      <c r="G12" t="str">
        <f t="shared" si="0"/>
        <v>BEGINNER</v>
      </c>
      <c r="H12" t="str">
        <f t="shared" si="1"/>
        <v>WORD</v>
      </c>
    </row>
    <row r="13" spans="2:9" x14ac:dyDescent="0.3">
      <c r="B13" t="s">
        <v>711</v>
      </c>
      <c r="C13" t="str">
        <f t="shared" si="2"/>
        <v>EX</v>
      </c>
      <c r="D13" t="str">
        <f t="shared" si="3"/>
        <v>SL</v>
      </c>
      <c r="E13" t="str">
        <f t="shared" si="4"/>
        <v>2020</v>
      </c>
      <c r="F13" t="str">
        <f>RIGHT(Table3[[#This Row],[TRAINING CODE]],2)</f>
        <v>02</v>
      </c>
      <c r="G13" t="str">
        <f t="shared" si="0"/>
        <v>INTERMEDIATE</v>
      </c>
      <c r="H13" t="str">
        <f t="shared" si="1"/>
        <v>EXCEL</v>
      </c>
    </row>
    <row r="14" spans="2:9" x14ac:dyDescent="0.3">
      <c r="B14" t="s">
        <v>713</v>
      </c>
      <c r="C14" t="str">
        <f t="shared" si="2"/>
        <v>AC</v>
      </c>
      <c r="D14" t="str">
        <f t="shared" si="3"/>
        <v>LA</v>
      </c>
      <c r="E14" t="str">
        <f t="shared" si="4"/>
        <v>2020</v>
      </c>
      <c r="F14" t="str">
        <f>RIGHT(Table3[[#This Row],[TRAINING CODE]],2)</f>
        <v>01</v>
      </c>
      <c r="G14" t="str">
        <f t="shared" si="0"/>
        <v>BEGINNER</v>
      </c>
      <c r="H14" t="str">
        <f t="shared" si="1"/>
        <v>ACCESS</v>
      </c>
    </row>
    <row r="15" spans="2:9" x14ac:dyDescent="0.3">
      <c r="B15" t="s">
        <v>714</v>
      </c>
      <c r="C15" t="str">
        <f t="shared" si="2"/>
        <v>EX</v>
      </c>
      <c r="D15" t="str">
        <f t="shared" si="3"/>
        <v>SL</v>
      </c>
      <c r="E15" t="str">
        <f t="shared" si="4"/>
        <v>2020</v>
      </c>
      <c r="F15" t="str">
        <f>RIGHT(Table3[[#This Row],[TRAINING CODE]],2)</f>
        <v>03</v>
      </c>
      <c r="G15" t="str">
        <f t="shared" si="0"/>
        <v>ADVANCED</v>
      </c>
      <c r="H15" t="str">
        <f t="shared" si="1"/>
        <v>EXCEL</v>
      </c>
    </row>
    <row r="16" spans="2:9" x14ac:dyDescent="0.3">
      <c r="B16" t="s">
        <v>715</v>
      </c>
      <c r="C16" t="str">
        <f t="shared" si="2"/>
        <v>OU</v>
      </c>
      <c r="D16" t="str">
        <f t="shared" si="3"/>
        <v>SF</v>
      </c>
      <c r="E16" t="str">
        <f t="shared" si="4"/>
        <v>2019</v>
      </c>
      <c r="F16" t="str">
        <f>RIGHT(Table3[[#This Row],[TRAINING CODE]],2)</f>
        <v>01</v>
      </c>
      <c r="G16" t="str">
        <f t="shared" si="0"/>
        <v>BEGINNER</v>
      </c>
      <c r="H16" t="str">
        <f t="shared" si="1"/>
        <v>OUTLOOK</v>
      </c>
    </row>
    <row r="17" spans="2:8" x14ac:dyDescent="0.3">
      <c r="B17" t="s">
        <v>716</v>
      </c>
      <c r="C17" t="str">
        <f t="shared" si="2"/>
        <v>PP</v>
      </c>
      <c r="D17" t="str">
        <f t="shared" si="3"/>
        <v>SL</v>
      </c>
      <c r="E17" t="str">
        <f t="shared" si="4"/>
        <v>2019</v>
      </c>
      <c r="F17" t="str">
        <f>RIGHT(Table3[[#This Row],[TRAINING CODE]],2)</f>
        <v>02</v>
      </c>
      <c r="G17" t="str">
        <f t="shared" si="0"/>
        <v>INTERMEDIATE</v>
      </c>
      <c r="H17" t="str">
        <f t="shared" si="1"/>
        <v>POWERPOINT</v>
      </c>
    </row>
    <row r="25" spans="2:8" x14ac:dyDescent="0.3">
      <c r="B25" t="s">
        <v>699</v>
      </c>
      <c r="C25" t="s">
        <v>689</v>
      </c>
      <c r="E25" t="s">
        <v>700</v>
      </c>
      <c r="F25" t="s">
        <v>688</v>
      </c>
    </row>
    <row r="26" spans="2:8" x14ac:dyDescent="0.3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M124"/>
  <sheetViews>
    <sheetView tabSelected="1" workbookViewId="0">
      <selection activeCell="J5" sqref="J5"/>
    </sheetView>
  </sheetViews>
  <sheetFormatPr defaultRowHeight="14.4" x14ac:dyDescent="0.3"/>
  <cols>
    <col min="1" max="1" width="5.5546875" customWidth="1"/>
    <col min="2" max="2" width="7.77734375" customWidth="1"/>
    <col min="3" max="3" width="34.5546875" customWidth="1"/>
    <col min="4" max="4" width="18.44140625" customWidth="1"/>
    <col min="5" max="5" width="10.6640625" customWidth="1"/>
    <col min="6" max="6" width="7.77734375" customWidth="1"/>
    <col min="7" max="7" width="10.88671875" customWidth="1"/>
    <col min="8" max="8" width="13.44140625" customWidth="1"/>
    <col min="9" max="9" width="14.44140625" customWidth="1"/>
    <col min="10" max="10" width="13.5546875" customWidth="1"/>
    <col min="11" max="11" width="10" customWidth="1"/>
    <col min="12" max="12" width="19.109375" customWidth="1"/>
    <col min="13" max="13" width="15.88671875" customWidth="1"/>
  </cols>
  <sheetData>
    <row r="1" spans="2:13" ht="23.4" x14ac:dyDescent="0.45">
      <c r="B1" s="38" t="s">
        <v>717</v>
      </c>
      <c r="C1" s="38"/>
      <c r="D1" s="38"/>
      <c r="E1" s="38"/>
      <c r="F1" s="38"/>
      <c r="G1" s="38"/>
    </row>
    <row r="4" spans="2:13" x14ac:dyDescent="0.3">
      <c r="C4" t="s">
        <v>733</v>
      </c>
      <c r="D4" t="s">
        <v>734</v>
      </c>
      <c r="E4" t="s">
        <v>685</v>
      </c>
      <c r="F4" t="s">
        <v>735</v>
      </c>
      <c r="J4" s="12" t="s">
        <v>735</v>
      </c>
      <c r="K4" s="12" t="s">
        <v>685</v>
      </c>
      <c r="L4" s="12" t="s">
        <v>841</v>
      </c>
      <c r="M4" s="12" t="s">
        <v>842</v>
      </c>
    </row>
    <row r="5" spans="2:13" x14ac:dyDescent="0.3">
      <c r="C5" s="11" t="s">
        <v>839</v>
      </c>
      <c r="D5" s="10">
        <v>159220819</v>
      </c>
      <c r="E5">
        <v>2019</v>
      </c>
      <c r="F5" t="s">
        <v>838</v>
      </c>
      <c r="J5" s="5" t="s">
        <v>795</v>
      </c>
      <c r="K5" s="5">
        <v>2014</v>
      </c>
      <c r="L5" s="13">
        <f ca="1">SUMIF(F4:F124,J5,D5:D124)</f>
        <v>13007007422</v>
      </c>
      <c r="M5" s="41">
        <f>COUNTIF(F8:F127,J5)</f>
        <v>36</v>
      </c>
    </row>
    <row r="6" spans="2:13" x14ac:dyDescent="0.3">
      <c r="C6" t="s">
        <v>814</v>
      </c>
      <c r="D6" s="10">
        <v>191719337</v>
      </c>
      <c r="E6">
        <v>2014</v>
      </c>
      <c r="F6" t="s">
        <v>838</v>
      </c>
    </row>
    <row r="7" spans="2:13" x14ac:dyDescent="0.3">
      <c r="C7" s="11" t="s">
        <v>840</v>
      </c>
      <c r="D7" s="10">
        <v>210614939</v>
      </c>
      <c r="E7">
        <v>2007</v>
      </c>
      <c r="F7" t="s">
        <v>838</v>
      </c>
    </row>
    <row r="8" spans="2:13" x14ac:dyDescent="0.3">
      <c r="C8" t="s">
        <v>809</v>
      </c>
      <c r="D8" s="10">
        <v>215288866</v>
      </c>
      <c r="E8">
        <v>2018</v>
      </c>
      <c r="F8" t="s">
        <v>838</v>
      </c>
    </row>
    <row r="9" spans="2:13" x14ac:dyDescent="0.3">
      <c r="C9" t="s">
        <v>821</v>
      </c>
      <c r="D9" s="10">
        <v>172956409</v>
      </c>
      <c r="E9">
        <v>1997</v>
      </c>
      <c r="F9" t="s">
        <v>838</v>
      </c>
    </row>
    <row r="10" spans="2:13" x14ac:dyDescent="0.3">
      <c r="C10" t="s">
        <v>729</v>
      </c>
      <c r="D10" s="10">
        <v>217350219</v>
      </c>
      <c r="E10">
        <v>1992</v>
      </c>
      <c r="F10" t="s">
        <v>736</v>
      </c>
    </row>
    <row r="11" spans="2:13" x14ac:dyDescent="0.3">
      <c r="C11" t="s">
        <v>729</v>
      </c>
      <c r="D11" s="10">
        <v>355559216</v>
      </c>
      <c r="E11">
        <v>2019</v>
      </c>
      <c r="F11" t="s">
        <v>758</v>
      </c>
    </row>
    <row r="12" spans="2:13" x14ac:dyDescent="0.3">
      <c r="C12" t="s">
        <v>751</v>
      </c>
      <c r="D12" s="10">
        <v>334191110</v>
      </c>
      <c r="E12">
        <v>2010</v>
      </c>
      <c r="F12" t="s">
        <v>758</v>
      </c>
    </row>
    <row r="13" spans="2:13" x14ac:dyDescent="0.3">
      <c r="C13" t="s">
        <v>798</v>
      </c>
      <c r="D13" s="10">
        <v>350126372</v>
      </c>
      <c r="E13">
        <v>2014</v>
      </c>
      <c r="F13" t="s">
        <v>838</v>
      </c>
    </row>
    <row r="14" spans="2:13" x14ac:dyDescent="0.3">
      <c r="C14" t="s">
        <v>761</v>
      </c>
      <c r="D14" s="10">
        <v>760507625</v>
      </c>
      <c r="E14">
        <v>2009</v>
      </c>
      <c r="F14" t="s">
        <v>795</v>
      </c>
    </row>
    <row r="15" spans="2:13" x14ac:dyDescent="0.3">
      <c r="C15" t="s">
        <v>771</v>
      </c>
      <c r="D15" s="10">
        <v>459005868</v>
      </c>
      <c r="E15">
        <v>2015</v>
      </c>
      <c r="F15" t="s">
        <v>795</v>
      </c>
    </row>
    <row r="16" spans="2:13" x14ac:dyDescent="0.3">
      <c r="C16" t="s">
        <v>760</v>
      </c>
      <c r="D16" s="10">
        <v>858373000</v>
      </c>
      <c r="E16">
        <v>2019</v>
      </c>
      <c r="F16" t="s">
        <v>795</v>
      </c>
    </row>
    <row r="17" spans="3:6" x14ac:dyDescent="0.3">
      <c r="C17" t="s">
        <v>763</v>
      </c>
      <c r="D17" s="10">
        <v>678815482</v>
      </c>
      <c r="E17">
        <v>2018</v>
      </c>
      <c r="F17" t="s">
        <v>795</v>
      </c>
    </row>
    <row r="18" spans="3:6" x14ac:dyDescent="0.3">
      <c r="C18" t="s">
        <v>813</v>
      </c>
      <c r="D18" s="10">
        <v>204380071</v>
      </c>
      <c r="E18">
        <v>2020</v>
      </c>
      <c r="F18" t="s">
        <v>838</v>
      </c>
    </row>
    <row r="19" spans="3:6" x14ac:dyDescent="0.3">
      <c r="C19" t="s">
        <v>728</v>
      </c>
      <c r="D19" s="10">
        <v>218967620</v>
      </c>
      <c r="E19">
        <v>1991</v>
      </c>
      <c r="F19" t="s">
        <v>736</v>
      </c>
    </row>
    <row r="20" spans="3:6" x14ac:dyDescent="0.3">
      <c r="C20" t="s">
        <v>728</v>
      </c>
      <c r="D20" s="10">
        <v>504014165</v>
      </c>
      <c r="E20">
        <v>2017</v>
      </c>
      <c r="F20" t="s">
        <v>758</v>
      </c>
    </row>
    <row r="21" spans="3:6" x14ac:dyDescent="0.3">
      <c r="C21" t="s">
        <v>805</v>
      </c>
      <c r="D21" s="10">
        <v>234760478</v>
      </c>
      <c r="E21">
        <v>1984</v>
      </c>
      <c r="F21" t="s">
        <v>838</v>
      </c>
    </row>
    <row r="22" spans="3:6" x14ac:dyDescent="0.3">
      <c r="C22" t="s">
        <v>762</v>
      </c>
      <c r="D22" s="10">
        <v>700059566</v>
      </c>
      <c r="E22">
        <v>2018</v>
      </c>
      <c r="F22" t="s">
        <v>795</v>
      </c>
    </row>
    <row r="23" spans="3:6" x14ac:dyDescent="0.3">
      <c r="C23" t="s">
        <v>825</v>
      </c>
      <c r="D23" s="10">
        <v>169106725</v>
      </c>
      <c r="E23">
        <v>2011</v>
      </c>
      <c r="F23" t="s">
        <v>838</v>
      </c>
    </row>
    <row r="24" spans="3:6" x14ac:dyDescent="0.3">
      <c r="C24" t="s">
        <v>779</v>
      </c>
      <c r="D24" s="10">
        <v>408084349</v>
      </c>
      <c r="E24">
        <v>2016</v>
      </c>
      <c r="F24" t="s">
        <v>795</v>
      </c>
    </row>
    <row r="25" spans="3:6" x14ac:dyDescent="0.3">
      <c r="C25" t="s">
        <v>773</v>
      </c>
      <c r="D25" s="10">
        <v>426829839</v>
      </c>
      <c r="E25">
        <v>2019</v>
      </c>
      <c r="F25" t="s">
        <v>795</v>
      </c>
    </row>
    <row r="26" spans="3:6" x14ac:dyDescent="0.3">
      <c r="C26" t="s">
        <v>725</v>
      </c>
      <c r="D26" s="10">
        <v>244082982</v>
      </c>
      <c r="E26">
        <v>2006</v>
      </c>
      <c r="F26" t="s">
        <v>736</v>
      </c>
    </row>
    <row r="27" spans="3:6" x14ac:dyDescent="0.3">
      <c r="C27" t="s">
        <v>732</v>
      </c>
      <c r="D27" s="10">
        <v>191452396</v>
      </c>
      <c r="E27">
        <v>2011</v>
      </c>
      <c r="F27" t="s">
        <v>736</v>
      </c>
    </row>
    <row r="28" spans="3:6" x14ac:dyDescent="0.3">
      <c r="C28" t="s">
        <v>797</v>
      </c>
      <c r="D28" s="10">
        <v>363070709</v>
      </c>
      <c r="E28">
        <v>2016</v>
      </c>
      <c r="F28" t="s">
        <v>838</v>
      </c>
    </row>
    <row r="29" spans="3:6" x14ac:dyDescent="0.3">
      <c r="C29" t="s">
        <v>801</v>
      </c>
      <c r="D29" s="10">
        <v>324591735</v>
      </c>
      <c r="E29">
        <v>2018</v>
      </c>
      <c r="F29" t="s">
        <v>838</v>
      </c>
    </row>
    <row r="30" spans="3:6" x14ac:dyDescent="0.3">
      <c r="C30" t="s">
        <v>746</v>
      </c>
      <c r="D30" s="10">
        <v>368065385</v>
      </c>
      <c r="E30">
        <v>2013</v>
      </c>
      <c r="F30" t="s">
        <v>758</v>
      </c>
    </row>
    <row r="31" spans="3:6" x14ac:dyDescent="0.3">
      <c r="C31" t="s">
        <v>829</v>
      </c>
      <c r="D31" s="10">
        <v>162805434</v>
      </c>
      <c r="E31">
        <v>2012</v>
      </c>
      <c r="F31" t="s">
        <v>838</v>
      </c>
    </row>
    <row r="32" spans="3:6" x14ac:dyDescent="0.3">
      <c r="C32" t="s">
        <v>743</v>
      </c>
      <c r="D32" s="10">
        <v>435110554</v>
      </c>
      <c r="E32">
        <v>1982</v>
      </c>
      <c r="F32" t="s">
        <v>758</v>
      </c>
    </row>
    <row r="33" spans="3:6" x14ac:dyDescent="0.3">
      <c r="C33" t="s">
        <v>835</v>
      </c>
      <c r="D33" s="10">
        <v>156645693</v>
      </c>
      <c r="E33">
        <v>1987</v>
      </c>
      <c r="F33" t="s">
        <v>838</v>
      </c>
    </row>
    <row r="34" spans="3:6" x14ac:dyDescent="0.3">
      <c r="C34" t="s">
        <v>827</v>
      </c>
      <c r="D34" s="10">
        <v>166167230</v>
      </c>
      <c r="E34">
        <v>2015</v>
      </c>
      <c r="F34" t="s">
        <v>838</v>
      </c>
    </row>
    <row r="35" spans="3:6" x14ac:dyDescent="0.3">
      <c r="C35" t="s">
        <v>738</v>
      </c>
      <c r="D35" s="10">
        <v>486295561</v>
      </c>
      <c r="E35">
        <v>2016</v>
      </c>
      <c r="F35" t="s">
        <v>758</v>
      </c>
    </row>
    <row r="36" spans="3:6" x14ac:dyDescent="0.3">
      <c r="C36" t="s">
        <v>721</v>
      </c>
      <c r="D36" s="10">
        <v>380843261</v>
      </c>
      <c r="E36">
        <v>2003</v>
      </c>
      <c r="F36" t="s">
        <v>736</v>
      </c>
    </row>
    <row r="37" spans="3:6" x14ac:dyDescent="0.3">
      <c r="C37" t="s">
        <v>744</v>
      </c>
      <c r="D37" s="10">
        <v>400738009</v>
      </c>
      <c r="E37">
        <v>2013</v>
      </c>
      <c r="F37" t="s">
        <v>758</v>
      </c>
    </row>
    <row r="38" spans="3:6" x14ac:dyDescent="0.3">
      <c r="C38" t="s">
        <v>739</v>
      </c>
      <c r="D38" s="10">
        <v>477371890</v>
      </c>
      <c r="E38">
        <v>2019</v>
      </c>
      <c r="F38" t="s">
        <v>758</v>
      </c>
    </row>
    <row r="39" spans="3:6" x14ac:dyDescent="0.3">
      <c r="C39" t="s">
        <v>791</v>
      </c>
      <c r="D39" s="10">
        <v>353007020</v>
      </c>
      <c r="E39">
        <v>2015</v>
      </c>
      <c r="F39" t="s">
        <v>795</v>
      </c>
    </row>
    <row r="40" spans="3:6" x14ac:dyDescent="0.3">
      <c r="C40" t="s">
        <v>819</v>
      </c>
      <c r="D40" s="10">
        <v>176040665</v>
      </c>
      <c r="E40">
        <v>2017</v>
      </c>
      <c r="F40" t="s">
        <v>838</v>
      </c>
    </row>
    <row r="41" spans="3:6" x14ac:dyDescent="0.3">
      <c r="C41" t="s">
        <v>815</v>
      </c>
      <c r="D41" s="10">
        <v>187705427</v>
      </c>
      <c r="E41">
        <v>2000</v>
      </c>
      <c r="F41" t="s">
        <v>838</v>
      </c>
    </row>
    <row r="42" spans="3:6" x14ac:dyDescent="0.3">
      <c r="C42" t="s">
        <v>826</v>
      </c>
      <c r="D42" s="10">
        <v>167767189</v>
      </c>
      <c r="E42">
        <v>2014</v>
      </c>
      <c r="F42" t="s">
        <v>838</v>
      </c>
    </row>
    <row r="43" spans="3:6" x14ac:dyDescent="0.3">
      <c r="C43" t="s">
        <v>731</v>
      </c>
      <c r="D43" s="10">
        <v>200852579</v>
      </c>
      <c r="E43">
        <v>1939</v>
      </c>
      <c r="F43" t="s">
        <v>736</v>
      </c>
    </row>
    <row r="44" spans="3:6" x14ac:dyDescent="0.3">
      <c r="C44" t="s">
        <v>786</v>
      </c>
      <c r="D44" s="10">
        <v>389813101</v>
      </c>
      <c r="E44">
        <v>2017</v>
      </c>
      <c r="F44" t="s">
        <v>795</v>
      </c>
    </row>
    <row r="45" spans="3:6" x14ac:dyDescent="0.3">
      <c r="C45" t="s">
        <v>832</v>
      </c>
      <c r="D45" s="10">
        <v>159342015</v>
      </c>
      <c r="E45">
        <v>2018</v>
      </c>
      <c r="F45" t="s">
        <v>838</v>
      </c>
    </row>
    <row r="46" spans="3:6" x14ac:dyDescent="0.3">
      <c r="C46" t="s">
        <v>828</v>
      </c>
      <c r="D46" s="10">
        <v>165092268</v>
      </c>
      <c r="E46">
        <v>2001</v>
      </c>
      <c r="F46" t="s">
        <v>838</v>
      </c>
    </row>
    <row r="47" spans="3:6" x14ac:dyDescent="0.3">
      <c r="C47" t="s">
        <v>787</v>
      </c>
      <c r="D47" s="10">
        <v>381409310</v>
      </c>
      <c r="E47">
        <v>2011</v>
      </c>
      <c r="F47" t="s">
        <v>795</v>
      </c>
    </row>
    <row r="48" spans="3:6" x14ac:dyDescent="0.3">
      <c r="C48" t="s">
        <v>756</v>
      </c>
      <c r="D48" s="10">
        <v>302305431</v>
      </c>
      <c r="E48">
        <v>2009</v>
      </c>
      <c r="F48" t="s">
        <v>758</v>
      </c>
    </row>
    <row r="49" spans="3:6" x14ac:dyDescent="0.3">
      <c r="C49" t="s">
        <v>753</v>
      </c>
      <c r="D49" s="10">
        <v>318087620</v>
      </c>
      <c r="E49">
        <v>2001</v>
      </c>
      <c r="F49" t="s">
        <v>758</v>
      </c>
    </row>
    <row r="50" spans="3:6" x14ac:dyDescent="0.3">
      <c r="C50" t="s">
        <v>737</v>
      </c>
      <c r="D50" s="10">
        <v>608581744</v>
      </c>
      <c r="E50">
        <v>2018</v>
      </c>
      <c r="F50" t="s">
        <v>758</v>
      </c>
    </row>
    <row r="51" spans="3:6" x14ac:dyDescent="0.3">
      <c r="C51" t="s">
        <v>748</v>
      </c>
      <c r="D51" s="10">
        <v>356461711</v>
      </c>
      <c r="E51">
        <v>2015</v>
      </c>
      <c r="F51" t="s">
        <v>758</v>
      </c>
    </row>
    <row r="52" spans="3:6" x14ac:dyDescent="0.3">
      <c r="C52" t="s">
        <v>778</v>
      </c>
      <c r="D52" s="10">
        <v>409013994</v>
      </c>
      <c r="E52">
        <v>2013</v>
      </c>
      <c r="F52" t="s">
        <v>795</v>
      </c>
    </row>
    <row r="53" spans="3:6" x14ac:dyDescent="0.3">
      <c r="C53" t="s">
        <v>800</v>
      </c>
      <c r="D53" s="10">
        <v>328828874</v>
      </c>
      <c r="E53">
        <v>2017</v>
      </c>
      <c r="F53" t="s">
        <v>838</v>
      </c>
    </row>
    <row r="54" spans="3:6" x14ac:dyDescent="0.3">
      <c r="C54" t="s">
        <v>810</v>
      </c>
      <c r="D54" s="10">
        <v>211593228</v>
      </c>
      <c r="E54">
        <v>2019</v>
      </c>
      <c r="F54" t="s">
        <v>838</v>
      </c>
    </row>
    <row r="55" spans="3:6" x14ac:dyDescent="0.3">
      <c r="C55" t="s">
        <v>837</v>
      </c>
      <c r="D55" s="10">
        <v>153952592</v>
      </c>
      <c r="E55">
        <v>1996</v>
      </c>
      <c r="F55" t="s">
        <v>838</v>
      </c>
    </row>
    <row r="56" spans="3:6" x14ac:dyDescent="0.3">
      <c r="C56" t="s">
        <v>824</v>
      </c>
      <c r="D56" s="10">
        <v>171015687</v>
      </c>
      <c r="E56">
        <v>2019</v>
      </c>
      <c r="F56" t="s">
        <v>838</v>
      </c>
    </row>
    <row r="57" spans="3:6" x14ac:dyDescent="0.3">
      <c r="C57" t="s">
        <v>799</v>
      </c>
      <c r="D57" s="10">
        <v>335451311</v>
      </c>
      <c r="E57">
        <v>2019</v>
      </c>
      <c r="F57" t="s">
        <v>838</v>
      </c>
    </row>
    <row r="58" spans="3:6" x14ac:dyDescent="0.3">
      <c r="C58" t="s">
        <v>782</v>
      </c>
      <c r="D58" s="10">
        <v>404540171</v>
      </c>
      <c r="E58">
        <v>2017</v>
      </c>
      <c r="F58" t="s">
        <v>795</v>
      </c>
    </row>
    <row r="59" spans="3:6" x14ac:dyDescent="0.3">
      <c r="C59" t="s">
        <v>783</v>
      </c>
      <c r="D59" s="10">
        <v>402828120</v>
      </c>
      <c r="E59">
        <v>1993</v>
      </c>
      <c r="F59" t="s">
        <v>795</v>
      </c>
    </row>
    <row r="60" spans="3:6" x14ac:dyDescent="0.3">
      <c r="C60" t="s">
        <v>765</v>
      </c>
      <c r="D60" s="10">
        <v>652270625</v>
      </c>
      <c r="E60">
        <v>2015</v>
      </c>
      <c r="F60" t="s">
        <v>795</v>
      </c>
    </row>
    <row r="61" spans="3:6" x14ac:dyDescent="0.3">
      <c r="C61" t="s">
        <v>776</v>
      </c>
      <c r="D61" s="10">
        <v>417719760</v>
      </c>
      <c r="E61">
        <v>2018</v>
      </c>
      <c r="F61" t="s">
        <v>795</v>
      </c>
    </row>
    <row r="62" spans="3:6" x14ac:dyDescent="0.3">
      <c r="C62" t="s">
        <v>670</v>
      </c>
      <c r="D62" s="10">
        <v>226277068</v>
      </c>
      <c r="E62">
        <v>2017</v>
      </c>
      <c r="F62" t="s">
        <v>838</v>
      </c>
    </row>
    <row r="63" spans="3:6" x14ac:dyDescent="0.3">
      <c r="C63" t="s">
        <v>836</v>
      </c>
      <c r="D63" s="10">
        <v>154058340</v>
      </c>
      <c r="E63">
        <v>2015</v>
      </c>
      <c r="F63" t="s">
        <v>838</v>
      </c>
    </row>
    <row r="64" spans="3:6" x14ac:dyDescent="0.3">
      <c r="C64" t="s">
        <v>750</v>
      </c>
      <c r="D64" s="10">
        <v>336045770</v>
      </c>
      <c r="E64">
        <v>2015</v>
      </c>
      <c r="F64" t="s">
        <v>758</v>
      </c>
    </row>
    <row r="65" spans="3:6" x14ac:dyDescent="0.3">
      <c r="C65" t="s">
        <v>723</v>
      </c>
      <c r="D65" s="10">
        <v>268492764</v>
      </c>
      <c r="E65">
        <v>2013</v>
      </c>
      <c r="F65" t="s">
        <v>736</v>
      </c>
    </row>
    <row r="66" spans="3:6" x14ac:dyDescent="0.3">
      <c r="C66" t="s">
        <v>722</v>
      </c>
      <c r="D66" s="10">
        <v>289916256</v>
      </c>
      <c r="E66">
        <v>2001</v>
      </c>
      <c r="F66" t="s">
        <v>736</v>
      </c>
    </row>
    <row r="67" spans="3:6" x14ac:dyDescent="0.3">
      <c r="C67" t="s">
        <v>775</v>
      </c>
      <c r="D67" s="10">
        <v>423315812</v>
      </c>
      <c r="E67">
        <v>2006</v>
      </c>
      <c r="F67" t="s">
        <v>795</v>
      </c>
    </row>
    <row r="68" spans="3:6" x14ac:dyDescent="0.3">
      <c r="C68" t="s">
        <v>817</v>
      </c>
      <c r="D68" s="10">
        <v>178406268</v>
      </c>
      <c r="E68">
        <v>1990</v>
      </c>
      <c r="F68" t="s">
        <v>838</v>
      </c>
    </row>
    <row r="69" spans="3:6" x14ac:dyDescent="0.3">
      <c r="C69" t="s">
        <v>822</v>
      </c>
      <c r="D69" s="10">
        <v>172825435</v>
      </c>
      <c r="E69">
        <v>1988</v>
      </c>
      <c r="F69" t="s">
        <v>838</v>
      </c>
    </row>
    <row r="70" spans="3:6" x14ac:dyDescent="0.3">
      <c r="C70" t="s">
        <v>730</v>
      </c>
      <c r="D70" s="10">
        <v>206445654</v>
      </c>
      <c r="E70">
        <v>2007</v>
      </c>
      <c r="F70" t="s">
        <v>736</v>
      </c>
    </row>
    <row r="71" spans="3:6" x14ac:dyDescent="0.3">
      <c r="C71" t="s">
        <v>769</v>
      </c>
      <c r="D71" s="10">
        <v>532177324</v>
      </c>
      <c r="E71">
        <v>2016</v>
      </c>
      <c r="F71" t="s">
        <v>795</v>
      </c>
    </row>
    <row r="72" spans="3:6" x14ac:dyDescent="0.3">
      <c r="C72" t="s">
        <v>808</v>
      </c>
      <c r="D72" s="10">
        <v>217049603</v>
      </c>
      <c r="E72">
        <v>1998</v>
      </c>
      <c r="F72" t="s">
        <v>838</v>
      </c>
    </row>
    <row r="73" spans="3:6" x14ac:dyDescent="0.3">
      <c r="C73" t="s">
        <v>834</v>
      </c>
      <c r="D73" s="10">
        <v>157019771</v>
      </c>
      <c r="E73">
        <v>2000</v>
      </c>
      <c r="F73" t="s">
        <v>838</v>
      </c>
    </row>
    <row r="74" spans="3:6" x14ac:dyDescent="0.3">
      <c r="C74" t="s">
        <v>742</v>
      </c>
      <c r="D74" s="10">
        <v>441226247</v>
      </c>
      <c r="E74">
        <v>2004</v>
      </c>
      <c r="F74" t="s">
        <v>758</v>
      </c>
    </row>
    <row r="75" spans="3:6" x14ac:dyDescent="0.3">
      <c r="C75" t="s">
        <v>752</v>
      </c>
      <c r="D75" s="10">
        <v>322719944</v>
      </c>
      <c r="E75">
        <v>2007</v>
      </c>
      <c r="F75" t="s">
        <v>758</v>
      </c>
    </row>
    <row r="76" spans="3:6" x14ac:dyDescent="0.3">
      <c r="C76" t="s">
        <v>781</v>
      </c>
      <c r="D76" s="10">
        <v>407022860</v>
      </c>
      <c r="E76">
        <v>2002</v>
      </c>
      <c r="F76" t="s">
        <v>795</v>
      </c>
    </row>
    <row r="77" spans="3:6" x14ac:dyDescent="0.3">
      <c r="C77" t="s">
        <v>790</v>
      </c>
      <c r="D77" s="10">
        <v>373585825</v>
      </c>
      <c r="E77">
        <v>2004</v>
      </c>
      <c r="F77" t="s">
        <v>795</v>
      </c>
    </row>
    <row r="78" spans="3:6" x14ac:dyDescent="0.3">
      <c r="C78" t="s">
        <v>785</v>
      </c>
      <c r="D78" s="10">
        <v>390532085</v>
      </c>
      <c r="E78">
        <v>2019</v>
      </c>
      <c r="F78" t="s">
        <v>795</v>
      </c>
    </row>
    <row r="79" spans="3:6" x14ac:dyDescent="0.3">
      <c r="C79" t="s">
        <v>740</v>
      </c>
      <c r="D79" s="10">
        <v>474544677</v>
      </c>
      <c r="E79">
        <v>1999</v>
      </c>
      <c r="F79" t="s">
        <v>758</v>
      </c>
    </row>
    <row r="80" spans="3:6" x14ac:dyDescent="0.3">
      <c r="C80" t="s">
        <v>754</v>
      </c>
      <c r="D80" s="10">
        <v>310676740</v>
      </c>
      <c r="E80">
        <v>2002</v>
      </c>
      <c r="F80" t="s">
        <v>758</v>
      </c>
    </row>
    <row r="81" spans="3:6" x14ac:dyDescent="0.3">
      <c r="C81" t="s">
        <v>788</v>
      </c>
      <c r="D81" s="10">
        <v>380270577</v>
      </c>
      <c r="E81">
        <v>2005</v>
      </c>
      <c r="F81" t="s">
        <v>795</v>
      </c>
    </row>
    <row r="82" spans="3:6" x14ac:dyDescent="0.3">
      <c r="C82" t="s">
        <v>741</v>
      </c>
      <c r="D82" s="10">
        <v>460998507</v>
      </c>
      <c r="E82">
        <v>1977</v>
      </c>
      <c r="F82" t="s">
        <v>758</v>
      </c>
    </row>
    <row r="83" spans="3:6" x14ac:dyDescent="0.3">
      <c r="C83" t="s">
        <v>770</v>
      </c>
      <c r="D83" s="10">
        <v>515198941</v>
      </c>
      <c r="E83">
        <v>2019</v>
      </c>
      <c r="F83" t="s">
        <v>795</v>
      </c>
    </row>
    <row r="84" spans="3:6" x14ac:dyDescent="0.3">
      <c r="C84" t="s">
        <v>755</v>
      </c>
      <c r="D84" s="10">
        <v>309306177</v>
      </c>
      <c r="E84">
        <v>1983</v>
      </c>
      <c r="F84" t="s">
        <v>758</v>
      </c>
    </row>
    <row r="85" spans="3:6" x14ac:dyDescent="0.3">
      <c r="C85" t="s">
        <v>759</v>
      </c>
      <c r="D85" s="10">
        <v>936662225</v>
      </c>
      <c r="E85">
        <v>2015</v>
      </c>
      <c r="F85" t="s">
        <v>795</v>
      </c>
    </row>
    <row r="86" spans="3:6" x14ac:dyDescent="0.3">
      <c r="C86" t="s">
        <v>767</v>
      </c>
      <c r="D86" s="10">
        <v>620181382</v>
      </c>
      <c r="E86">
        <v>2017</v>
      </c>
      <c r="F86" t="s">
        <v>795</v>
      </c>
    </row>
    <row r="87" spans="3:6" x14ac:dyDescent="0.3">
      <c r="C87" t="s">
        <v>830</v>
      </c>
      <c r="D87" s="10">
        <v>161197785</v>
      </c>
      <c r="E87">
        <v>2015</v>
      </c>
      <c r="F87" t="s">
        <v>838</v>
      </c>
    </row>
    <row r="88" spans="3:6" x14ac:dyDescent="0.3">
      <c r="C88" t="s">
        <v>807</v>
      </c>
      <c r="D88" s="10">
        <v>218815487</v>
      </c>
      <c r="E88">
        <v>2012</v>
      </c>
      <c r="F88" t="s">
        <v>838</v>
      </c>
    </row>
    <row r="89" spans="3:6" x14ac:dyDescent="0.3">
      <c r="C89" t="s">
        <v>812</v>
      </c>
      <c r="D89" s="10">
        <v>205881154</v>
      </c>
      <c r="E89">
        <v>1991</v>
      </c>
      <c r="F89" t="s">
        <v>838</v>
      </c>
    </row>
    <row r="90" spans="3:6" x14ac:dyDescent="0.3">
      <c r="C90" t="s">
        <v>766</v>
      </c>
      <c r="D90" s="10">
        <v>623357910</v>
      </c>
      <c r="E90">
        <v>2012</v>
      </c>
      <c r="F90" t="s">
        <v>795</v>
      </c>
    </row>
    <row r="91" spans="3:6" x14ac:dyDescent="0.3">
      <c r="C91" t="s">
        <v>768</v>
      </c>
      <c r="D91" s="10">
        <v>535234033</v>
      </c>
      <c r="E91">
        <v>2008</v>
      </c>
      <c r="F91" t="s">
        <v>795</v>
      </c>
    </row>
    <row r="92" spans="3:6" x14ac:dyDescent="0.3">
      <c r="C92" t="s">
        <v>772</v>
      </c>
      <c r="D92" s="10">
        <v>448139099</v>
      </c>
      <c r="E92">
        <v>2012</v>
      </c>
      <c r="F92" t="s">
        <v>795</v>
      </c>
    </row>
    <row r="93" spans="3:6" x14ac:dyDescent="0.3">
      <c r="C93" t="s">
        <v>806</v>
      </c>
      <c r="D93" s="10">
        <v>232906145</v>
      </c>
      <c r="E93">
        <v>1973</v>
      </c>
      <c r="F93" t="s">
        <v>838</v>
      </c>
    </row>
    <row r="94" spans="3:6" x14ac:dyDescent="0.3">
      <c r="C94" t="s">
        <v>833</v>
      </c>
      <c r="D94" s="10">
        <v>158348367</v>
      </c>
      <c r="E94">
        <v>1993</v>
      </c>
      <c r="F94" t="s">
        <v>838</v>
      </c>
    </row>
    <row r="95" spans="3:6" x14ac:dyDescent="0.3">
      <c r="C95" t="s">
        <v>803</v>
      </c>
      <c r="D95" s="10">
        <v>277322503</v>
      </c>
      <c r="E95">
        <v>2009</v>
      </c>
      <c r="F95" t="s">
        <v>838</v>
      </c>
    </row>
    <row r="96" spans="3:6" x14ac:dyDescent="0.3">
      <c r="C96" t="s">
        <v>804</v>
      </c>
      <c r="D96" s="10">
        <v>254464305</v>
      </c>
      <c r="E96">
        <v>2011</v>
      </c>
      <c r="F96" t="s">
        <v>838</v>
      </c>
    </row>
    <row r="97" spans="3:6" x14ac:dyDescent="0.3">
      <c r="C97" t="s">
        <v>831</v>
      </c>
      <c r="D97" s="10">
        <v>159582188</v>
      </c>
      <c r="E97">
        <v>2013</v>
      </c>
      <c r="F97" t="s">
        <v>838</v>
      </c>
    </row>
    <row r="98" spans="3:6" x14ac:dyDescent="0.3">
      <c r="C98" t="s">
        <v>780</v>
      </c>
      <c r="D98" s="10">
        <v>408010692</v>
      </c>
      <c r="E98">
        <v>2012</v>
      </c>
      <c r="F98" t="s">
        <v>795</v>
      </c>
    </row>
    <row r="99" spans="3:6" x14ac:dyDescent="0.3">
      <c r="C99" t="s">
        <v>774</v>
      </c>
      <c r="D99" s="10">
        <v>424668047</v>
      </c>
      <c r="E99">
        <v>2013</v>
      </c>
      <c r="F99" t="s">
        <v>795</v>
      </c>
    </row>
    <row r="100" spans="3:6" x14ac:dyDescent="0.3">
      <c r="C100" t="s">
        <v>794</v>
      </c>
      <c r="D100" s="10">
        <v>337135885</v>
      </c>
      <c r="E100">
        <v>2014</v>
      </c>
      <c r="F100" t="s">
        <v>795</v>
      </c>
    </row>
    <row r="101" spans="3:6" x14ac:dyDescent="0.3">
      <c r="C101" t="s">
        <v>747</v>
      </c>
      <c r="D101" s="10">
        <v>364001123</v>
      </c>
      <c r="E101">
        <v>2016</v>
      </c>
      <c r="F101" t="s">
        <v>758</v>
      </c>
    </row>
    <row r="102" spans="3:6" x14ac:dyDescent="0.3">
      <c r="C102" t="s">
        <v>719</v>
      </c>
      <c r="D102" s="10">
        <v>422783777</v>
      </c>
      <c r="E102">
        <v>1994</v>
      </c>
      <c r="F102" t="s">
        <v>736</v>
      </c>
    </row>
    <row r="103" spans="3:6" x14ac:dyDescent="0.3">
      <c r="C103" t="s">
        <v>719</v>
      </c>
      <c r="D103" s="10">
        <v>543638043</v>
      </c>
      <c r="E103">
        <v>2019</v>
      </c>
      <c r="F103" t="s">
        <v>758</v>
      </c>
    </row>
    <row r="104" spans="3:6" x14ac:dyDescent="0.3">
      <c r="C104" t="s">
        <v>789</v>
      </c>
      <c r="D104" s="10">
        <v>377845905</v>
      </c>
      <c r="E104">
        <v>2003</v>
      </c>
      <c r="F104" t="s">
        <v>795</v>
      </c>
    </row>
    <row r="105" spans="3:6" x14ac:dyDescent="0.3">
      <c r="C105" t="s">
        <v>793</v>
      </c>
      <c r="D105" s="10">
        <v>342551365</v>
      </c>
      <c r="E105">
        <v>2002</v>
      </c>
      <c r="F105" t="s">
        <v>795</v>
      </c>
    </row>
    <row r="106" spans="3:6" x14ac:dyDescent="0.3">
      <c r="C106" t="s">
        <v>823</v>
      </c>
      <c r="D106" s="10">
        <v>171479930</v>
      </c>
      <c r="E106">
        <v>1999</v>
      </c>
      <c r="F106" t="s">
        <v>838</v>
      </c>
    </row>
    <row r="107" spans="3:6" x14ac:dyDescent="0.3">
      <c r="C107" t="s">
        <v>802</v>
      </c>
      <c r="D107" s="10">
        <v>281576461</v>
      </c>
      <c r="E107">
        <v>2003</v>
      </c>
      <c r="F107" t="s">
        <v>838</v>
      </c>
    </row>
    <row r="108" spans="3:6" x14ac:dyDescent="0.3">
      <c r="C108" t="s">
        <v>796</v>
      </c>
      <c r="D108" s="10">
        <v>370782930</v>
      </c>
      <c r="E108">
        <v>2004</v>
      </c>
      <c r="F108" t="s">
        <v>838</v>
      </c>
    </row>
    <row r="109" spans="3:6" x14ac:dyDescent="0.3">
      <c r="C109" t="s">
        <v>816</v>
      </c>
      <c r="D109" s="10">
        <v>183637894</v>
      </c>
      <c r="E109">
        <v>2015</v>
      </c>
      <c r="F109" t="s">
        <v>838</v>
      </c>
    </row>
    <row r="110" spans="3:6" x14ac:dyDescent="0.3">
      <c r="C110" t="s">
        <v>745</v>
      </c>
      <c r="D110" s="10">
        <v>368384330</v>
      </c>
      <c r="E110">
        <v>2016</v>
      </c>
      <c r="F110" t="s">
        <v>758</v>
      </c>
    </row>
    <row r="111" spans="3:6" x14ac:dyDescent="0.3">
      <c r="C111" t="s">
        <v>818</v>
      </c>
      <c r="D111" s="10">
        <v>176484651</v>
      </c>
      <c r="E111">
        <v>1998</v>
      </c>
      <c r="F111" t="s">
        <v>838</v>
      </c>
    </row>
    <row r="112" spans="3:6" x14ac:dyDescent="0.3">
      <c r="C112" t="s">
        <v>764</v>
      </c>
      <c r="D112" s="10">
        <v>659363944</v>
      </c>
      <c r="E112">
        <v>1997</v>
      </c>
      <c r="F112" t="s">
        <v>795</v>
      </c>
    </row>
    <row r="113" spans="3:6" x14ac:dyDescent="0.3">
      <c r="C113" t="s">
        <v>727</v>
      </c>
      <c r="D113" s="10">
        <v>222498679</v>
      </c>
      <c r="E113">
        <v>1995</v>
      </c>
      <c r="F113" t="s">
        <v>736</v>
      </c>
    </row>
    <row r="114" spans="3:6" x14ac:dyDescent="0.3">
      <c r="C114" t="s">
        <v>724</v>
      </c>
      <c r="D114" s="10">
        <v>245852179</v>
      </c>
      <c r="E114">
        <v>1999</v>
      </c>
      <c r="F114" t="s">
        <v>736</v>
      </c>
    </row>
    <row r="115" spans="3:6" x14ac:dyDescent="0.3">
      <c r="C115" t="s">
        <v>720</v>
      </c>
      <c r="D115" s="10">
        <v>415004880</v>
      </c>
      <c r="E115">
        <v>2010</v>
      </c>
      <c r="F115" t="s">
        <v>736</v>
      </c>
    </row>
    <row r="116" spans="3:6" x14ac:dyDescent="0.3">
      <c r="C116" t="s">
        <v>718</v>
      </c>
      <c r="D116" s="10">
        <v>434038008</v>
      </c>
      <c r="E116">
        <v>2019</v>
      </c>
      <c r="F116" t="s">
        <v>736</v>
      </c>
    </row>
    <row r="117" spans="3:6" x14ac:dyDescent="0.3">
      <c r="C117" t="s">
        <v>792</v>
      </c>
      <c r="D117" s="10">
        <v>352390543</v>
      </c>
      <c r="E117">
        <v>2011</v>
      </c>
      <c r="F117" t="s">
        <v>795</v>
      </c>
    </row>
    <row r="118" spans="3:6" x14ac:dyDescent="0.3">
      <c r="C118" t="s">
        <v>784</v>
      </c>
      <c r="D118" s="10">
        <v>402111870</v>
      </c>
      <c r="E118">
        <v>2009</v>
      </c>
      <c r="F118" t="s">
        <v>795</v>
      </c>
    </row>
    <row r="119" spans="3:6" x14ac:dyDescent="0.3">
      <c r="C119" t="s">
        <v>757</v>
      </c>
      <c r="D119" s="10">
        <v>293004164</v>
      </c>
      <c r="E119">
        <v>2009</v>
      </c>
      <c r="F119" t="s">
        <v>758</v>
      </c>
    </row>
    <row r="120" spans="3:6" x14ac:dyDescent="0.3">
      <c r="C120" t="s">
        <v>820</v>
      </c>
      <c r="D120" s="10">
        <v>175084580</v>
      </c>
      <c r="E120">
        <v>2019</v>
      </c>
      <c r="F120" t="s">
        <v>838</v>
      </c>
    </row>
    <row r="121" spans="3:6" x14ac:dyDescent="0.3">
      <c r="C121" t="s">
        <v>726</v>
      </c>
      <c r="D121" s="10">
        <v>223808164</v>
      </c>
      <c r="E121">
        <v>2008</v>
      </c>
      <c r="F121" t="s">
        <v>736</v>
      </c>
    </row>
    <row r="122" spans="3:6" x14ac:dyDescent="0.3">
      <c r="C122" t="s">
        <v>811</v>
      </c>
      <c r="D122" s="10">
        <v>209255921</v>
      </c>
      <c r="E122">
        <v>2005</v>
      </c>
      <c r="F122" t="s">
        <v>838</v>
      </c>
    </row>
    <row r="123" spans="3:6" x14ac:dyDescent="0.3">
      <c r="C123" t="s">
        <v>777</v>
      </c>
      <c r="D123" s="10">
        <v>412563408</v>
      </c>
      <c r="E123">
        <v>2017</v>
      </c>
      <c r="F123" t="s">
        <v>795</v>
      </c>
    </row>
    <row r="124" spans="3:6" x14ac:dyDescent="0.3">
      <c r="C124" t="s">
        <v>749</v>
      </c>
      <c r="D124" s="10">
        <v>341268248</v>
      </c>
      <c r="E124">
        <v>2016</v>
      </c>
      <c r="F124" t="s">
        <v>758</v>
      </c>
    </row>
  </sheetData>
  <mergeCells count="1">
    <mergeCell ref="B1:G1"/>
  </mergeCells>
  <phoneticPr fontId="10" type="noConversion"/>
  <hyperlinks>
    <hyperlink ref="E50" r:id="rId1" display="https://www.boxofficemojo.com/year/2018/?ref_=bo_cso_table_1" xr:uid="{40A87CB3-DEE4-41E3-92CE-A890D8DC5CAB}"/>
    <hyperlink ref="E103" r:id="rId2" display="https://www.boxofficemojo.com/year/2019/?ref_=bo_cso_table_2" xr:uid="{DE2185E5-10B5-4B13-82FD-AE34A5659279}"/>
    <hyperlink ref="E20" r:id="rId3" display="https://www.boxofficemojo.com/year/2017/?ref_=bo_cso_table_3" xr:uid="{5F621E44-F95E-42F3-B0B4-C94DD5AED314}"/>
    <hyperlink ref="E35" r:id="rId4" display="https://www.boxofficemojo.com/year/2016/?ref_=bo_cso_table_4" xr:uid="{171BC60D-677C-4A48-9AFD-228FC8E67B3E}"/>
    <hyperlink ref="E38" r:id="rId5" display="https://www.boxofficemojo.com/year/2019/?ref_=bo_cso_table_5" xr:uid="{45278344-E6AD-4582-9DB7-199741EAB693}"/>
    <hyperlink ref="E79" r:id="rId6" display="https://www.boxofficemojo.com/year/1999/?ref_=bo_cso_table_6" xr:uid="{93313929-61F7-4821-A895-7F1A442BCBED}"/>
    <hyperlink ref="E82" r:id="rId7" display="https://www.boxofficemojo.com/year/1977/?ref_=bo_cso_table_7" xr:uid="{616B823F-2693-433A-8784-FCD883B67E11}"/>
    <hyperlink ref="E74" r:id="rId8" display="https://www.boxofficemojo.com/year/2004/?ref_=bo_cso_table_8" xr:uid="{00945313-7E2E-4C44-93DE-04C6E7AF0143}"/>
    <hyperlink ref="E32" r:id="rId9" display="https://www.boxofficemojo.com/year/1982/?ref_=bo_cso_table_9" xr:uid="{25BEDE52-FBB3-4D99-A377-4D865AD867CB}"/>
    <hyperlink ref="E37" r:id="rId10" display="https://www.boxofficemojo.com/year/2013/?ref_=bo_cso_table_10" xr:uid="{88D0B19C-80E4-4775-AAE8-BF0296934D15}"/>
    <hyperlink ref="E110" r:id="rId11" display="https://www.boxofficemojo.com/year/2016/?ref_=bo_cso_table_11" xr:uid="{F85AF0E4-B1FB-4709-9398-1ADCA22230C3}"/>
    <hyperlink ref="E30" r:id="rId12" display="https://www.boxofficemojo.com/year/2013/?ref_=bo_cso_table_12" xr:uid="{9FF4EF04-F226-458C-B45B-6A9278B64799}"/>
    <hyperlink ref="E101" r:id="rId13" display="https://www.boxofficemojo.com/year/2016/?ref_=bo_cso_table_13" xr:uid="{CC25722A-8F95-40EF-B37A-E54853DDEF3C}"/>
    <hyperlink ref="E51" r:id="rId14" display="https://www.boxofficemojo.com/year/2015/?ref_=bo_cso_table_14" xr:uid="{FB28A1FE-3B23-4FA6-8190-3A092F55C762}"/>
    <hyperlink ref="E11" r:id="rId15" display="https://www.boxofficemojo.com/year/2019/?ref_=bo_cso_table_15" xr:uid="{4DA0877F-9F68-460C-AC3B-D1913D3F8BE8}"/>
    <hyperlink ref="E124" r:id="rId16" display="https://www.boxofficemojo.com/year/2016/?ref_=bo_cso_table_16" xr:uid="{2D04578B-80B9-4062-80A1-0B7D64F83BD5}"/>
    <hyperlink ref="E64" r:id="rId17" display="https://www.boxofficemojo.com/year/2015/?ref_=bo_cso_table_17" xr:uid="{72175BDF-8B1F-40A5-9037-3647FEB0E6EF}"/>
    <hyperlink ref="E12" r:id="rId18" display="https://www.boxofficemojo.com/year/2010/?ref_=bo_cso_table_18" xr:uid="{350BFF53-8B95-4BDE-BD28-185BC0F49B5B}"/>
    <hyperlink ref="E75" r:id="rId19" display="https://www.boxofficemojo.com/year/2007/?ref_=bo_cso_table_19" xr:uid="{35AE5AD0-CCA7-45F2-861B-2CC0E5AEDAA0}"/>
    <hyperlink ref="E49" r:id="rId20" display="https://www.boxofficemojo.com/year/2001/?ref_=bo_cso_table_20" xr:uid="{B4B3CBA6-F89E-4712-9794-1335B1938CC3}"/>
    <hyperlink ref="E80" r:id="rId21" display="https://www.boxofficemojo.com/year/2002/?ref_=bo_cso_table_21" xr:uid="{0F6EB2E2-34A5-4427-A337-4A27302C5406}"/>
    <hyperlink ref="E84" r:id="rId22" display="https://www.boxofficemojo.com/year/1983/?ref_=bo_cso_table_22" xr:uid="{2717CBD3-6DEF-4A73-ACB5-962E7F5580AC}"/>
    <hyperlink ref="E48" r:id="rId23" display="https://www.boxofficemojo.com/year/2009/?ref_=bo_cso_table_23" xr:uid="{7E271042-5694-46F4-BD11-D06E7FE16C6A}"/>
    <hyperlink ref="E119" r:id="rId24" display="https://www.boxofficemojo.com/year/2009/?ref_=bo_cso_table_24" xr:uid="{1C9C4DEA-5262-47F0-899F-096A651C5FE9}"/>
    <hyperlink ref="E85" r:id="rId25" display="https://www.boxofficemojo.com/year/2015/?ref_=bo_cso_table_1" xr:uid="{56E847F4-9159-4CAD-9157-33236B233EBB}"/>
    <hyperlink ref="E16" r:id="rId26" display="https://www.boxofficemojo.com/year/2019/?ref_=bo_cso_table_2" xr:uid="{32872D1B-95F8-4BE8-9D4A-E9F6D1C771D0}"/>
    <hyperlink ref="E14" r:id="rId27" display="https://www.boxofficemojo.com/year/2009/?ref_=bo_cso_table_3" xr:uid="{2BED3182-D201-4BFD-B69D-70B5088E1EC4}"/>
    <hyperlink ref="E22" r:id="rId28" display="https://www.boxofficemojo.com/year/2018/?ref_=bo_cso_table_4" xr:uid="{F207600B-C590-4F9A-B94D-70491EB8710A}"/>
    <hyperlink ref="E17" r:id="rId29" display="https://www.boxofficemojo.com/year/2018/?ref_=bo_cso_table_5" xr:uid="{7545DB3C-AB6C-4122-BB45-2A881A553D52}"/>
    <hyperlink ref="E112" r:id="rId30" display="https://www.boxofficemojo.com/year/1997/?ref_=bo_cso_table_6" xr:uid="{3D834CC7-2F73-4119-9FCA-4F1966B3D70E}"/>
    <hyperlink ref="E60" r:id="rId31" display="https://www.boxofficemojo.com/year/2015/?ref_=bo_cso_table_7" xr:uid="{F525C37E-E703-4BB3-95E8-4CAF0C9F0929}"/>
    <hyperlink ref="E90" r:id="rId32" display="https://www.boxofficemojo.com/year/2012/?ref_=bo_cso_table_8" xr:uid="{8CDF19E0-75E2-4223-8FDA-630BE1DE4D09}"/>
    <hyperlink ref="E86" r:id="rId33" display="https://www.boxofficemojo.com/year/2017/?ref_=bo_cso_table_9" xr:uid="{AF327F25-F14A-498E-9DAC-3C6F6089E130}"/>
    <hyperlink ref="E91" r:id="rId34" display="https://www.boxofficemojo.com/year/2008/?ref_=bo_cso_table_10" xr:uid="{FBFE38C6-1633-4398-AB7F-51E9E93AE626}"/>
    <hyperlink ref="E71" r:id="rId35" display="https://www.boxofficemojo.com/year/2016/?ref_=bo_cso_table_11" xr:uid="{94E03873-7E8E-49EA-81C2-95F293651B90}"/>
    <hyperlink ref="E83" r:id="rId36" display="https://www.boxofficemojo.com/year/2019/?ref_=bo_cso_table_12" xr:uid="{426E6432-5BEB-46C6-80B7-A81E8E0CF4B3}"/>
    <hyperlink ref="E15" r:id="rId37" display="https://www.boxofficemojo.com/year/2015/?ref_=bo_cso_table_13" xr:uid="{C165F055-86E8-4BFD-BA24-7ED1A78FDAA1}"/>
    <hyperlink ref="E92" r:id="rId38" display="https://www.boxofficemojo.com/year/2012/?ref_=bo_cso_table_14" xr:uid="{F0C8BAB8-FB71-478A-9C2C-C1BCE1A09967}"/>
    <hyperlink ref="E25" r:id="rId39" display="https://www.boxofficemojo.com/year/2019/?ref_=bo_cso_table_15" xr:uid="{E333C659-F253-4921-8B62-76290CF1F4AF}"/>
    <hyperlink ref="E99" r:id="rId40" display="https://www.boxofficemojo.com/year/2013/?ref_=bo_cso_table_16" xr:uid="{F3C04659-0240-4E7E-9092-10C12852C1A6}"/>
    <hyperlink ref="E67" r:id="rId41" display="https://www.boxofficemojo.com/year/2006/?ref_=bo_cso_table_17" xr:uid="{2553E50C-BD94-47C8-86C1-137E41E2B976}"/>
    <hyperlink ref="E61" r:id="rId42" display="https://www.boxofficemojo.com/year/2018/?ref_=bo_cso_table_18" xr:uid="{C30271EF-FF78-4343-B8F1-46B89351F354}"/>
    <hyperlink ref="E123" r:id="rId43" display="https://www.boxofficemojo.com/year/2017/?ref_=bo_cso_table_19" xr:uid="{B0DBB100-858D-4B98-8EA0-4BCA79FE128E}"/>
    <hyperlink ref="E52" r:id="rId44" display="https://www.boxofficemojo.com/year/2013/?ref_=bo_cso_table_20" xr:uid="{9C13436E-FB3B-4D6D-BF26-DDDA2FFEADAA}"/>
    <hyperlink ref="E24" r:id="rId45" display="https://www.boxofficemojo.com/year/2016/?ref_=bo_cso_table_21" xr:uid="{4EA4BC0E-C514-4A7B-9954-195200C8259D}"/>
    <hyperlink ref="E98" r:id="rId46" display="https://www.boxofficemojo.com/year/2012/?ref_=bo_cso_table_22" xr:uid="{76A5EAF3-006B-44C5-B792-3D0C81AC4636}"/>
    <hyperlink ref="E76" r:id="rId47" display="https://www.boxofficemojo.com/year/2002/?ref_=bo_cso_table_23" xr:uid="{E6029394-A917-4AA0-A09E-4EE2547AD946}"/>
    <hyperlink ref="E58" r:id="rId48" display="https://www.boxofficemojo.com/year/2017/?ref_=bo_cso_table_24" xr:uid="{0B3AA031-DC66-4CB7-86B4-2618AAD94C6C}"/>
    <hyperlink ref="E59" r:id="rId49" display="https://www.boxofficemojo.com/year/1993/?ref_=bo_cso_table_25" xr:uid="{1C2EC11A-5F87-4501-99BD-55553FADFD49}"/>
    <hyperlink ref="E118" r:id="rId50" display="https://www.boxofficemojo.com/year/2009/?ref_=bo_cso_table_26" xr:uid="{C0B9F8B3-CEB0-444B-A1BF-860E1FA4DA5F}"/>
    <hyperlink ref="E78" r:id="rId51" display="https://www.boxofficemojo.com/year/2019/?ref_=bo_cso_table_27" xr:uid="{F0FC8970-E705-44BA-A907-CCB9611C22EB}"/>
    <hyperlink ref="E44" r:id="rId52" display="https://www.boxofficemojo.com/year/2017/?ref_=bo_cso_table_28" xr:uid="{858EFF77-8A7B-4030-8214-A40A6FCDD6AF}"/>
    <hyperlink ref="E47" r:id="rId53" display="https://www.boxofficemojo.com/year/2011/?ref_=bo_cso_table_29" xr:uid="{24F8ABE9-0F72-4A42-A3E1-E770C94CF837}"/>
    <hyperlink ref="E81" r:id="rId54" display="https://www.boxofficemojo.com/year/2005/?ref_=bo_cso_table_30" xr:uid="{DBE13F49-2585-4460-B1D9-A76485E76C39}"/>
    <hyperlink ref="E104" r:id="rId55" display="https://www.boxofficemojo.com/year/2003/?ref_=bo_cso_table_31" xr:uid="{B178A6B6-3CBD-4A67-9236-B44119433E8B}"/>
    <hyperlink ref="E77" r:id="rId56" display="https://www.boxofficemojo.com/year/2004/?ref_=bo_cso_table_32" xr:uid="{2BBB9145-A775-44C4-83C4-F17C331F1D4B}"/>
    <hyperlink ref="E39" r:id="rId57" display="https://www.boxofficemojo.com/year/2015/?ref_=bo_cso_table_33" xr:uid="{2397E6A2-1840-40E4-B21B-9C35BAAA7D67}"/>
    <hyperlink ref="E117" r:id="rId58" display="https://www.boxofficemojo.com/year/2011/?ref_=bo_cso_table_34" xr:uid="{81009C82-4FA8-4929-B638-4BF11D2B3622}"/>
    <hyperlink ref="E105" r:id="rId59" display="https://www.boxofficemojo.com/year/2002/?ref_=bo_cso_table_35" xr:uid="{FD097F76-514B-488D-ABF3-23B7A5182EE1}"/>
    <hyperlink ref="E100" r:id="rId60" display="https://www.boxofficemojo.com/year/2014/?ref_=bo_cso_table_36" xr:uid="{DAD97FE4-0397-41D5-9376-B145ED44061C}"/>
    <hyperlink ref="E108" r:id="rId61" display="https://www.boxofficemojo.com/year/2004/?ref_=bo_cso_table_1" xr:uid="{2307F76D-BC13-448D-B7E0-4D94E784E331}"/>
    <hyperlink ref="E28" r:id="rId62" display="https://www.boxofficemojo.com/year/2016/?ref_=bo_cso_table_2" xr:uid="{C3B9E11D-0142-4B49-B333-B5C432896111}"/>
    <hyperlink ref="E13" r:id="rId63" display="https://www.boxofficemojo.com/year/2014/?ref_=bo_cso_table_3" xr:uid="{9F1D9FC0-0D3C-4F31-B46C-6C617FF55C7D}"/>
    <hyperlink ref="E57" r:id="rId64" display="https://www.boxofficemojo.com/year/2019/?ref_=bo_cso_table_4" xr:uid="{11BBF9D7-2361-4F16-9A9A-5FE16607065A}"/>
    <hyperlink ref="E53" r:id="rId65" display="https://www.boxofficemojo.com/year/2017/?ref_=bo_cso_table_5" xr:uid="{21AB9D2B-29CB-45FF-BCDE-EBE8F1595E09}"/>
    <hyperlink ref="E29" r:id="rId66" display="https://www.boxofficemojo.com/year/2018/?ref_=bo_cso_table_6" xr:uid="{CDEF72DC-A393-445B-8ACE-0C24AD326FA5}"/>
    <hyperlink ref="E107" r:id="rId67" display="https://www.boxofficemojo.com/year/2003/?ref_=bo_cso_table_7" xr:uid="{B9F29025-0304-492B-AD68-4131B147A433}"/>
    <hyperlink ref="E95" r:id="rId68" display="https://www.boxofficemojo.com/year/2009/?ref_=bo_cso_table_8" xr:uid="{15B4F609-7ABA-40A4-829C-519AE69651DD}"/>
    <hyperlink ref="E96" r:id="rId69" display="https://www.boxofficemojo.com/year/2011/?ref_=bo_cso_table_9" xr:uid="{2E4DE89B-AD3B-4FE8-96C4-FAEA107A72BF}"/>
    <hyperlink ref="E21" r:id="rId70" display="https://www.boxofficemojo.com/year/1984/?ref_=bo_cso_table_10" xr:uid="{D11E729E-4586-4C23-A0F2-62F0982E13EA}"/>
    <hyperlink ref="E62" r:id="rId71" display="https://www.boxofficemojo.com/year/2017/?ref_=bo_cso_table_12" xr:uid="{EACBB835-54C0-48BD-AF65-8B67C02161E0}"/>
    <hyperlink ref="E88" r:id="rId72" display="https://www.boxofficemojo.com/year/2012/?ref_=bo_cso_table_13" xr:uid="{AF609A7C-5312-4CDC-8A5B-DA2962C7A387}"/>
    <hyperlink ref="E72" r:id="rId73" display="https://www.boxofficemojo.com/year/1998/?ref_=bo_cso_table_14" xr:uid="{ECE2C6B9-5512-49F0-BB70-161C603B29FC}"/>
    <hyperlink ref="E8" r:id="rId74" display="https://www.boxofficemojo.com/year/2018/?ref_=bo_cso_table_15" xr:uid="{CCB49279-4395-4CEF-94CC-095E153EB3AD}"/>
    <hyperlink ref="E54" r:id="rId75" display="https://www.boxofficemojo.com/year/2019/?ref_=bo_cso_table_16" xr:uid="{1AA513BB-6147-4405-8615-3D99B584902B}"/>
    <hyperlink ref="E7" r:id="rId76" display="https://www.boxofficemojo.com/year/2007/?ref_=bo_cso_table_17" xr:uid="{DFA0E72C-6DAC-4BCE-A97E-4A72859A75DE}"/>
    <hyperlink ref="E122" r:id="rId77" display="https://www.boxofficemojo.com/year/2005/?ref_=bo_cso_table_18" xr:uid="{3494C9CC-5EE1-4F1F-B56F-5DE01D3E06FF}"/>
    <hyperlink ref="E89" r:id="rId78" display="https://www.boxofficemojo.com/year/1991/?ref_=bo_cso_table_19" xr:uid="{DA9F9ACA-D469-43D2-A06A-1D7030FB495E}"/>
    <hyperlink ref="E18" r:id="rId79" display="https://www.boxofficemojo.com/year/2020/?ref_=bo_cso_table_20" xr:uid="{F4C0605C-2A48-4F2C-8CDF-F3D5A58090BC}"/>
    <hyperlink ref="E6" r:id="rId80" display="https://www.boxofficemojo.com/year/2014/?ref_=bo_cso_table_21" xr:uid="{4DB93415-7779-4946-8A4F-0F2792C3741D}"/>
    <hyperlink ref="E41" r:id="rId81" display="https://www.boxofficemojo.com/year/2000/?ref_=bo_cso_table_22" xr:uid="{28B12753-7B42-474C-B27C-EFEA3448F1CD}"/>
    <hyperlink ref="E109" r:id="rId82" display="https://www.boxofficemojo.com/year/2015/?ref_=bo_cso_table_23" xr:uid="{8223E9CC-A840-4901-BA06-2B643033AD33}"/>
    <hyperlink ref="E68" r:id="rId83" display="https://www.boxofficemojo.com/year/1990/?ref_=bo_cso_table_24" xr:uid="{F9BE7C9A-FF95-4536-BE79-EE619B7D2D40}"/>
    <hyperlink ref="E111" r:id="rId84" display="https://www.boxofficemojo.com/year/1998/?ref_=bo_cso_table_25" xr:uid="{5DDD7293-EBEC-478F-840C-044FE0E0ACD9}"/>
    <hyperlink ref="E40" r:id="rId85" display="https://www.boxofficemojo.com/year/2017/?ref_=bo_cso_table_26" xr:uid="{18DAFCF1-25DC-4BBF-8B02-CB3B27EAAEE6}"/>
    <hyperlink ref="E120" r:id="rId86" display="https://www.boxofficemojo.com/year/2019/?ref_=bo_cso_table_27" xr:uid="{E3B125E8-F586-4D94-9657-32D17156BA55}"/>
    <hyperlink ref="E9" r:id="rId87" display="https://www.boxofficemojo.com/year/1997/?ref_=bo_cso_table_28" xr:uid="{96156668-FF31-470C-A7F5-6E3C7B1F83D9}"/>
    <hyperlink ref="E69" r:id="rId88" display="https://www.boxofficemojo.com/year/1988/?ref_=bo_cso_table_29" xr:uid="{63601A87-FAEB-4B8D-BB11-3C6A6C4AA2B6}"/>
    <hyperlink ref="E106" r:id="rId89" display="https://www.boxofficemojo.com/year/1999/?ref_=bo_cso_table_30" xr:uid="{55B3799F-56C0-438C-AEDC-08F094C16125}"/>
    <hyperlink ref="E56" r:id="rId90" display="https://www.boxofficemojo.com/year/2019/?ref_=bo_cso_table_31" xr:uid="{6CAE90C3-B7C3-44D6-B2C2-6B09841F9466}"/>
    <hyperlink ref="E23" r:id="rId91" display="https://www.boxofficemojo.com/year/2011/?ref_=bo_cso_table_32" xr:uid="{A21A84B2-8A52-490D-9006-6CA60B12BDC8}"/>
    <hyperlink ref="E42" r:id="rId92" display="https://www.boxofficemojo.com/year/2014/?ref_=bo_cso_table_33" xr:uid="{1AEE906C-BEA1-455A-9C02-36D668B5CF86}"/>
    <hyperlink ref="E34" r:id="rId93" display="https://www.boxofficemojo.com/year/2015/?ref_=bo_cso_table_34" xr:uid="{1FE1F7DC-3BEC-4E5A-9BDD-B7432BB326D9}"/>
    <hyperlink ref="E46" r:id="rId94" display="https://www.boxofficemojo.com/year/2001/?ref_=bo_cso_table_35" xr:uid="{6CC349D0-CFC2-475C-822B-5D9090D57698}"/>
    <hyperlink ref="E31" r:id="rId95" display="https://www.boxofficemojo.com/year/2012/?ref_=bo_cso_table_36" xr:uid="{FDB7C390-3B59-46D0-B9F5-9A0E41AC5685}"/>
    <hyperlink ref="E87" r:id="rId96" display="https://www.boxofficemojo.com/year/2015/?ref_=bo_cso_table_37" xr:uid="{2047B90D-660E-4F8F-B021-8353F3B7463D}"/>
    <hyperlink ref="E97" r:id="rId97" display="https://www.boxofficemojo.com/year/2013/?ref_=bo_cso_table_38" xr:uid="{07A938D3-DE78-4FA2-8A49-D97392490EEA}"/>
    <hyperlink ref="E45" r:id="rId98" display="https://www.boxofficemojo.com/year/2018/?ref_=bo_cso_table_39" xr:uid="{7D0C819B-843D-478B-854A-5BEB378F3CA8}"/>
    <hyperlink ref="E5" r:id="rId99" display="https://www.boxofficemojo.com/year/2019/?ref_=bo_cso_table_40" xr:uid="{E118BED0-3F13-45A5-9E69-3C529532D33E}"/>
    <hyperlink ref="E94" r:id="rId100" display="https://www.boxofficemojo.com/year/1993/?ref_=bo_cso_table_41" xr:uid="{2B6556AB-ACA9-4417-B6BF-64BDD123860E}"/>
    <hyperlink ref="E73" r:id="rId101" display="https://www.boxofficemojo.com/year/2000/?ref_=bo_cso_table_42" xr:uid="{BF7DE700-3D37-47A0-8B15-45FF52806926}"/>
    <hyperlink ref="E33" r:id="rId102" display="https://www.boxofficemojo.com/year/1987/?ref_=bo_cso_table_43" xr:uid="{9CDBD30F-CFD9-451B-A0BB-4FD61037FBD6}"/>
    <hyperlink ref="E63" r:id="rId103" display="https://www.boxofficemojo.com/year/2015/?ref_=bo_cso_table_44" xr:uid="{A2C2D49C-939F-4812-82F4-6C2E02212820}"/>
    <hyperlink ref="E55" r:id="rId104" display="https://www.boxofficemojo.com/year/1996/?ref_=bo_cso_table_45" xr:uid="{A450E290-83A1-4AD9-B955-419A2531BC45}"/>
  </hyperlinks>
  <pageMargins left="0.7" right="0.7" top="0.75" bottom="0.75" header="0.3" footer="0.3"/>
  <tableParts count="1">
    <tablePart r:id="rId10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0"/>
  <sheetViews>
    <sheetView workbookViewId="0">
      <selection activeCell="G16" sqref="G16"/>
    </sheetView>
  </sheetViews>
  <sheetFormatPr defaultRowHeight="14.4" x14ac:dyDescent="0.3"/>
  <cols>
    <col min="2" max="2" width="28.88671875" bestFit="1" customWidth="1"/>
    <col min="3" max="3" width="10.5546875" bestFit="1" customWidth="1"/>
    <col min="6" max="6" width="13.88671875" customWidth="1"/>
    <col min="7" max="7" width="13.5546875" customWidth="1"/>
  </cols>
  <sheetData>
    <row r="1" spans="2:16" ht="23.4" x14ac:dyDescent="0.45">
      <c r="B1" s="38" t="s">
        <v>850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3" spans="2:16" ht="15" thickBot="1" x14ac:dyDescent="0.35">
      <c r="B3" s="39" t="s">
        <v>855</v>
      </c>
      <c r="C3" s="39"/>
    </row>
    <row r="4" spans="2:16" x14ac:dyDescent="0.3">
      <c r="F4" s="30" t="s">
        <v>857</v>
      </c>
      <c r="G4" s="30" t="s">
        <v>858</v>
      </c>
    </row>
    <row r="5" spans="2:16" ht="15" thickBot="1" x14ac:dyDescent="0.35">
      <c r="B5" t="s">
        <v>851</v>
      </c>
      <c r="C5" s="10">
        <v>2000</v>
      </c>
      <c r="F5" s="29"/>
      <c r="G5" s="32">
        <f>FV(C6/C7,C8*C7,,-C5)</f>
        <v>4902.7141562496363</v>
      </c>
    </row>
    <row r="6" spans="2:16" x14ac:dyDescent="0.3">
      <c r="B6" t="s">
        <v>852</v>
      </c>
      <c r="C6" s="28">
        <v>0.09</v>
      </c>
      <c r="F6" s="10">
        <v>1000</v>
      </c>
      <c r="G6" s="32">
        <f>FV(C6/12,C8*C7,,-F6)</f>
        <v>2451.3570781248181</v>
      </c>
    </row>
    <row r="7" spans="2:16" x14ac:dyDescent="0.3">
      <c r="B7" t="s">
        <v>853</v>
      </c>
      <c r="C7">
        <v>12</v>
      </c>
      <c r="F7" s="10">
        <v>2000</v>
      </c>
      <c r="G7" s="32">
        <f>FV(C6/12,C8*C7,,-F7)</f>
        <v>4902.7141562496363</v>
      </c>
    </row>
    <row r="8" spans="2:16" x14ac:dyDescent="0.3">
      <c r="B8" t="s">
        <v>854</v>
      </c>
      <c r="C8">
        <v>10</v>
      </c>
      <c r="F8" s="10">
        <v>3000</v>
      </c>
      <c r="G8" s="32">
        <f>FV(C6/12,C8*C7,,-F8)</f>
        <v>7354.0712343744535</v>
      </c>
    </row>
    <row r="9" spans="2:16" x14ac:dyDescent="0.3">
      <c r="F9" s="10">
        <v>4000</v>
      </c>
      <c r="G9" s="32">
        <f>FV(C6/12,C8*C7,,-F9)</f>
        <v>9805.4283124992726</v>
      </c>
    </row>
    <row r="10" spans="2:16" x14ac:dyDescent="0.3">
      <c r="B10" t="s">
        <v>856</v>
      </c>
      <c r="C10" s="32">
        <f>FV(C6/C7,C8*C7,,-C5)</f>
        <v>4902.7141562496363</v>
      </c>
      <c r="F10" s="10">
        <v>5000</v>
      </c>
      <c r="G10" s="32">
        <f>FV(C6/12,C8*C7,,-F10)</f>
        <v>12256.785390624089</v>
      </c>
    </row>
  </sheetData>
  <mergeCells count="2">
    <mergeCell ref="B1:P1"/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17"/>
  <sheetViews>
    <sheetView workbookViewId="0">
      <selection activeCell="V8" sqref="V8"/>
    </sheetView>
  </sheetViews>
  <sheetFormatPr defaultRowHeight="14.4" x14ac:dyDescent="0.3"/>
  <cols>
    <col min="1" max="1" width="9.109375" customWidth="1"/>
    <col min="2" max="2" width="4" customWidth="1"/>
    <col min="3" max="10" width="3.44140625" customWidth="1"/>
    <col min="11" max="13" width="4" bestFit="1" customWidth="1"/>
    <col min="14" max="14" width="5.33203125" customWidth="1"/>
    <col min="18" max="18" width="28.88671875" bestFit="1" customWidth="1"/>
    <col min="19" max="19" width="10.5546875" bestFit="1" customWidth="1"/>
    <col min="20" max="20" width="4.5546875" customWidth="1"/>
    <col min="21" max="21" width="4.6640625" customWidth="1"/>
    <col min="22" max="22" width="12.5546875" bestFit="1" customWidth="1"/>
    <col min="23" max="23" width="10.5546875" bestFit="1" customWidth="1"/>
    <col min="24" max="27" width="11.5546875" bestFit="1" customWidth="1"/>
  </cols>
  <sheetData>
    <row r="1" spans="2:27" ht="23.4" x14ac:dyDescent="0.45">
      <c r="B1" s="38" t="s">
        <v>849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3" spans="2:27" x14ac:dyDescent="0.3">
      <c r="B3" s="40" t="s">
        <v>846</v>
      </c>
      <c r="C3" s="40"/>
      <c r="D3" s="40"/>
      <c r="E3" s="40"/>
      <c r="F3" s="40"/>
      <c r="H3" s="16">
        <v>1</v>
      </c>
      <c r="I3" s="15" t="s">
        <v>847</v>
      </c>
      <c r="J3" s="18">
        <v>1</v>
      </c>
      <c r="K3" s="15" t="s">
        <v>848</v>
      </c>
      <c r="L3" s="17">
        <f>H3*J3</f>
        <v>1</v>
      </c>
    </row>
    <row r="5" spans="2:27" ht="15" thickBot="1" x14ac:dyDescent="0.35">
      <c r="B5" s="17">
        <f>H3*J3</f>
        <v>1</v>
      </c>
      <c r="C5" s="18">
        <v>1</v>
      </c>
      <c r="D5" s="18">
        <v>2</v>
      </c>
      <c r="E5" s="18">
        <v>3</v>
      </c>
      <c r="F5" s="18">
        <v>4</v>
      </c>
      <c r="G5" s="18">
        <v>5</v>
      </c>
      <c r="H5" s="18">
        <v>6</v>
      </c>
      <c r="I5" s="18">
        <v>7</v>
      </c>
      <c r="J5" s="18">
        <v>8</v>
      </c>
      <c r="K5" s="18">
        <v>9</v>
      </c>
      <c r="L5" s="18">
        <v>10</v>
      </c>
      <c r="M5" s="18">
        <v>11</v>
      </c>
      <c r="N5" s="18">
        <v>12</v>
      </c>
      <c r="R5" s="39" t="s">
        <v>855</v>
      </c>
      <c r="S5" s="39"/>
    </row>
    <row r="6" spans="2:27" x14ac:dyDescent="0.3">
      <c r="B6" s="27">
        <v>1</v>
      </c>
      <c r="C6" s="19">
        <f t="dataTable" ref="C6:N17" dt2D="1" dtr="1" r1="J3" r2="H3"/>
        <v>1</v>
      </c>
      <c r="D6" s="20">
        <v>2</v>
      </c>
      <c r="E6" s="20">
        <v>3</v>
      </c>
      <c r="F6" s="20">
        <v>4</v>
      </c>
      <c r="G6" s="20">
        <v>5</v>
      </c>
      <c r="H6" s="20">
        <v>6</v>
      </c>
      <c r="I6" s="20">
        <v>7</v>
      </c>
      <c r="J6" s="20">
        <v>8</v>
      </c>
      <c r="K6" s="20">
        <v>9</v>
      </c>
      <c r="L6" s="20">
        <v>10</v>
      </c>
      <c r="M6" s="20">
        <v>11</v>
      </c>
      <c r="N6" s="21">
        <v>12</v>
      </c>
      <c r="V6" s="30" t="s">
        <v>857</v>
      </c>
      <c r="W6" s="30" t="s">
        <v>858</v>
      </c>
    </row>
    <row r="7" spans="2:27" x14ac:dyDescent="0.3">
      <c r="B7" s="33">
        <v>2</v>
      </c>
      <c r="C7">
        <v>2</v>
      </c>
      <c r="D7">
        <v>4</v>
      </c>
      <c r="E7">
        <v>6</v>
      </c>
      <c r="F7">
        <v>8</v>
      </c>
      <c r="G7">
        <v>10</v>
      </c>
      <c r="H7">
        <v>12</v>
      </c>
      <c r="I7">
        <v>14</v>
      </c>
      <c r="J7">
        <v>16</v>
      </c>
      <c r="K7">
        <v>18</v>
      </c>
      <c r="L7">
        <v>20</v>
      </c>
      <c r="M7">
        <v>22</v>
      </c>
      <c r="N7" s="23">
        <v>24</v>
      </c>
      <c r="R7" t="s">
        <v>851</v>
      </c>
      <c r="S7" s="10">
        <v>2000</v>
      </c>
      <c r="V7" s="34"/>
      <c r="W7" s="34"/>
    </row>
    <row r="8" spans="2:27" ht="15" thickBot="1" x14ac:dyDescent="0.35">
      <c r="B8" s="27">
        <v>3</v>
      </c>
      <c r="C8" s="22">
        <v>3</v>
      </c>
      <c r="D8" s="15">
        <v>6</v>
      </c>
      <c r="E8" s="15">
        <v>9</v>
      </c>
      <c r="F8" s="15">
        <v>12</v>
      </c>
      <c r="G8" s="15">
        <v>15</v>
      </c>
      <c r="H8" s="15">
        <v>18</v>
      </c>
      <c r="I8" s="15">
        <v>21</v>
      </c>
      <c r="J8" s="15">
        <v>24</v>
      </c>
      <c r="K8" s="15">
        <v>27</v>
      </c>
      <c r="L8" s="15">
        <v>30</v>
      </c>
      <c r="M8" s="15">
        <v>33</v>
      </c>
      <c r="N8" s="23">
        <v>36</v>
      </c>
      <c r="R8" t="s">
        <v>852</v>
      </c>
      <c r="S8" s="28">
        <v>0.09</v>
      </c>
      <c r="V8" s="31">
        <f>FV(S8/S9,S10*S9,,-S7)</f>
        <v>4902.7141562496363</v>
      </c>
      <c r="W8" s="37">
        <v>5</v>
      </c>
      <c r="X8" s="37">
        <v>10</v>
      </c>
      <c r="Y8" s="37">
        <v>15</v>
      </c>
      <c r="Z8" s="37">
        <v>20</v>
      </c>
      <c r="AA8" s="37">
        <v>25</v>
      </c>
    </row>
    <row r="9" spans="2:27" x14ac:dyDescent="0.3">
      <c r="B9" s="27">
        <v>4</v>
      </c>
      <c r="C9" s="22">
        <v>4</v>
      </c>
      <c r="D9" s="15">
        <v>8</v>
      </c>
      <c r="E9" s="15">
        <v>12</v>
      </c>
      <c r="F9" s="15">
        <v>16</v>
      </c>
      <c r="G9" s="15">
        <v>20</v>
      </c>
      <c r="H9" s="15">
        <v>24</v>
      </c>
      <c r="I9" s="15">
        <v>28</v>
      </c>
      <c r="J9" s="15">
        <v>32</v>
      </c>
      <c r="K9" s="15">
        <v>36</v>
      </c>
      <c r="L9" s="15">
        <v>40</v>
      </c>
      <c r="M9" s="15">
        <v>44</v>
      </c>
      <c r="N9" s="23">
        <v>48</v>
      </c>
      <c r="R9" t="s">
        <v>853</v>
      </c>
      <c r="S9">
        <v>12</v>
      </c>
      <c r="V9" s="35">
        <v>1000</v>
      </c>
      <c r="W9" s="10">
        <f t="dataTable" ref="W9:AA13" dt2D="1" dtr="1" r1="S10" r2="S7"/>
        <v>1565.681026941573</v>
      </c>
      <c r="X9" s="10">
        <v>2451.3570781248181</v>
      </c>
      <c r="Y9" s="10">
        <v>3838.0432674789586</v>
      </c>
      <c r="Z9" s="10">
        <v>6009.1515244726443</v>
      </c>
      <c r="AA9" s="10">
        <v>9408.4145298838466</v>
      </c>
    </row>
    <row r="10" spans="2:27" x14ac:dyDescent="0.3">
      <c r="B10" s="27">
        <v>5</v>
      </c>
      <c r="C10" s="22">
        <v>5</v>
      </c>
      <c r="D10" s="15">
        <v>10</v>
      </c>
      <c r="E10" s="15">
        <v>15</v>
      </c>
      <c r="F10" s="15">
        <v>20</v>
      </c>
      <c r="G10" s="15">
        <v>25</v>
      </c>
      <c r="H10" s="15">
        <v>30</v>
      </c>
      <c r="I10" s="15">
        <v>35</v>
      </c>
      <c r="J10" s="15">
        <v>40</v>
      </c>
      <c r="K10" s="15">
        <v>45</v>
      </c>
      <c r="L10" s="15">
        <v>50</v>
      </c>
      <c r="M10" s="15">
        <v>55</v>
      </c>
      <c r="N10" s="23">
        <v>60</v>
      </c>
      <c r="R10" t="s">
        <v>854</v>
      </c>
      <c r="S10">
        <v>10</v>
      </c>
      <c r="V10" s="36">
        <v>2000</v>
      </c>
      <c r="W10" s="10">
        <v>3131.362053883146</v>
      </c>
      <c r="X10" s="10">
        <v>4902.7141562496363</v>
      </c>
      <c r="Y10" s="10">
        <v>7676.0865349579171</v>
      </c>
      <c r="Z10" s="10">
        <v>12018.303048945289</v>
      </c>
      <c r="AA10" s="10">
        <v>18816.829059767693</v>
      </c>
    </row>
    <row r="11" spans="2:27" x14ac:dyDescent="0.3">
      <c r="B11" s="27">
        <v>6</v>
      </c>
      <c r="C11" s="22">
        <v>6</v>
      </c>
      <c r="D11" s="15">
        <v>12</v>
      </c>
      <c r="E11" s="15">
        <v>18</v>
      </c>
      <c r="F11" s="15">
        <v>24</v>
      </c>
      <c r="G11" s="15">
        <v>30</v>
      </c>
      <c r="H11" s="15">
        <v>36</v>
      </c>
      <c r="I11" s="15">
        <v>42</v>
      </c>
      <c r="J11" s="15">
        <v>48</v>
      </c>
      <c r="K11" s="15">
        <v>54</v>
      </c>
      <c r="L11" s="15">
        <v>60</v>
      </c>
      <c r="M11" s="15">
        <v>66</v>
      </c>
      <c r="N11" s="23">
        <v>72</v>
      </c>
      <c r="V11" s="36">
        <v>3000</v>
      </c>
      <c r="W11" s="10">
        <v>4697.0430808247193</v>
      </c>
      <c r="X11" s="10">
        <v>7354.0712343744535</v>
      </c>
      <c r="Y11" s="10">
        <v>11514.129802436875</v>
      </c>
      <c r="Z11" s="10">
        <v>18027.454573417934</v>
      </c>
      <c r="AA11" s="10">
        <v>28225.243589651542</v>
      </c>
    </row>
    <row r="12" spans="2:27" x14ac:dyDescent="0.3">
      <c r="B12" s="27">
        <v>7</v>
      </c>
      <c r="C12" s="22">
        <v>7</v>
      </c>
      <c r="D12" s="15">
        <v>14</v>
      </c>
      <c r="E12" s="15">
        <v>21</v>
      </c>
      <c r="F12" s="15">
        <v>28</v>
      </c>
      <c r="G12" s="15">
        <v>35</v>
      </c>
      <c r="H12" s="15">
        <v>42</v>
      </c>
      <c r="I12" s="15">
        <v>49</v>
      </c>
      <c r="J12" s="15">
        <v>56</v>
      </c>
      <c r="K12" s="15">
        <v>63</v>
      </c>
      <c r="L12" s="15">
        <v>70</v>
      </c>
      <c r="M12" s="15">
        <v>77</v>
      </c>
      <c r="N12" s="23">
        <v>84</v>
      </c>
      <c r="R12" t="s">
        <v>856</v>
      </c>
      <c r="S12" s="32">
        <f>FV(S8/S9,S10*S9,,-S7)</f>
        <v>4902.7141562496363</v>
      </c>
      <c r="V12" s="36">
        <v>4000</v>
      </c>
      <c r="W12" s="10">
        <v>6262.724107766292</v>
      </c>
      <c r="X12" s="10">
        <v>9805.4283124992726</v>
      </c>
      <c r="Y12" s="10">
        <v>15352.173069915834</v>
      </c>
      <c r="Z12" s="10">
        <v>24036.606097890577</v>
      </c>
      <c r="AA12" s="10">
        <v>37633.658119535387</v>
      </c>
    </row>
    <row r="13" spans="2:27" x14ac:dyDescent="0.3">
      <c r="B13" s="27">
        <v>8</v>
      </c>
      <c r="C13" s="22">
        <v>8</v>
      </c>
      <c r="D13" s="15">
        <v>16</v>
      </c>
      <c r="E13" s="15">
        <v>24</v>
      </c>
      <c r="F13" s="15">
        <v>32</v>
      </c>
      <c r="G13" s="15">
        <v>40</v>
      </c>
      <c r="H13" s="15">
        <v>48</v>
      </c>
      <c r="I13" s="15">
        <v>56</v>
      </c>
      <c r="J13" s="15">
        <v>64</v>
      </c>
      <c r="K13" s="15">
        <v>72</v>
      </c>
      <c r="L13" s="15">
        <v>80</v>
      </c>
      <c r="M13" s="15">
        <v>88</v>
      </c>
      <c r="N13" s="23">
        <v>96</v>
      </c>
      <c r="V13" s="36">
        <v>5000</v>
      </c>
      <c r="W13" s="10">
        <v>7828.4051347078657</v>
      </c>
      <c r="X13" s="10">
        <v>12256.785390624089</v>
      </c>
      <c r="Y13" s="10">
        <v>19190.216337394791</v>
      </c>
      <c r="Z13" s="10">
        <v>30045.75762236322</v>
      </c>
      <c r="AA13" s="10">
        <v>47042.072649419235</v>
      </c>
    </row>
    <row r="14" spans="2:27" x14ac:dyDescent="0.3">
      <c r="B14" s="27">
        <v>9</v>
      </c>
      <c r="C14" s="22">
        <v>9</v>
      </c>
      <c r="D14" s="15">
        <v>18</v>
      </c>
      <c r="E14" s="15">
        <v>27</v>
      </c>
      <c r="F14" s="15">
        <v>36</v>
      </c>
      <c r="G14" s="15">
        <v>45</v>
      </c>
      <c r="H14" s="15">
        <v>54</v>
      </c>
      <c r="I14" s="15">
        <v>63</v>
      </c>
      <c r="J14" s="15">
        <v>72</v>
      </c>
      <c r="K14" s="15">
        <v>81</v>
      </c>
      <c r="L14" s="15">
        <v>90</v>
      </c>
      <c r="M14" s="15">
        <v>99</v>
      </c>
      <c r="N14" s="23">
        <v>108</v>
      </c>
    </row>
    <row r="15" spans="2:27" x14ac:dyDescent="0.3">
      <c r="B15" s="27">
        <v>10</v>
      </c>
      <c r="C15" s="22">
        <v>10</v>
      </c>
      <c r="D15" s="15">
        <v>20</v>
      </c>
      <c r="E15" s="15">
        <v>30</v>
      </c>
      <c r="F15" s="15">
        <v>40</v>
      </c>
      <c r="G15" s="15">
        <v>50</v>
      </c>
      <c r="H15" s="15">
        <v>60</v>
      </c>
      <c r="I15" s="15">
        <v>70</v>
      </c>
      <c r="J15" s="15">
        <v>80</v>
      </c>
      <c r="K15" s="15">
        <v>90</v>
      </c>
      <c r="L15" s="15">
        <v>100</v>
      </c>
      <c r="M15" s="15">
        <v>110</v>
      </c>
      <c r="N15" s="23">
        <v>120</v>
      </c>
    </row>
    <row r="16" spans="2:27" x14ac:dyDescent="0.3">
      <c r="B16" s="27">
        <v>11</v>
      </c>
      <c r="C16" s="22">
        <v>11</v>
      </c>
      <c r="D16" s="15">
        <v>22</v>
      </c>
      <c r="E16" s="15">
        <v>33</v>
      </c>
      <c r="F16" s="15">
        <v>44</v>
      </c>
      <c r="G16" s="15">
        <v>55</v>
      </c>
      <c r="H16" s="15">
        <v>66</v>
      </c>
      <c r="I16" s="15">
        <v>77</v>
      </c>
      <c r="J16" s="15">
        <v>88</v>
      </c>
      <c r="K16" s="15">
        <v>99</v>
      </c>
      <c r="L16" s="15">
        <v>110</v>
      </c>
      <c r="M16" s="15">
        <v>121</v>
      </c>
      <c r="N16" s="23">
        <v>132</v>
      </c>
    </row>
    <row r="17" spans="2:14" ht="15" thickBot="1" x14ac:dyDescent="0.35">
      <c r="B17" s="27">
        <v>12</v>
      </c>
      <c r="C17" s="24">
        <v>12</v>
      </c>
      <c r="D17" s="25">
        <v>24</v>
      </c>
      <c r="E17" s="25">
        <v>36</v>
      </c>
      <c r="F17" s="25">
        <v>48</v>
      </c>
      <c r="G17" s="25">
        <v>60</v>
      </c>
      <c r="H17" s="25">
        <v>72</v>
      </c>
      <c r="I17" s="25">
        <v>84</v>
      </c>
      <c r="J17" s="25">
        <v>96</v>
      </c>
      <c r="K17" s="25">
        <v>108</v>
      </c>
      <c r="L17" s="25">
        <v>120</v>
      </c>
      <c r="M17" s="25">
        <v>132</v>
      </c>
      <c r="N17" s="26">
        <v>144</v>
      </c>
    </row>
  </sheetData>
  <mergeCells count="3">
    <mergeCell ref="B3:F3"/>
    <mergeCell ref="B1:P1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igbus</cp:lastModifiedBy>
  <dcterms:created xsi:type="dcterms:W3CDTF">2020-03-17T20:42:07Z</dcterms:created>
  <dcterms:modified xsi:type="dcterms:W3CDTF">2023-04-12T11:50:44Z</dcterms:modified>
</cp:coreProperties>
</file>