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12" yWindow="540" windowWidth="21852" windowHeight="10788"/>
  </bookViews>
  <sheets>
    <sheet name="Prediction" sheetId="2" r:id="rId1"/>
    <sheet name="Fixture" sheetId="1" r:id="rId2"/>
    <sheet name="Feuil2" sheetId="3" r:id="rId3"/>
  </sheets>
  <definedNames>
    <definedName name="_xlnm.Print_Titles" localSheetId="1">Fixture!$2:$2</definedName>
  </definedNames>
  <calcPr calcId="145621"/>
</workbook>
</file>

<file path=xl/calcChain.xml><?xml version="1.0" encoding="utf-8"?>
<calcChain xmlns="http://schemas.openxmlformats.org/spreadsheetml/2006/main">
  <c r="BD26" i="2" l="1"/>
  <c r="BD27" i="2"/>
  <c r="BD28" i="2"/>
  <c r="BD29" i="2"/>
  <c r="BD30" i="2"/>
  <c r="AQ42" i="2"/>
  <c r="AQ43" i="2"/>
  <c r="AQ44" i="2"/>
  <c r="AQ45" i="2"/>
  <c r="U46" i="2"/>
  <c r="V4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" i="2"/>
  <c r="M3" i="2" s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" i="2"/>
  <c r="V42" i="2"/>
  <c r="CE18" i="2"/>
  <c r="CE19" i="2"/>
  <c r="CE20" i="2"/>
  <c r="CE21" i="2"/>
  <c r="CD18" i="2"/>
  <c r="CD19" i="2"/>
  <c r="CD20" i="2"/>
  <c r="CD21" i="2"/>
  <c r="CC18" i="2"/>
  <c r="CC19" i="2"/>
  <c r="CC20" i="2"/>
  <c r="CC21" i="2"/>
  <c r="CB18" i="2"/>
  <c r="CB19" i="2"/>
  <c r="CB20" i="2"/>
  <c r="CB21" i="2"/>
  <c r="CE17" i="2"/>
  <c r="CD17" i="2"/>
  <c r="CC17" i="2"/>
  <c r="CB17" i="2"/>
  <c r="CA17" i="2"/>
  <c r="CA18" i="2"/>
  <c r="CA19" i="2"/>
  <c r="CA20" i="2"/>
  <c r="CA21" i="2"/>
  <c r="BW17" i="2"/>
  <c r="BW18" i="2"/>
  <c r="BW19" i="2"/>
  <c r="BW20" i="2"/>
  <c r="BW21" i="2"/>
  <c r="BW16" i="2"/>
  <c r="BV16" i="2"/>
  <c r="BV17" i="2"/>
  <c r="BV18" i="2"/>
  <c r="BV19" i="2"/>
  <c r="BV20" i="2"/>
  <c r="BV21" i="2"/>
  <c r="BM28" i="2"/>
  <c r="BM29" i="2"/>
  <c r="BM30" i="2"/>
  <c r="BM31" i="2"/>
  <c r="BL28" i="2"/>
  <c r="BL29" i="2"/>
  <c r="BL30" i="2"/>
  <c r="BL31" i="2"/>
  <c r="BK28" i="2"/>
  <c r="BK29" i="2"/>
  <c r="BK30" i="2"/>
  <c r="BK31" i="2"/>
  <c r="BJ28" i="2"/>
  <c r="BJ29" i="2"/>
  <c r="BJ30" i="2"/>
  <c r="BJ31" i="2"/>
  <c r="BI28" i="2"/>
  <c r="BI29" i="2"/>
  <c r="BI30" i="2"/>
  <c r="BI31" i="2"/>
  <c r="BM27" i="2"/>
  <c r="BL27" i="2"/>
  <c r="BK27" i="2"/>
  <c r="BJ27" i="2"/>
  <c r="BI27" i="2"/>
  <c r="BM21" i="2"/>
  <c r="BM22" i="2"/>
  <c r="BM23" i="2"/>
  <c r="BM24" i="2"/>
  <c r="BM20" i="2"/>
  <c r="BL21" i="2"/>
  <c r="BL22" i="2"/>
  <c r="BL23" i="2"/>
  <c r="BL24" i="2"/>
  <c r="BL20" i="2"/>
  <c r="BK21" i="2"/>
  <c r="BK22" i="2"/>
  <c r="BK23" i="2"/>
  <c r="BK24" i="2"/>
  <c r="BK20" i="2"/>
  <c r="BJ21" i="2"/>
  <c r="BJ22" i="2"/>
  <c r="BJ23" i="2"/>
  <c r="BJ24" i="2"/>
  <c r="BJ20" i="2"/>
  <c r="BI20" i="2"/>
  <c r="BI21" i="2"/>
  <c r="BI22" i="2"/>
  <c r="BI23" i="2"/>
  <c r="BI24" i="2"/>
  <c r="BE27" i="2"/>
  <c r="BE28" i="2"/>
  <c r="BE29" i="2"/>
  <c r="BE30" i="2"/>
  <c r="BE31" i="2"/>
  <c r="BE26" i="2"/>
  <c r="BD31" i="2"/>
  <c r="BE20" i="2"/>
  <c r="BE21" i="2"/>
  <c r="BE22" i="2"/>
  <c r="BE23" i="2"/>
  <c r="BE24" i="2"/>
  <c r="BE19" i="2"/>
  <c r="AY20" i="2"/>
  <c r="AU43" i="2"/>
  <c r="AU44" i="2"/>
  <c r="AU45" i="2"/>
  <c r="AU46" i="2"/>
  <c r="AT43" i="2"/>
  <c r="AT44" i="2"/>
  <c r="AT45" i="2"/>
  <c r="AT46" i="2"/>
  <c r="AS43" i="2"/>
  <c r="AS44" i="2"/>
  <c r="AS45" i="2"/>
  <c r="AS46" i="2"/>
  <c r="AR43" i="2"/>
  <c r="AR44" i="2"/>
  <c r="AR45" i="2"/>
  <c r="AR46" i="2"/>
  <c r="AQ46" i="2"/>
  <c r="AU42" i="2"/>
  <c r="AT42" i="2"/>
  <c r="AS42" i="2"/>
  <c r="AR42" i="2"/>
  <c r="AY41" i="2"/>
  <c r="AU36" i="2"/>
  <c r="AU37" i="2"/>
  <c r="AU38" i="2"/>
  <c r="AU39" i="2"/>
  <c r="AT36" i="2"/>
  <c r="AT37" i="2"/>
  <c r="AT38" i="2"/>
  <c r="AT39" i="2"/>
  <c r="AS36" i="2"/>
  <c r="AS37" i="2"/>
  <c r="AS38" i="2"/>
  <c r="AS39" i="2"/>
  <c r="AR36" i="2"/>
  <c r="AR37" i="2"/>
  <c r="AR38" i="2"/>
  <c r="AR39" i="2"/>
  <c r="AQ36" i="2"/>
  <c r="AQ37" i="2"/>
  <c r="AQ38" i="2"/>
  <c r="AQ39" i="2"/>
  <c r="AU35" i="2"/>
  <c r="AT35" i="2"/>
  <c r="AS35" i="2"/>
  <c r="AR35" i="2"/>
  <c r="AQ35" i="2"/>
  <c r="AY34" i="2" s="1"/>
  <c r="AQ28" i="2"/>
  <c r="AR28" i="2"/>
  <c r="AS28" i="2"/>
  <c r="AT28" i="2"/>
  <c r="AU28" i="2"/>
  <c r="AQ29" i="2"/>
  <c r="AR29" i="2"/>
  <c r="AS29" i="2"/>
  <c r="AT29" i="2"/>
  <c r="AU29" i="2"/>
  <c r="AQ30" i="2"/>
  <c r="AR30" i="2"/>
  <c r="AS30" i="2"/>
  <c r="AT30" i="2"/>
  <c r="AU30" i="2"/>
  <c r="AQ31" i="2"/>
  <c r="AR31" i="2"/>
  <c r="AS31" i="2"/>
  <c r="AT31" i="2"/>
  <c r="AU31" i="2"/>
  <c r="AQ32" i="2"/>
  <c r="AR32" i="2"/>
  <c r="AS32" i="2"/>
  <c r="AT32" i="2"/>
  <c r="AU32" i="2"/>
  <c r="AQ21" i="2"/>
  <c r="AR21" i="2"/>
  <c r="AS21" i="2"/>
  <c r="AT21" i="2"/>
  <c r="AU21" i="2"/>
  <c r="AQ22" i="2"/>
  <c r="AR22" i="2"/>
  <c r="AS22" i="2"/>
  <c r="AT22" i="2"/>
  <c r="AU22" i="2"/>
  <c r="AQ23" i="2"/>
  <c r="AR23" i="2"/>
  <c r="AS23" i="2"/>
  <c r="AT23" i="2"/>
  <c r="AU23" i="2"/>
  <c r="AQ24" i="2"/>
  <c r="AR24" i="2"/>
  <c r="AS24" i="2"/>
  <c r="AT24" i="2"/>
  <c r="AU24" i="2"/>
  <c r="AQ25" i="2"/>
  <c r="AR25" i="2"/>
  <c r="AS25" i="2"/>
  <c r="AT25" i="2"/>
  <c r="AU25" i="2"/>
  <c r="AM36" i="2"/>
  <c r="AM30" i="2"/>
  <c r="AM45" i="2"/>
  <c r="AL41" i="2"/>
  <c r="AM35" i="2"/>
  <c r="AL36" i="2"/>
  <c r="AM31" i="2"/>
  <c r="AL27" i="2"/>
  <c r="AM21" i="2"/>
  <c r="AL22" i="2"/>
  <c r="U17" i="2"/>
  <c r="L51" i="1"/>
  <c r="K51" i="1"/>
  <c r="G51" i="1"/>
  <c r="F51" i="1"/>
  <c r="CH16" i="2" l="1"/>
  <c r="CI16" i="2"/>
  <c r="CJ16" i="2"/>
  <c r="BQ19" i="2"/>
  <c r="BR26" i="2"/>
  <c r="BQ26" i="2"/>
  <c r="BP26" i="2"/>
  <c r="BR19" i="2"/>
  <c r="BP19" i="2"/>
  <c r="AX27" i="2"/>
  <c r="AX41" i="2"/>
  <c r="AZ41" i="2"/>
  <c r="AX34" i="2"/>
  <c r="AZ34" i="2"/>
  <c r="AZ27" i="2"/>
  <c r="AY27" i="2"/>
  <c r="AZ20" i="2"/>
  <c r="AX20" i="2"/>
  <c r="L27" i="2"/>
  <c r="L33" i="2"/>
  <c r="L17" i="2"/>
  <c r="M33" i="2"/>
  <c r="M25" i="2"/>
  <c r="M17" i="2"/>
  <c r="M9" i="2"/>
  <c r="L25" i="2"/>
  <c r="L9" i="2"/>
  <c r="L32" i="2"/>
  <c r="L24" i="2"/>
  <c r="L16" i="2"/>
  <c r="L8" i="2"/>
  <c r="M32" i="2"/>
  <c r="M24" i="2"/>
  <c r="M16" i="2"/>
  <c r="M8" i="2"/>
  <c r="L3" i="2"/>
  <c r="L31" i="2"/>
  <c r="L15" i="2"/>
  <c r="L7" i="2"/>
  <c r="M31" i="2"/>
  <c r="M23" i="2"/>
  <c r="M15" i="2"/>
  <c r="M7" i="2"/>
  <c r="L19" i="2"/>
  <c r="L30" i="2"/>
  <c r="L22" i="2"/>
  <c r="L14" i="2"/>
  <c r="L6" i="2"/>
  <c r="M30" i="2"/>
  <c r="M22" i="2"/>
  <c r="M14" i="2"/>
  <c r="M6" i="2"/>
  <c r="L23" i="2"/>
  <c r="L29" i="2"/>
  <c r="L21" i="2"/>
  <c r="L13" i="2"/>
  <c r="L5" i="2"/>
  <c r="M29" i="2"/>
  <c r="M21" i="2"/>
  <c r="M13" i="2"/>
  <c r="M5" i="2"/>
  <c r="L28" i="2"/>
  <c r="L20" i="2"/>
  <c r="L12" i="2"/>
  <c r="L4" i="2"/>
  <c r="M28" i="2"/>
  <c r="M20" i="2"/>
  <c r="M12" i="2"/>
  <c r="M4" i="2"/>
  <c r="M27" i="2"/>
  <c r="M19" i="2"/>
  <c r="M11" i="2"/>
  <c r="L11" i="2"/>
  <c r="L34" i="2"/>
  <c r="L26" i="2"/>
  <c r="L18" i="2"/>
  <c r="L10" i="2"/>
  <c r="M34" i="2"/>
  <c r="M26" i="2"/>
  <c r="M18" i="2"/>
  <c r="M10" i="2"/>
  <c r="V38" i="2"/>
  <c r="V41" i="2"/>
  <c r="V40" i="2"/>
  <c r="V39" i="2"/>
  <c r="AL21" i="2"/>
  <c r="AL34" i="2"/>
  <c r="AM20" i="2"/>
  <c r="AL35" i="2"/>
  <c r="AM25" i="2"/>
  <c r="AM34" i="2"/>
  <c r="AM24" i="2"/>
  <c r="AM39" i="2"/>
  <c r="AM29" i="2"/>
  <c r="AM23" i="2"/>
  <c r="AM38" i="2"/>
  <c r="AM22" i="2"/>
  <c r="AM37" i="2"/>
  <c r="AM28" i="2"/>
  <c r="AM42" i="2"/>
  <c r="AL43" i="2"/>
  <c r="AL25" i="2"/>
  <c r="AL39" i="2"/>
  <c r="AL24" i="2"/>
  <c r="AL38" i="2"/>
  <c r="AM46" i="2"/>
  <c r="AL32" i="2"/>
  <c r="AL31" i="2"/>
  <c r="AL45" i="2"/>
  <c r="AM43" i="2"/>
  <c r="AL30" i="2"/>
  <c r="AL44" i="2"/>
  <c r="AM27" i="2"/>
  <c r="AL23" i="2"/>
  <c r="AM32" i="2"/>
  <c r="AL37" i="2"/>
  <c r="AL20" i="2"/>
  <c r="AL46" i="2"/>
  <c r="AM44" i="2"/>
  <c r="AL29" i="2"/>
  <c r="AM41" i="2"/>
  <c r="AL28" i="2"/>
  <c r="AL42" i="2"/>
  <c r="B35" i="2"/>
  <c r="D34" i="2" s="1"/>
  <c r="C35" i="2"/>
  <c r="E34" i="2" s="1"/>
  <c r="H35" i="2"/>
  <c r="J34" i="2" s="1"/>
  <c r="G35" i="2"/>
  <c r="I34" i="2" s="1"/>
  <c r="L35" i="2" l="1"/>
  <c r="M35" i="2"/>
  <c r="E29" i="2"/>
  <c r="J32" i="2"/>
  <c r="D8" i="2"/>
  <c r="J17" i="2"/>
  <c r="J29" i="2"/>
  <c r="J10" i="2"/>
  <c r="J22" i="2"/>
  <c r="J7" i="2"/>
  <c r="J9" i="2"/>
  <c r="J23" i="2"/>
  <c r="J18" i="2"/>
  <c r="J13" i="2"/>
  <c r="J3" i="2"/>
  <c r="J14" i="2"/>
  <c r="J26" i="2"/>
  <c r="J20" i="2"/>
  <c r="J30" i="2"/>
  <c r="J15" i="2"/>
  <c r="J8" i="2"/>
  <c r="J19" i="2"/>
  <c r="J11" i="2"/>
  <c r="J16" i="2"/>
  <c r="J33" i="2"/>
  <c r="J27" i="2"/>
  <c r="J28" i="2"/>
  <c r="J24" i="2"/>
  <c r="J25" i="2"/>
  <c r="J6" i="2"/>
  <c r="J21" i="2"/>
  <c r="I3" i="2"/>
  <c r="I29" i="2"/>
  <c r="I14" i="2"/>
  <c r="I25" i="2"/>
  <c r="I10" i="2"/>
  <c r="I12" i="2"/>
  <c r="I28" i="2"/>
  <c r="I22" i="2"/>
  <c r="I18" i="2"/>
  <c r="I8" i="2"/>
  <c r="I17" i="2"/>
  <c r="I5" i="2"/>
  <c r="I4" i="2"/>
  <c r="I32" i="2"/>
  <c r="I27" i="2"/>
  <c r="I7" i="2"/>
  <c r="I16" i="2"/>
  <c r="I33" i="2"/>
  <c r="I13" i="2"/>
  <c r="I11" i="2"/>
  <c r="I6" i="2"/>
  <c r="I9" i="2"/>
  <c r="I26" i="2"/>
  <c r="I30" i="2"/>
  <c r="I15" i="2"/>
  <c r="I23" i="2"/>
  <c r="I31" i="2"/>
  <c r="I24" i="2"/>
  <c r="I21" i="2"/>
  <c r="I20" i="2"/>
  <c r="I19" i="2"/>
  <c r="J31" i="2"/>
  <c r="J5" i="2"/>
  <c r="J4" i="2"/>
  <c r="J12" i="2"/>
  <c r="E13" i="2"/>
  <c r="D24" i="2"/>
  <c r="D13" i="2"/>
  <c r="D32" i="2"/>
  <c r="D21" i="2"/>
  <c r="D15" i="2"/>
  <c r="D26" i="2"/>
  <c r="E7" i="2"/>
  <c r="E9" i="2"/>
  <c r="E17" i="2"/>
  <c r="E25" i="2"/>
  <c r="E33" i="2"/>
  <c r="E6" i="2"/>
  <c r="E14" i="2"/>
  <c r="E22" i="2"/>
  <c r="E30" i="2"/>
  <c r="E15" i="2"/>
  <c r="E11" i="2"/>
  <c r="E19" i="2"/>
  <c r="E27" i="2"/>
  <c r="E3" i="2"/>
  <c r="D29" i="2"/>
  <c r="D6" i="2"/>
  <c r="D23" i="2"/>
  <c r="D3" i="2"/>
  <c r="D5" i="2"/>
  <c r="D20" i="2"/>
  <c r="D10" i="2"/>
  <c r="E21" i="2"/>
  <c r="D7" i="2"/>
  <c r="E23" i="2"/>
  <c r="D12" i="2"/>
  <c r="E12" i="2"/>
  <c r="D22" i="2"/>
  <c r="E31" i="2"/>
  <c r="E8" i="2"/>
  <c r="E10" i="2"/>
  <c r="E32" i="2"/>
  <c r="D18" i="2"/>
  <c r="D14" i="2"/>
  <c r="D31" i="2"/>
  <c r="D28" i="2"/>
  <c r="E20" i="2"/>
  <c r="D30" i="2"/>
  <c r="E16" i="2"/>
  <c r="E18" i="2"/>
  <c r="D17" i="2"/>
  <c r="D11" i="2"/>
  <c r="D19" i="2"/>
  <c r="D27" i="2"/>
  <c r="D9" i="2"/>
  <c r="D25" i="2"/>
  <c r="D33" i="2"/>
  <c r="D4" i="2"/>
  <c r="E4" i="2"/>
  <c r="E28" i="2"/>
  <c r="E5" i="2"/>
  <c r="D16" i="2"/>
  <c r="E24" i="2"/>
  <c r="E26" i="2"/>
  <c r="N32" i="2" l="1"/>
  <c r="N14" i="2"/>
  <c r="N29" i="2"/>
  <c r="N34" i="2"/>
  <c r="N4" i="2"/>
  <c r="N11" i="2"/>
  <c r="N25" i="2"/>
  <c r="N30" i="2"/>
  <c r="N16" i="2"/>
  <c r="N21" i="2"/>
  <c r="N10" i="2"/>
  <c r="N13" i="2"/>
  <c r="N20" i="2"/>
  <c r="N19" i="2"/>
  <c r="N31" i="2"/>
  <c r="N18" i="2"/>
  <c r="N5" i="2"/>
  <c r="N9" i="2"/>
  <c r="N33" i="2"/>
  <c r="N28" i="2"/>
  <c r="N7" i="2"/>
  <c r="N27" i="2"/>
  <c r="N12" i="2"/>
  <c r="N17" i="2"/>
  <c r="N23" i="2"/>
  <c r="N22" i="2"/>
  <c r="N26" i="2"/>
  <c r="N15" i="2"/>
  <c r="N6" i="2"/>
  <c r="N3" i="2"/>
  <c r="N24" i="2"/>
  <c r="N8" i="2"/>
  <c r="O32" i="2"/>
  <c r="O23" i="2"/>
  <c r="O7" i="2"/>
  <c r="O20" i="2"/>
  <c r="O30" i="2"/>
  <c r="O24" i="2"/>
  <c r="O15" i="2"/>
  <c r="O22" i="2"/>
  <c r="O28" i="2"/>
  <c r="O3" i="2"/>
  <c r="O16" i="2"/>
  <c r="O8" i="2"/>
  <c r="O6" i="2"/>
  <c r="O10" i="2"/>
  <c r="O27" i="2"/>
  <c r="O25" i="2"/>
  <c r="O17" i="2"/>
  <c r="O14" i="2"/>
  <c r="O26" i="2"/>
  <c r="O18" i="2"/>
  <c r="O12" i="2"/>
  <c r="O19" i="2"/>
  <c r="O33" i="2"/>
  <c r="O21" i="2"/>
  <c r="O31" i="2"/>
  <c r="O34" i="2"/>
  <c r="O29" i="2"/>
  <c r="O9" i="2"/>
  <c r="O4" i="2"/>
  <c r="O11" i="2"/>
  <c r="O13" i="2"/>
  <c r="O5" i="2"/>
  <c r="V67" i="2"/>
  <c r="V22" i="2"/>
  <c r="BD24" i="2" l="1"/>
  <c r="BD22" i="2"/>
  <c r="BD21" i="2"/>
  <c r="BD23" i="2"/>
  <c r="BD20" i="2"/>
  <c r="BD19" i="2"/>
  <c r="Y56" i="2"/>
  <c r="V64" i="2"/>
  <c r="U45" i="2"/>
  <c r="V69" i="2"/>
  <c r="V62" i="2"/>
  <c r="V33" i="2"/>
  <c r="U67" i="2"/>
  <c r="V71" i="2"/>
  <c r="V66" i="2"/>
  <c r="V60" i="2"/>
  <c r="V70" i="2"/>
  <c r="V68" i="2"/>
  <c r="Y63" i="2"/>
  <c r="U64" i="2"/>
  <c r="Y62" i="2"/>
  <c r="U59" i="2"/>
  <c r="Y61" i="2"/>
  <c r="Y60" i="2"/>
  <c r="U60" i="2"/>
  <c r="U61" i="2"/>
  <c r="U62" i="2"/>
  <c r="Y64" i="2"/>
  <c r="U63" i="2"/>
  <c r="U38" i="2"/>
  <c r="U27" i="2"/>
  <c r="V50" i="2"/>
  <c r="V46" i="2"/>
  <c r="U49" i="2"/>
  <c r="U50" i="2"/>
  <c r="U47" i="2"/>
  <c r="U18" i="2"/>
  <c r="V28" i="2"/>
  <c r="U19" i="2"/>
  <c r="U21" i="2"/>
  <c r="V17" i="2"/>
  <c r="V19" i="2"/>
  <c r="U20" i="2"/>
  <c r="V21" i="2"/>
  <c r="U22" i="2"/>
  <c r="V18" i="2"/>
  <c r="V20" i="2"/>
  <c r="U33" i="2"/>
  <c r="U34" i="2"/>
  <c r="U31" i="2"/>
  <c r="U36" i="2"/>
  <c r="U32" i="2"/>
  <c r="U35" i="2"/>
  <c r="U26" i="2"/>
  <c r="U40" i="2"/>
  <c r="U42" i="2"/>
  <c r="U41" i="2"/>
  <c r="U39" i="2"/>
  <c r="U43" i="2"/>
  <c r="AA63" i="2" l="1"/>
  <c r="Z63" i="2"/>
  <c r="AB63" i="2"/>
  <c r="AC63" i="2"/>
  <c r="AD63" i="2"/>
  <c r="AB39" i="2"/>
  <c r="AA39" i="2"/>
  <c r="AC39" i="2"/>
  <c r="AD39" i="2"/>
  <c r="Z39" i="2"/>
  <c r="Z60" i="2"/>
  <c r="AA60" i="2"/>
  <c r="AC60" i="2"/>
  <c r="AD60" i="2"/>
  <c r="AB60" i="2"/>
  <c r="AA40" i="2"/>
  <c r="AD40" i="2"/>
  <c r="AB40" i="2"/>
  <c r="Z40" i="2"/>
  <c r="AC40" i="2"/>
  <c r="AC61" i="2"/>
  <c r="Z61" i="2"/>
  <c r="AD61" i="2"/>
  <c r="AA61" i="2"/>
  <c r="AB61" i="2"/>
  <c r="U48" i="2"/>
  <c r="AD41" i="2"/>
  <c r="Z41" i="2"/>
  <c r="AC41" i="2"/>
  <c r="AB41" i="2"/>
  <c r="AA41" i="2"/>
  <c r="V63" i="2"/>
  <c r="AA62" i="2"/>
  <c r="AB62" i="2"/>
  <c r="AD62" i="2"/>
  <c r="Z62" i="2"/>
  <c r="AC62" i="2"/>
  <c r="Z42" i="2"/>
  <c r="AB42" i="2"/>
  <c r="AC42" i="2"/>
  <c r="AD42" i="2"/>
  <c r="AA42" i="2"/>
  <c r="AD64" i="2"/>
  <c r="Z64" i="2"/>
  <c r="AA64" i="2"/>
  <c r="AB64" i="2"/>
  <c r="AC64" i="2"/>
  <c r="V59" i="2"/>
  <c r="V61" i="2"/>
  <c r="V29" i="2"/>
  <c r="U57" i="2"/>
  <c r="V49" i="2"/>
  <c r="Y57" i="2"/>
  <c r="Z57" i="2" s="1"/>
  <c r="V48" i="2"/>
  <c r="U56" i="2"/>
  <c r="V47" i="2"/>
  <c r="U55" i="2"/>
  <c r="Y54" i="2"/>
  <c r="AA54" i="2" s="1"/>
  <c r="U54" i="2"/>
  <c r="Y55" i="2"/>
  <c r="AD55" i="2" s="1"/>
  <c r="U53" i="2"/>
  <c r="U52" i="2"/>
  <c r="Y53" i="2"/>
  <c r="Z53" i="2" s="1"/>
  <c r="U28" i="2"/>
  <c r="V45" i="2"/>
  <c r="Y67" i="2"/>
  <c r="Z67" i="2" s="1"/>
  <c r="V27" i="2"/>
  <c r="U29" i="2"/>
  <c r="Y71" i="2"/>
  <c r="AB71" i="2" s="1"/>
  <c r="AB34" i="2"/>
  <c r="Z34" i="2"/>
  <c r="AC34" i="2"/>
  <c r="AA34" i="2"/>
  <c r="AD34" i="2"/>
  <c r="AB43" i="2"/>
  <c r="Z43" i="2"/>
  <c r="AD43" i="2"/>
  <c r="AC43" i="2"/>
  <c r="AA43" i="2"/>
  <c r="V32" i="2"/>
  <c r="Y69" i="2"/>
  <c r="AB50" i="2"/>
  <c r="Z50" i="2"/>
  <c r="AC50" i="2"/>
  <c r="AA50" i="2"/>
  <c r="AD50" i="2"/>
  <c r="U71" i="2"/>
  <c r="U70" i="2"/>
  <c r="AC55" i="2"/>
  <c r="AC47" i="2"/>
  <c r="AA47" i="2"/>
  <c r="AD47" i="2"/>
  <c r="AB47" i="2"/>
  <c r="Z47" i="2"/>
  <c r="AB35" i="2"/>
  <c r="Z35" i="2"/>
  <c r="AD35" i="2"/>
  <c r="AC35" i="2"/>
  <c r="AA35" i="2"/>
  <c r="AA32" i="2"/>
  <c r="AD32" i="2"/>
  <c r="AB32" i="2"/>
  <c r="Z32" i="2"/>
  <c r="AC32" i="2"/>
  <c r="Y70" i="2"/>
  <c r="V31" i="2"/>
  <c r="U68" i="2"/>
  <c r="Z33" i="2"/>
  <c r="AB33" i="2"/>
  <c r="AC33" i="2"/>
  <c r="AA33" i="2"/>
  <c r="AD33" i="2"/>
  <c r="V36" i="2"/>
  <c r="U69" i="2"/>
  <c r="AB46" i="2"/>
  <c r="Z46" i="2"/>
  <c r="AD46" i="2"/>
  <c r="AC46" i="2"/>
  <c r="AA46" i="2"/>
  <c r="Z56" i="2"/>
  <c r="AC56" i="2"/>
  <c r="AA56" i="2"/>
  <c r="AD56" i="2"/>
  <c r="AB56" i="2"/>
  <c r="V34" i="2"/>
  <c r="V35" i="2"/>
  <c r="U66" i="2"/>
  <c r="Z48" i="2"/>
  <c r="AC48" i="2"/>
  <c r="AA48" i="2"/>
  <c r="AD48" i="2"/>
  <c r="AB48" i="2"/>
  <c r="AD36" i="2"/>
  <c r="AB36" i="2"/>
  <c r="AA36" i="2"/>
  <c r="Z36" i="2"/>
  <c r="AC36" i="2"/>
  <c r="Y68" i="2"/>
  <c r="Z49" i="2"/>
  <c r="AC49" i="2"/>
  <c r="AA49" i="2"/>
  <c r="AD49" i="2"/>
  <c r="AB49" i="2"/>
  <c r="Z22" i="2"/>
  <c r="AC22" i="2"/>
  <c r="AA22" i="2"/>
  <c r="AD22" i="2"/>
  <c r="AB22" i="2"/>
  <c r="AC21" i="2"/>
  <c r="AA21" i="2"/>
  <c r="AD21" i="2"/>
  <c r="AB21" i="2"/>
  <c r="Z21" i="2"/>
  <c r="Z18" i="2"/>
  <c r="AC18" i="2"/>
  <c r="AA18" i="2"/>
  <c r="AD18" i="2"/>
  <c r="AB18" i="2"/>
  <c r="AA20" i="2"/>
  <c r="AD20" i="2"/>
  <c r="AB20" i="2"/>
  <c r="Z20" i="2"/>
  <c r="AC20" i="2"/>
  <c r="V24" i="2"/>
  <c r="V26" i="2"/>
  <c r="V25" i="2"/>
  <c r="U25" i="2"/>
  <c r="U24" i="2"/>
  <c r="AA19" i="2"/>
  <c r="AD19" i="2"/>
  <c r="AB19" i="2"/>
  <c r="Z19" i="2"/>
  <c r="AC19" i="2"/>
  <c r="V53" i="2"/>
  <c r="V54" i="2"/>
  <c r="V55" i="2"/>
  <c r="V56" i="2"/>
  <c r="V57" i="2"/>
  <c r="V52" i="2"/>
  <c r="AH45" i="2" l="1"/>
  <c r="AD71" i="2"/>
  <c r="AF45" i="2"/>
  <c r="AD54" i="2"/>
  <c r="AH38" i="2"/>
  <c r="AF38" i="2"/>
  <c r="AG38" i="2"/>
  <c r="AB53" i="2"/>
  <c r="AC54" i="2"/>
  <c r="AA71" i="2"/>
  <c r="Z54" i="2"/>
  <c r="AB57" i="2"/>
  <c r="AB54" i="2"/>
  <c r="AD53" i="2"/>
  <c r="AA55" i="2"/>
  <c r="AA53" i="2"/>
  <c r="AC53" i="2"/>
  <c r="AC71" i="2"/>
  <c r="AD57" i="2"/>
  <c r="AA57" i="2"/>
  <c r="AC57" i="2"/>
  <c r="Z55" i="2"/>
  <c r="Z71" i="2"/>
  <c r="AB55" i="2"/>
  <c r="AB67" i="2"/>
  <c r="AA67" i="2"/>
  <c r="AC67" i="2"/>
  <c r="AD67" i="2"/>
  <c r="AG59" i="2"/>
  <c r="AG31" i="2"/>
  <c r="AG17" i="2"/>
  <c r="AD68" i="2"/>
  <c r="AB68" i="2"/>
  <c r="Z68" i="2"/>
  <c r="AC68" i="2"/>
  <c r="AA68" i="2"/>
  <c r="AG45" i="2"/>
  <c r="AF31" i="2"/>
  <c r="AF59" i="2"/>
  <c r="AA70" i="2"/>
  <c r="AD70" i="2"/>
  <c r="AC70" i="2"/>
  <c r="AB70" i="2"/>
  <c r="Z70" i="2"/>
  <c r="AH31" i="2"/>
  <c r="AH59" i="2"/>
  <c r="AA69" i="2"/>
  <c r="AD69" i="2"/>
  <c r="AB69" i="2"/>
  <c r="Z69" i="2"/>
  <c r="AC69" i="2"/>
  <c r="AA27" i="2"/>
  <c r="AD27" i="2"/>
  <c r="AB27" i="2"/>
  <c r="AC27" i="2"/>
  <c r="Z27" i="2"/>
  <c r="AC29" i="2"/>
  <c r="Z29" i="2"/>
  <c r="AA29" i="2"/>
  <c r="AD29" i="2"/>
  <c r="AB29" i="2"/>
  <c r="AH17" i="2"/>
  <c r="AD26" i="2"/>
  <c r="AB26" i="2"/>
  <c r="AC26" i="2"/>
  <c r="Z26" i="2"/>
  <c r="AA26" i="2"/>
  <c r="AF17" i="2"/>
  <c r="AA28" i="2"/>
  <c r="AD28" i="2"/>
  <c r="AB28" i="2"/>
  <c r="AC28" i="2"/>
  <c r="Z28" i="2"/>
  <c r="AC25" i="2"/>
  <c r="AA25" i="2"/>
  <c r="AD25" i="2"/>
  <c r="Z25" i="2"/>
  <c r="AB25" i="2"/>
  <c r="AF52" i="2" l="1"/>
  <c r="AH52" i="2"/>
  <c r="AH24" i="2"/>
  <c r="AF24" i="2"/>
  <c r="AG24" i="2"/>
  <c r="AG52" i="2"/>
  <c r="AH66" i="2"/>
  <c r="AG66" i="2"/>
  <c r="AF66" i="2"/>
</calcChain>
</file>

<file path=xl/sharedStrings.xml><?xml version="1.0" encoding="utf-8"?>
<sst xmlns="http://schemas.openxmlformats.org/spreadsheetml/2006/main" count="576" uniqueCount="124">
  <si>
    <t>Match Number</t>
  </si>
  <si>
    <t>Round Number</t>
  </si>
  <si>
    <t>Date</t>
  </si>
  <si>
    <t>Home Team</t>
  </si>
  <si>
    <t>Away Team</t>
  </si>
  <si>
    <t>Group</t>
  </si>
  <si>
    <t>1</t>
  </si>
  <si>
    <t>Qatar</t>
  </si>
  <si>
    <t>Ecuador</t>
  </si>
  <si>
    <t>Group A</t>
  </si>
  <si>
    <t>3</t>
  </si>
  <si>
    <t>England</t>
  </si>
  <si>
    <t>Iran</t>
  </si>
  <si>
    <t>Group B</t>
  </si>
  <si>
    <t>2</t>
  </si>
  <si>
    <t>Senegal</t>
  </si>
  <si>
    <t>Netherlands</t>
  </si>
  <si>
    <t>4</t>
  </si>
  <si>
    <t>USA</t>
  </si>
  <si>
    <t>Wales</t>
  </si>
  <si>
    <t>8</t>
  </si>
  <si>
    <t>Argentina</t>
  </si>
  <si>
    <t>Saudi Arabia</t>
  </si>
  <si>
    <t>Group C</t>
  </si>
  <si>
    <t>6</t>
  </si>
  <si>
    <t>Denmark</t>
  </si>
  <si>
    <t>Tunisia</t>
  </si>
  <si>
    <t>Group D</t>
  </si>
  <si>
    <t>7</t>
  </si>
  <si>
    <t>Mexico</t>
  </si>
  <si>
    <t>Poland</t>
  </si>
  <si>
    <t>5</t>
  </si>
  <si>
    <t>France</t>
  </si>
  <si>
    <t>Australia</t>
  </si>
  <si>
    <t>12</t>
  </si>
  <si>
    <t>Morocco</t>
  </si>
  <si>
    <t>Croatia</t>
  </si>
  <si>
    <t>Group F</t>
  </si>
  <si>
    <t>11</t>
  </si>
  <si>
    <t>Germany</t>
  </si>
  <si>
    <t>Japan</t>
  </si>
  <si>
    <t>Group E</t>
  </si>
  <si>
    <t>10</t>
  </si>
  <si>
    <t>Spain</t>
  </si>
  <si>
    <t>Costa Rica</t>
  </si>
  <si>
    <t>9</t>
  </si>
  <si>
    <t>Belgium</t>
  </si>
  <si>
    <t>Canada</t>
  </si>
  <si>
    <t>13</t>
  </si>
  <si>
    <t>Switzerland</t>
  </si>
  <si>
    <t>Cameroon</t>
  </si>
  <si>
    <t>Group G</t>
  </si>
  <si>
    <t>14</t>
  </si>
  <si>
    <t>Uruguay</t>
  </si>
  <si>
    <t>Korea Republic</t>
  </si>
  <si>
    <t>Group H</t>
  </si>
  <si>
    <t>15</t>
  </si>
  <si>
    <t>Portugal</t>
  </si>
  <si>
    <t>Ghana</t>
  </si>
  <si>
    <t>16</t>
  </si>
  <si>
    <t>Brazil</t>
  </si>
  <si>
    <t>Serbia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</si>
  <si>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</si>
  <si>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</si>
  <si>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</si>
  <si>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</si>
  <si>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</si>
  <si>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</si>
  <si>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</si>
  <si>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</si>
  <si>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</si>
  <si>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</si>
  <si>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</si>
  <si>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</si>
  <si>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</si>
  <si>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</si>
  <si>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</si>
  <si>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</si>
  <si>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35</t>
  </si>
  <si>
    <t>36</t>
  </si>
  <si>
    <t>33</t>
  </si>
  <si>
    <t>34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</si>
  <si>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</si>
  <si>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</si>
  <si>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</si>
  <si>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</si>
  <si>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</si>
  <si>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</si>
  <si>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</si>
  <si>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</si>
  <si>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</si>
  <si>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</si>
  <si>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</si>
  <si>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</si>
  <si>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Round of 16</t>
  </si>
  <si>
    <t>GoalsConceded</t>
  </si>
  <si>
    <t>goalsScored</t>
  </si>
  <si>
    <t>HOME</t>
  </si>
  <si>
    <t>AWAY</t>
  </si>
  <si>
    <t>Attack Strenght</t>
  </si>
  <si>
    <t>Defence Strenght</t>
  </si>
  <si>
    <t>HOME Goal Expectancy</t>
  </si>
  <si>
    <t>Away Goal Expectancy</t>
  </si>
  <si>
    <t>Goals</t>
  </si>
  <si>
    <t xml:space="preserve">Match </t>
  </si>
  <si>
    <t>AVG Attack Strenght</t>
  </si>
  <si>
    <t>AVG Defence Strenght</t>
  </si>
  <si>
    <t>Team</t>
  </si>
  <si>
    <t>Probability</t>
  </si>
  <si>
    <t>probability</t>
  </si>
  <si>
    <t>draw</t>
  </si>
  <si>
    <t>Winning Chance</t>
  </si>
  <si>
    <t>Quarter-Final</t>
  </si>
  <si>
    <t>Semi-Final</t>
  </si>
  <si>
    <t>Final</t>
  </si>
  <si>
    <t>AVERAGE</t>
  </si>
  <si>
    <t>SUM goalsScored</t>
  </si>
  <si>
    <t>AVG goalsscored</t>
  </si>
  <si>
    <t>AVG goalconceded</t>
  </si>
  <si>
    <t>SUMGoalsConceded</t>
  </si>
  <si>
    <t>SUM GoalsConceded</t>
  </si>
  <si>
    <t xml:space="preserve">Japan </t>
  </si>
  <si>
    <t>Kora Republic</t>
  </si>
  <si>
    <t>Koreaa Republic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</si>
</sst>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dd/mm/yyyy\ hh:mm"/>
    <numFmt numFmtId="165" formatCode="m/d/yy\ h:mm;@"/>
    <numFmt numFmtId="166" formatCode="0.0000000"/>
    <numFmt numFmtId="167" formatCode="0.00000"/>
    <numFmt numFmtId="168" formatCode="0.0"/>
  </numFmts>
  <fonts count="7">
    <font>
      <sz val="11"/>
      <name val="Calibri"/>
    </font>
    <font>
      <b/>
      <sz val="11"/>
      <color rgb="FFFFFFFF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  <font>
      <b/>
      <sz val="11"/>
      <name val="Calibri"/>
      <family val="2"/>
    </font>
    <font>
      <b/>
      <sz val="11"/>
      <color theme="1"/>
      <name val="Calibri"/>
      <family val="2"/>
    </font>
    <font>
      <b/>
      <sz val="11"/>
      <color theme="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00008B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4" tint="-0.49998474074526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65">
    <xf numFmtId="0" fontId="0" fillId="0" borderId="0" xfId="0" applyNumberFormat="1" applyFont="1"/>
    <xf numFmtId="0" fontId="1" fillId="2" borderId="0" xfId="0" applyNumberFormat="1" applyFont="1" applyFill="1"/>
    <xf numFmtId="164" fontId="0" fillId="0" borderId="0" xfId="0" applyNumberFormat="1" applyFont="1" applyAlignment="1">
      <alignment horizontal="left"/>
    </xf>
    <xf numFmtId="165" fontId="1" fillId="2" borderId="0" xfId="0" applyNumberFormat="1" applyFont="1" applyFill="1"/>
    <xf numFmtId="165" fontId="0" fillId="0" borderId="0" xfId="0" applyNumberFormat="1" applyFont="1"/>
    <xf numFmtId="0" fontId="2" fillId="0" borderId="0" xfId="0" applyNumberFormat="1" applyFont="1"/>
    <xf numFmtId="0" fontId="0" fillId="3" borderId="0" xfId="0" applyNumberFormat="1" applyFont="1" applyFill="1"/>
    <xf numFmtId="0" fontId="0" fillId="4" borderId="0" xfId="0" applyNumberFormat="1" applyFont="1" applyFill="1"/>
    <xf numFmtId="167" fontId="0" fillId="3" borderId="0" xfId="0" applyNumberFormat="1" applyFont="1" applyFill="1"/>
    <xf numFmtId="166" fontId="0" fillId="3" borderId="0" xfId="0" applyNumberFormat="1" applyFont="1" applyFill="1"/>
    <xf numFmtId="0" fontId="0" fillId="5" borderId="0" xfId="0" applyNumberFormat="1" applyFont="1" applyFill="1"/>
    <xf numFmtId="167" fontId="0" fillId="4" borderId="0" xfId="0" applyNumberFormat="1" applyFont="1" applyFill="1"/>
    <xf numFmtId="166" fontId="0" fillId="4" borderId="0" xfId="0" applyNumberFormat="1" applyFont="1" applyFill="1"/>
    <xf numFmtId="0" fontId="0" fillId="6" borderId="0" xfId="0" applyNumberFormat="1" applyFont="1" applyFill="1"/>
    <xf numFmtId="167" fontId="0" fillId="6" borderId="0" xfId="0" applyNumberFormat="1" applyFont="1" applyFill="1"/>
    <xf numFmtId="166" fontId="0" fillId="6" borderId="0" xfId="0" applyNumberFormat="1" applyFont="1" applyFill="1"/>
    <xf numFmtId="0" fontId="2" fillId="4" borderId="0" xfId="0" applyNumberFormat="1" applyFont="1" applyFill="1"/>
    <xf numFmtId="9" fontId="0" fillId="4" borderId="0" xfId="1" applyFont="1" applyFill="1"/>
    <xf numFmtId="0" fontId="2" fillId="3" borderId="0" xfId="0" applyNumberFormat="1" applyFont="1" applyFill="1"/>
    <xf numFmtId="9" fontId="0" fillId="3" borderId="0" xfId="1" applyFont="1" applyFill="1"/>
    <xf numFmtId="0" fontId="2" fillId="6" borderId="0" xfId="0" applyNumberFormat="1" applyFont="1" applyFill="1"/>
    <xf numFmtId="9" fontId="0" fillId="6" borderId="0" xfId="1" applyFont="1" applyFill="1"/>
    <xf numFmtId="0" fontId="0" fillId="0" borderId="0" xfId="0" applyNumberFormat="1" applyFont="1" applyFill="1"/>
    <xf numFmtId="0" fontId="0" fillId="4" borderId="1" xfId="0" applyNumberFormat="1" applyFont="1" applyFill="1" applyBorder="1"/>
    <xf numFmtId="0" fontId="2" fillId="3" borderId="1" xfId="0" applyNumberFormat="1" applyFont="1" applyFill="1" applyBorder="1"/>
    <xf numFmtId="0" fontId="0" fillId="6" borderId="1" xfId="0" applyNumberFormat="1" applyFont="1" applyFill="1" applyBorder="1"/>
    <xf numFmtId="9" fontId="0" fillId="4" borderId="1" xfId="1" applyFont="1" applyFill="1" applyBorder="1"/>
    <xf numFmtId="9" fontId="0" fillId="3" borderId="1" xfId="1" applyFont="1" applyFill="1" applyBorder="1"/>
    <xf numFmtId="9" fontId="0" fillId="6" borderId="1" xfId="1" applyFont="1" applyFill="1" applyBorder="1"/>
    <xf numFmtId="0" fontId="4" fillId="4" borderId="1" xfId="0" applyNumberFormat="1" applyFont="1" applyFill="1" applyBorder="1"/>
    <xf numFmtId="0" fontId="4" fillId="6" borderId="1" xfId="0" applyNumberFormat="1" applyFont="1" applyFill="1" applyBorder="1"/>
    <xf numFmtId="0" fontId="2" fillId="5" borderId="1" xfId="0" applyNumberFormat="1" applyFont="1" applyFill="1" applyBorder="1"/>
    <xf numFmtId="0" fontId="2" fillId="0" borderId="1" xfId="0" applyNumberFormat="1" applyFont="1" applyBorder="1"/>
    <xf numFmtId="0" fontId="0" fillId="5" borderId="1" xfId="0" applyNumberFormat="1" applyFont="1" applyFill="1" applyBorder="1"/>
    <xf numFmtId="0" fontId="0" fillId="0" borderId="1" xfId="0" applyNumberFormat="1" applyFont="1" applyBorder="1"/>
    <xf numFmtId="0" fontId="0" fillId="7" borderId="0" xfId="0" applyNumberFormat="1" applyFont="1" applyFill="1"/>
    <xf numFmtId="164" fontId="0" fillId="7" borderId="0" xfId="0" applyNumberFormat="1" applyFont="1" applyFill="1" applyAlignment="1">
      <alignment horizontal="left"/>
    </xf>
    <xf numFmtId="167" fontId="0" fillId="3" borderId="1" xfId="0" applyNumberFormat="1" applyFont="1" applyFill="1" applyBorder="1"/>
    <xf numFmtId="167" fontId="0" fillId="6" borderId="1" xfId="0" applyNumberFormat="1" applyFont="1" applyFill="1" applyBorder="1"/>
    <xf numFmtId="166" fontId="0" fillId="6" borderId="1" xfId="0" applyNumberFormat="1" applyFont="1" applyFill="1" applyBorder="1"/>
    <xf numFmtId="167" fontId="0" fillId="4" borderId="1" xfId="0" applyNumberFormat="1" applyFont="1" applyFill="1" applyBorder="1"/>
    <xf numFmtId="166" fontId="0" fillId="3" borderId="1" xfId="0" applyNumberFormat="1" applyFont="1" applyFill="1" applyBorder="1"/>
    <xf numFmtId="166" fontId="0" fillId="4" borderId="1" xfId="0" applyNumberFormat="1" applyFont="1" applyFill="1" applyBorder="1"/>
    <xf numFmtId="0" fontId="0" fillId="3" borderId="1" xfId="0" applyNumberFormat="1" applyFont="1" applyFill="1" applyBorder="1"/>
    <xf numFmtId="0" fontId="0" fillId="0" borderId="1" xfId="0" applyNumberFormat="1" applyFont="1" applyFill="1" applyBorder="1"/>
    <xf numFmtId="168" fontId="1" fillId="2" borderId="1" xfId="0" applyNumberFormat="1" applyFont="1" applyFill="1" applyBorder="1"/>
    <xf numFmtId="168" fontId="3" fillId="0" borderId="1" xfId="0" applyNumberFormat="1" applyFont="1" applyBorder="1" applyAlignment="1"/>
    <xf numFmtId="168" fontId="0" fillId="0" borderId="1" xfId="0" applyNumberFormat="1" applyFont="1" applyBorder="1"/>
    <xf numFmtId="168" fontId="5" fillId="0" borderId="1" xfId="0" applyNumberFormat="1" applyFont="1" applyBorder="1" applyAlignment="1"/>
    <xf numFmtId="168" fontId="4" fillId="0" borderId="1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2" fillId="0" borderId="1" xfId="0" applyNumberFormat="1" applyFont="1" applyFill="1" applyBorder="1"/>
    <xf numFmtId="0" fontId="2" fillId="0" borderId="0" xfId="0" applyNumberFormat="1" applyFont="1" applyAlignment="1">
      <alignment horizontal="center"/>
    </xf>
    <xf numFmtId="0" fontId="4" fillId="0" borderId="0" xfId="0" applyNumberFormat="1" applyFont="1" applyAlignment="1">
      <alignment horizontal="center"/>
    </xf>
    <xf numFmtId="0" fontId="2" fillId="0" borderId="1" xfId="0" applyNumberFormat="1" applyFont="1" applyBorder="1" applyAlignment="1">
      <alignment horizontal="center"/>
    </xf>
    <xf numFmtId="0" fontId="0" fillId="0" borderId="1" xfId="0" applyNumberFormat="1" applyFont="1" applyBorder="1" applyAlignment="1">
      <alignment horizontal="center"/>
    </xf>
    <xf numFmtId="0" fontId="2" fillId="0" borderId="2" xfId="0" applyNumberFormat="1" applyFont="1" applyBorder="1" applyAlignment="1">
      <alignment horizontal="center"/>
    </xf>
    <xf numFmtId="0" fontId="0" fillId="0" borderId="3" xfId="0" applyNumberFormat="1" applyFont="1" applyBorder="1" applyAlignment="1">
      <alignment horizontal="center"/>
    </xf>
    <xf numFmtId="168" fontId="2" fillId="0" borderId="1" xfId="0" applyNumberFormat="1" applyFont="1" applyBorder="1" applyAlignment="1">
      <alignment horizontal="center"/>
    </xf>
    <xf numFmtId="168" fontId="2" fillId="0" borderId="1" xfId="0" applyNumberFormat="1" applyFont="1" applyFill="1" applyBorder="1" applyAlignment="1">
      <alignment horizontal="center"/>
    </xf>
    <xf numFmtId="168" fontId="1" fillId="8" borderId="1" xfId="0" applyNumberFormat="1" applyFont="1" applyFill="1" applyBorder="1"/>
    <xf numFmtId="168" fontId="6" fillId="8" borderId="1" xfId="0" applyNumberFormat="1" applyFont="1" applyFill="1" applyBorder="1"/>
    <xf numFmtId="2" fontId="6" fillId="8" borderId="1" xfId="0" applyNumberFormat="1" applyFont="1" applyFill="1" applyBorder="1"/>
    <xf numFmtId="168" fontId="6" fillId="8" borderId="1" xfId="0" applyNumberFormat="1" applyFont="1" applyFill="1" applyBorder="1" applyAlignment="1"/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71"/>
  <sheetViews>
    <sheetView tabSelected="1" workbookViewId="0">
      <selection activeCell="M12" sqref="M12"/>
    </sheetView>
  </sheetViews>
  <sheetFormatPr baseColWidth="10" defaultRowHeight="14.4"/>
  <cols>
    <col min="1" max="1" width="13.109375" bestFit="1" customWidth="1"/>
    <col min="10" max="10" width="14.33203125" customWidth="1"/>
    <col min="11" max="11" width="16" customWidth="1"/>
    <col min="12" max="12" width="18.44140625" customWidth="1"/>
    <col min="13" max="13" width="23.21875" customWidth="1"/>
    <col min="14" max="14" width="20" customWidth="1"/>
    <col min="15" max="15" width="20.109375" customWidth="1"/>
    <col min="16" max="17" width="11.5546875" style="35"/>
    <col min="21" max="21" width="20.21875" bestFit="1" customWidth="1"/>
    <col min="22" max="22" width="19.44140625" bestFit="1" customWidth="1"/>
    <col min="29" max="29" width="15.5546875" bestFit="1" customWidth="1"/>
    <col min="30" max="30" width="12" bestFit="1" customWidth="1"/>
    <col min="31" max="31" width="12" style="22" customWidth="1"/>
    <col min="34" max="34" width="13.109375" bestFit="1" customWidth="1"/>
    <col min="35" max="35" width="11.5546875" style="35"/>
    <col min="38" max="38" width="22.109375" customWidth="1"/>
    <col min="39" max="39" width="18.6640625" customWidth="1"/>
    <col min="53" max="53" width="11.5546875" style="35"/>
    <col min="56" max="56" width="21.21875" customWidth="1"/>
    <col min="57" max="57" width="18.77734375" customWidth="1"/>
    <col min="71" max="71" width="11.5546875" style="35"/>
    <col min="74" max="74" width="19.88671875" customWidth="1"/>
    <col min="75" max="75" width="18.88671875" customWidth="1"/>
  </cols>
  <sheetData>
    <row r="1" spans="1:88">
      <c r="A1" s="59" t="s">
        <v>97</v>
      </c>
      <c r="B1" s="59"/>
      <c r="C1" s="59"/>
      <c r="D1" s="59"/>
      <c r="E1" s="59"/>
      <c r="F1" s="59" t="s">
        <v>98</v>
      </c>
      <c r="G1" s="59"/>
      <c r="H1" s="59"/>
      <c r="I1" s="59"/>
      <c r="J1" s="59"/>
      <c r="K1" s="60"/>
      <c r="L1" s="60"/>
      <c r="M1" s="60"/>
      <c r="N1" s="60"/>
      <c r="O1" s="60"/>
      <c r="S1" s="32" t="s">
        <v>3</v>
      </c>
      <c r="T1" s="32" t="s">
        <v>4</v>
      </c>
      <c r="U1" s="32" t="s">
        <v>101</v>
      </c>
      <c r="V1" s="32" t="s">
        <v>102</v>
      </c>
      <c r="AJ1" s="55" t="s">
        <v>112</v>
      </c>
      <c r="AK1" s="55"/>
      <c r="AL1" s="55"/>
      <c r="AM1" s="55"/>
      <c r="BB1" s="55" t="s">
        <v>113</v>
      </c>
      <c r="BC1" s="56"/>
      <c r="BD1" s="56"/>
      <c r="BE1" s="56"/>
      <c r="BT1" s="55" t="s">
        <v>114</v>
      </c>
      <c r="BU1" s="56"/>
      <c r="BV1" s="56"/>
      <c r="BW1" s="56"/>
    </row>
    <row r="2" spans="1:88">
      <c r="A2" s="45" t="s">
        <v>3</v>
      </c>
      <c r="B2" s="45" t="s">
        <v>116</v>
      </c>
      <c r="C2" s="45" t="s">
        <v>119</v>
      </c>
      <c r="D2" s="45" t="s">
        <v>99</v>
      </c>
      <c r="E2" s="45" t="s">
        <v>100</v>
      </c>
      <c r="F2" s="45" t="s">
        <v>4</v>
      </c>
      <c r="G2" s="45" t="s">
        <v>116</v>
      </c>
      <c r="H2" s="45" t="s">
        <v>120</v>
      </c>
      <c r="I2" s="45" t="s">
        <v>99</v>
      </c>
      <c r="J2" s="45" t="s">
        <v>100</v>
      </c>
      <c r="K2" s="61" t="s">
        <v>107</v>
      </c>
      <c r="L2" s="61" t="s">
        <v>117</v>
      </c>
      <c r="M2" s="61" t="s">
        <v>118</v>
      </c>
      <c r="N2" s="61" t="s">
        <v>105</v>
      </c>
      <c r="O2" s="61" t="s">
        <v>106</v>
      </c>
      <c r="Q2" s="36" t="s">
        <v>94</v>
      </c>
      <c r="S2" s="34" t="s">
        <v>16</v>
      </c>
      <c r="T2" s="34" t="s">
        <v>18</v>
      </c>
      <c r="U2" s="34">
        <v>0.44077134986225897</v>
      </c>
      <c r="V2" s="34">
        <v>0.17630853994490353</v>
      </c>
      <c r="W2" s="34"/>
      <c r="X2" s="50"/>
      <c r="AJ2" s="31" t="s">
        <v>3</v>
      </c>
      <c r="AK2" s="31" t="s">
        <v>4</v>
      </c>
      <c r="AL2" s="32" t="s">
        <v>101</v>
      </c>
      <c r="AM2" s="32" t="s">
        <v>102</v>
      </c>
      <c r="BB2" s="31" t="s">
        <v>3</v>
      </c>
      <c r="BC2" s="31" t="s">
        <v>4</v>
      </c>
      <c r="BD2" s="32" t="s">
        <v>101</v>
      </c>
      <c r="BE2" s="32" t="s">
        <v>102</v>
      </c>
      <c r="BT2" s="31" t="s">
        <v>3</v>
      </c>
      <c r="BU2" s="31" t="s">
        <v>4</v>
      </c>
      <c r="BV2" s="32" t="s">
        <v>101</v>
      </c>
      <c r="BW2" s="32" t="s">
        <v>102</v>
      </c>
    </row>
    <row r="3" spans="1:88">
      <c r="A3" s="46" t="s">
        <v>21</v>
      </c>
      <c r="B3" s="47">
        <f>SUMIF(Fixture!$E$3:$E$50,Prediction!A3,(Fixture!$F$3:$F$50))</f>
        <v>3</v>
      </c>
      <c r="C3" s="47">
        <f>SUMIF(Fixture!$E$3:$E$50,Prediction!A3,Fixture!$G$3:$G$50)</f>
        <v>2</v>
      </c>
      <c r="D3" s="47">
        <f>B3/$B$35</f>
        <v>1.4545454545454546</v>
      </c>
      <c r="E3" s="47">
        <f>C3/$C$35</f>
        <v>1.1636363636363636</v>
      </c>
      <c r="F3" s="46" t="s">
        <v>21</v>
      </c>
      <c r="G3" s="47">
        <f>SUMIF(Fixture!$J$3:$J$50,Prediction!F3,Fixture!$K$3:$K$50)</f>
        <v>2</v>
      </c>
      <c r="H3" s="47">
        <f>SUMIF(Fixture!$J$3:$J$50,Prediction!F3,Fixture!$L$3:$L$50)</f>
        <v>0</v>
      </c>
      <c r="I3" s="47">
        <f>G3/$G$35</f>
        <v>1.1636363636363636</v>
      </c>
      <c r="J3" s="47">
        <f>H3/$H$35</f>
        <v>0</v>
      </c>
      <c r="K3" s="64" t="s">
        <v>21</v>
      </c>
      <c r="L3" s="62">
        <f>(G3+B3)/3</f>
        <v>1.6666666666666667</v>
      </c>
      <c r="M3" s="62">
        <f>(C3+H3)/3</f>
        <v>0.66666666666666663</v>
      </c>
      <c r="N3" s="62">
        <f>L3/$L$35</f>
        <v>1.3223140495867769</v>
      </c>
      <c r="O3" s="62">
        <f>M3/$M$35</f>
        <v>0.52892561983471065</v>
      </c>
      <c r="Q3" s="36" t="s">
        <v>94</v>
      </c>
      <c r="S3" s="34" t="s">
        <v>21</v>
      </c>
      <c r="T3" s="34" t="s">
        <v>33</v>
      </c>
      <c r="U3" s="34">
        <v>0.88154269972451793</v>
      </c>
      <c r="V3" s="34">
        <v>1.0578512396694211</v>
      </c>
      <c r="W3" s="34"/>
      <c r="X3" s="50"/>
      <c r="AJ3" s="34" t="s">
        <v>16</v>
      </c>
      <c r="AK3" s="34" t="s">
        <v>21</v>
      </c>
      <c r="AL3" s="34">
        <v>0.44077134986225897</v>
      </c>
      <c r="AM3" s="34">
        <v>0.88154269972451793</v>
      </c>
      <c r="BB3" s="44" t="s">
        <v>21</v>
      </c>
      <c r="BC3" s="44" t="s">
        <v>11</v>
      </c>
      <c r="BD3" s="34">
        <v>0.88154269972451793</v>
      </c>
      <c r="BE3" s="34">
        <v>1.5867768595041323</v>
      </c>
      <c r="BT3" s="31" t="s">
        <v>11</v>
      </c>
      <c r="BU3" s="31" t="s">
        <v>43</v>
      </c>
      <c r="BV3" s="34">
        <v>1.5867768595041323</v>
      </c>
      <c r="BW3" s="34">
        <v>2.3801652892561984</v>
      </c>
    </row>
    <row r="4" spans="1:88">
      <c r="A4" s="46" t="s">
        <v>33</v>
      </c>
      <c r="B4" s="47">
        <f>SUMIF(Fixture!$E$3:$E$50,Prediction!A4,(Fixture!$F$3:$F$50))</f>
        <v>1</v>
      </c>
      <c r="C4" s="47">
        <f>SUMIF(Fixture!$E$3:$E$50,Prediction!A4,Fixture!$G$3:$G$50)</f>
        <v>0</v>
      </c>
      <c r="D4" s="47">
        <f t="shared" ref="D4:D34" si="0">B4/$B$35</f>
        <v>0.48484848484848486</v>
      </c>
      <c r="E4" s="47">
        <f t="shared" ref="E4:E34" si="1">C4/$C$35</f>
        <v>0</v>
      </c>
      <c r="F4" s="46" t="s">
        <v>33</v>
      </c>
      <c r="G4" s="47">
        <f>SUMIF(Fixture!$J$3:$J$50,Prediction!F4,Fixture!$K$3:$K$50)</f>
        <v>2</v>
      </c>
      <c r="H4" s="47">
        <f>SUMIF(Fixture!$J$3:$J$50,Prediction!F4,Fixture!$L$3:$L$50)</f>
        <v>4</v>
      </c>
      <c r="I4" s="47">
        <f t="shared" ref="I4:I34" si="2">G4/$G$35</f>
        <v>1.1636363636363636</v>
      </c>
      <c r="J4" s="47">
        <f t="shared" ref="J4:J34" si="3">H4/$H$35</f>
        <v>1.9393939393939394</v>
      </c>
      <c r="K4" s="64" t="s">
        <v>33</v>
      </c>
      <c r="L4" s="62">
        <f t="shared" ref="L4:L34" si="4">(G4+B4)/3</f>
        <v>1</v>
      </c>
      <c r="M4" s="62">
        <f t="shared" ref="M4:M34" si="5">(C4+H4)/3</f>
        <v>1.3333333333333333</v>
      </c>
      <c r="N4" s="62">
        <f t="shared" ref="N4:N34" si="6">L4/$L$35</f>
        <v>0.79338842975206603</v>
      </c>
      <c r="O4" s="62">
        <f t="shared" ref="O4:O34" si="7">M4/$M$35</f>
        <v>1.0578512396694213</v>
      </c>
      <c r="Q4" s="36" t="s">
        <v>94</v>
      </c>
      <c r="S4" s="34" t="s">
        <v>32</v>
      </c>
      <c r="T4" s="34" t="s">
        <v>30</v>
      </c>
      <c r="U4" s="34">
        <v>1.5867768595041318</v>
      </c>
      <c r="V4" s="34">
        <v>0.35261707988980706</v>
      </c>
      <c r="W4" s="34"/>
      <c r="X4" s="50"/>
      <c r="AJ4" s="34" t="s">
        <v>32</v>
      </c>
      <c r="AK4" s="34" t="s">
        <v>11</v>
      </c>
      <c r="AL4" s="34">
        <v>1.5867768595041318</v>
      </c>
      <c r="AM4" s="34">
        <v>1.5867768595041323</v>
      </c>
      <c r="BB4" s="52" t="s">
        <v>123</v>
      </c>
      <c r="BC4" s="52" t="s">
        <v>43</v>
      </c>
      <c r="BD4" s="34">
        <v>1.4104683195592282</v>
      </c>
      <c r="BE4" s="34">
        <v>2.3801652892561984</v>
      </c>
    </row>
    <row r="5" spans="1:88">
      <c r="A5" s="46" t="s">
        <v>46</v>
      </c>
      <c r="B5" s="47">
        <f>SUMIF(Fixture!$E$3:$E$50,Prediction!A5,(Fixture!$F$3:$F$50))</f>
        <v>1</v>
      </c>
      <c r="C5" s="47">
        <f>SUMIF(Fixture!$E$3:$E$50,Prediction!A5,Fixture!$G$3:$G$50)</f>
        <v>2</v>
      </c>
      <c r="D5" s="47">
        <f t="shared" si="0"/>
        <v>0.48484848484848486</v>
      </c>
      <c r="E5" s="47">
        <f t="shared" si="1"/>
        <v>1.1636363636363636</v>
      </c>
      <c r="F5" s="46" t="s">
        <v>46</v>
      </c>
      <c r="G5" s="47">
        <f>SUMIF(Fixture!$J$3:$J$50,Prediction!F5,Fixture!$K$3:$K$50)</f>
        <v>0</v>
      </c>
      <c r="H5" s="47">
        <f>SUMIF(Fixture!$J$3:$J$50,Prediction!F5,Fixture!$L$3:$L$50)</f>
        <v>0</v>
      </c>
      <c r="I5" s="47">
        <f t="shared" si="2"/>
        <v>0</v>
      </c>
      <c r="J5" s="47">
        <f t="shared" si="3"/>
        <v>0</v>
      </c>
      <c r="K5" s="64" t="s">
        <v>46</v>
      </c>
      <c r="L5" s="62">
        <f t="shared" si="4"/>
        <v>0.33333333333333331</v>
      </c>
      <c r="M5" s="62">
        <f t="shared" si="5"/>
        <v>0.66666666666666663</v>
      </c>
      <c r="N5" s="62">
        <f t="shared" si="6"/>
        <v>0.26446280991735532</v>
      </c>
      <c r="O5" s="62">
        <f t="shared" si="7"/>
        <v>0.52892561983471065</v>
      </c>
      <c r="Q5" s="36" t="s">
        <v>94</v>
      </c>
      <c r="S5" s="34" t="s">
        <v>11</v>
      </c>
      <c r="T5" s="34" t="s">
        <v>15</v>
      </c>
      <c r="U5" s="34">
        <v>1.5867768595041323</v>
      </c>
      <c r="V5" s="34">
        <v>1.7630853994490359</v>
      </c>
      <c r="W5" s="34"/>
      <c r="X5" s="50"/>
      <c r="AJ5" s="32" t="s">
        <v>40</v>
      </c>
      <c r="AK5" s="32" t="s">
        <v>54</v>
      </c>
      <c r="AL5" s="34">
        <v>1.0578512396694211</v>
      </c>
      <c r="AM5" s="34">
        <v>1.4104683195592282</v>
      </c>
      <c r="BB5" s="22"/>
      <c r="BC5" s="22"/>
    </row>
    <row r="6" spans="1:88">
      <c r="A6" s="46" t="s">
        <v>60</v>
      </c>
      <c r="B6" s="47">
        <f>SUMIF(Fixture!$E$3:$E$50,Prediction!A6,(Fixture!$F$3:$F$50))</f>
        <v>3</v>
      </c>
      <c r="C6" s="47">
        <f>SUMIF(Fixture!$E$3:$E$50,Prediction!A6,Fixture!$G$3:$G$50)</f>
        <v>0</v>
      </c>
      <c r="D6" s="47">
        <f t="shared" si="0"/>
        <v>1.4545454545454546</v>
      </c>
      <c r="E6" s="47">
        <f t="shared" si="1"/>
        <v>0</v>
      </c>
      <c r="F6" s="46" t="s">
        <v>60</v>
      </c>
      <c r="G6" s="47">
        <f>SUMIF(Fixture!$J$3:$J$50,Prediction!F6,Fixture!$K$3:$K$50)</f>
        <v>0</v>
      </c>
      <c r="H6" s="47">
        <f>SUMIF(Fixture!$J$3:$J$50,Prediction!F6,Fixture!$L$3:$L$50)</f>
        <v>1</v>
      </c>
      <c r="I6" s="47">
        <f t="shared" si="2"/>
        <v>0</v>
      </c>
      <c r="J6" s="47">
        <f t="shared" si="3"/>
        <v>0.48484848484848486</v>
      </c>
      <c r="K6" s="64" t="s">
        <v>60</v>
      </c>
      <c r="L6" s="62">
        <f t="shared" si="4"/>
        <v>1</v>
      </c>
      <c r="M6" s="62">
        <f t="shared" si="5"/>
        <v>0.33333333333333331</v>
      </c>
      <c r="N6" s="62">
        <f t="shared" si="6"/>
        <v>0.79338842975206603</v>
      </c>
      <c r="O6" s="62">
        <f t="shared" si="7"/>
        <v>0.26446280991735532</v>
      </c>
      <c r="Q6" s="36" t="s">
        <v>94</v>
      </c>
      <c r="S6" s="34" t="s">
        <v>40</v>
      </c>
      <c r="T6" s="34" t="s">
        <v>36</v>
      </c>
      <c r="U6" s="34">
        <v>1.0578512396694211</v>
      </c>
      <c r="V6" s="34">
        <v>0.35261707988980706</v>
      </c>
      <c r="W6" s="34"/>
      <c r="X6" s="50"/>
      <c r="AJ6" s="32" t="s">
        <v>43</v>
      </c>
      <c r="AK6" s="32" t="s">
        <v>57</v>
      </c>
      <c r="AL6" s="34">
        <v>2.3801652892561984</v>
      </c>
      <c r="AM6" s="34">
        <v>2.1157024793388421</v>
      </c>
    </row>
    <row r="7" spans="1:88">
      <c r="A7" s="46" t="s">
        <v>50</v>
      </c>
      <c r="B7" s="47">
        <f>SUMIF(Fixture!$E$3:$E$50,Prediction!A7,(Fixture!$F$3:$F$50))</f>
        <v>4</v>
      </c>
      <c r="C7" s="47">
        <f>SUMIF(Fixture!$E$3:$E$50,Prediction!A7,Fixture!$G$3:$G$50)</f>
        <v>3</v>
      </c>
      <c r="D7" s="47">
        <f t="shared" si="0"/>
        <v>1.9393939393939394</v>
      </c>
      <c r="E7" s="47">
        <f t="shared" si="1"/>
        <v>1.7454545454545454</v>
      </c>
      <c r="F7" s="46" t="s">
        <v>50</v>
      </c>
      <c r="G7" s="47">
        <f>SUMIF(Fixture!$J$3:$J$50,Prediction!F7,Fixture!$K$3:$K$50)</f>
        <v>0</v>
      </c>
      <c r="H7" s="47">
        <f>SUMIF(Fixture!$J$3:$J$50,Prediction!F7,Fixture!$L$3:$L$50)</f>
        <v>1</v>
      </c>
      <c r="I7" s="47">
        <f t="shared" si="2"/>
        <v>0</v>
      </c>
      <c r="J7" s="47">
        <f t="shared" si="3"/>
        <v>0.48484848484848486</v>
      </c>
      <c r="K7" s="64" t="s">
        <v>50</v>
      </c>
      <c r="L7" s="62">
        <f t="shared" si="4"/>
        <v>1.3333333333333333</v>
      </c>
      <c r="M7" s="62">
        <f t="shared" si="5"/>
        <v>1.3333333333333333</v>
      </c>
      <c r="N7" s="62">
        <f t="shared" si="6"/>
        <v>1.0578512396694213</v>
      </c>
      <c r="O7" s="62">
        <f t="shared" si="7"/>
        <v>1.0578512396694213</v>
      </c>
      <c r="Q7" s="36" t="s">
        <v>94</v>
      </c>
      <c r="S7" s="34" t="s">
        <v>60</v>
      </c>
      <c r="T7" s="34" t="s">
        <v>54</v>
      </c>
      <c r="U7" s="34">
        <v>0.26446280991735527</v>
      </c>
      <c r="V7" s="34">
        <v>1.4104683195592282</v>
      </c>
      <c r="W7" s="34"/>
      <c r="X7" s="50"/>
    </row>
    <row r="8" spans="1:88">
      <c r="A8" s="46" t="s">
        <v>47</v>
      </c>
      <c r="B8" s="47">
        <f>SUMIF(Fixture!$E$3:$E$50,Prediction!A8,(Fixture!$F$3:$F$50))</f>
        <v>1</v>
      </c>
      <c r="C8" s="47">
        <f>SUMIF(Fixture!$E$3:$E$50,Prediction!A8,Fixture!$G$3:$G$50)</f>
        <v>2</v>
      </c>
      <c r="D8" s="47">
        <f t="shared" si="0"/>
        <v>0.48484848484848486</v>
      </c>
      <c r="E8" s="47">
        <f t="shared" si="1"/>
        <v>1.1636363636363636</v>
      </c>
      <c r="F8" s="46" t="s">
        <v>47</v>
      </c>
      <c r="G8" s="47">
        <f>SUMIF(Fixture!$J$3:$J$50,Prediction!F8,Fixture!$K$3:$K$50)</f>
        <v>1</v>
      </c>
      <c r="H8" s="47">
        <f>SUMIF(Fixture!$J$3:$J$50,Prediction!F8,Fixture!$L$3:$L$50)</f>
        <v>5</v>
      </c>
      <c r="I8" s="47">
        <f t="shared" si="2"/>
        <v>0.58181818181818179</v>
      </c>
      <c r="J8" s="47">
        <f t="shared" si="3"/>
        <v>2.4242424242424243</v>
      </c>
      <c r="K8" s="64" t="s">
        <v>47</v>
      </c>
      <c r="L8" s="62">
        <f t="shared" si="4"/>
        <v>0.66666666666666663</v>
      </c>
      <c r="M8" s="62">
        <f t="shared" si="5"/>
        <v>2.3333333333333335</v>
      </c>
      <c r="N8" s="62">
        <f t="shared" si="6"/>
        <v>0.52892561983471065</v>
      </c>
      <c r="O8" s="62">
        <f t="shared" si="7"/>
        <v>1.8512396694214877</v>
      </c>
      <c r="Q8" s="36" t="s">
        <v>94</v>
      </c>
      <c r="S8" s="34" t="s">
        <v>35</v>
      </c>
      <c r="T8" s="34" t="s">
        <v>43</v>
      </c>
      <c r="U8" s="34">
        <v>0.35261707988980706</v>
      </c>
      <c r="V8" s="34">
        <v>2.3801652892561984</v>
      </c>
      <c r="W8" s="34"/>
      <c r="X8" s="50"/>
    </row>
    <row r="9" spans="1:88">
      <c r="A9" s="46" t="s">
        <v>44</v>
      </c>
      <c r="B9" s="47">
        <f>SUMIF(Fixture!$E$3:$E$50,Prediction!A9,(Fixture!$F$3:$F$50))</f>
        <v>2</v>
      </c>
      <c r="C9" s="47">
        <f>SUMIF(Fixture!$E$3:$E$50,Prediction!A9,Fixture!$G$3:$G$50)</f>
        <v>4</v>
      </c>
      <c r="D9" s="47">
        <f t="shared" si="0"/>
        <v>0.96969696969696972</v>
      </c>
      <c r="E9" s="47">
        <f t="shared" si="1"/>
        <v>2.3272727272727272</v>
      </c>
      <c r="F9" s="46" t="s">
        <v>44</v>
      </c>
      <c r="G9" s="47">
        <f>SUMIF(Fixture!$J$3:$J$50,Prediction!F9,Fixture!$K$3:$K$50)</f>
        <v>1</v>
      </c>
      <c r="H9" s="47">
        <f>SUMIF(Fixture!$J$3:$J$50,Prediction!F9,Fixture!$L$3:$L$50)</f>
        <v>7</v>
      </c>
      <c r="I9" s="47">
        <f t="shared" si="2"/>
        <v>0.58181818181818179</v>
      </c>
      <c r="J9" s="47">
        <f t="shared" si="3"/>
        <v>3.393939393939394</v>
      </c>
      <c r="K9" s="64" t="s">
        <v>44</v>
      </c>
      <c r="L9" s="62">
        <f t="shared" si="4"/>
        <v>1</v>
      </c>
      <c r="M9" s="62">
        <f t="shared" si="5"/>
        <v>3.6666666666666665</v>
      </c>
      <c r="N9" s="62">
        <f t="shared" si="6"/>
        <v>0.79338842975206603</v>
      </c>
      <c r="O9" s="62">
        <f t="shared" si="7"/>
        <v>2.9090909090909087</v>
      </c>
      <c r="Q9" s="36" t="s">
        <v>94</v>
      </c>
      <c r="S9" s="34" t="s">
        <v>57</v>
      </c>
      <c r="T9" s="34" t="s">
        <v>49</v>
      </c>
      <c r="U9" s="34">
        <v>2.1157024793388421</v>
      </c>
      <c r="V9" s="34">
        <v>1.0578512396694211</v>
      </c>
      <c r="W9" s="34"/>
      <c r="X9" s="50"/>
    </row>
    <row r="10" spans="1:88">
      <c r="A10" s="46" t="s">
        <v>36</v>
      </c>
      <c r="B10" s="47">
        <f>SUMIF(Fixture!$E$3:$E$50,Prediction!A10,(Fixture!$F$3:$F$50))</f>
        <v>4</v>
      </c>
      <c r="C10" s="47">
        <f>SUMIF(Fixture!$E$3:$E$50,Prediction!A10,Fixture!$G$3:$G$50)</f>
        <v>1</v>
      </c>
      <c r="D10" s="47">
        <f t="shared" si="0"/>
        <v>1.9393939393939394</v>
      </c>
      <c r="E10" s="47">
        <f t="shared" si="1"/>
        <v>0.58181818181818179</v>
      </c>
      <c r="F10" s="46" t="s">
        <v>36</v>
      </c>
      <c r="G10" s="47">
        <f>SUMIF(Fixture!$J$3:$J$50,Prediction!F10,Fixture!$K$3:$K$50)</f>
        <v>0</v>
      </c>
      <c r="H10" s="47">
        <f>SUMIF(Fixture!$J$3:$J$50,Prediction!F10,Fixture!$L$3:$L$50)</f>
        <v>0</v>
      </c>
      <c r="I10" s="47">
        <f t="shared" si="2"/>
        <v>0</v>
      </c>
      <c r="J10" s="47">
        <f t="shared" si="3"/>
        <v>0</v>
      </c>
      <c r="K10" s="64" t="s">
        <v>36</v>
      </c>
      <c r="L10" s="62">
        <f t="shared" si="4"/>
        <v>1.3333333333333333</v>
      </c>
      <c r="M10" s="62">
        <f t="shared" si="5"/>
        <v>0.33333333333333331</v>
      </c>
      <c r="N10" s="62">
        <f t="shared" si="6"/>
        <v>1.0578512396694213</v>
      </c>
      <c r="O10" s="62">
        <f t="shared" si="7"/>
        <v>0.26446280991735532</v>
      </c>
    </row>
    <row r="11" spans="1:88">
      <c r="A11" s="46" t="s">
        <v>25</v>
      </c>
      <c r="B11" s="47">
        <f>SUMIF(Fixture!$E$3:$E$50,Prediction!A11,(Fixture!$F$3:$F$50))</f>
        <v>0</v>
      </c>
      <c r="C11" s="47">
        <f>SUMIF(Fixture!$E$3:$E$50,Prediction!A11,Fixture!$G$3:$G$50)</f>
        <v>0</v>
      </c>
      <c r="D11" s="47">
        <f t="shared" si="0"/>
        <v>0</v>
      </c>
      <c r="E11" s="47">
        <f t="shared" si="1"/>
        <v>0</v>
      </c>
      <c r="F11" s="46" t="s">
        <v>25</v>
      </c>
      <c r="G11" s="47">
        <f>SUMIF(Fixture!$J$3:$J$50,Prediction!F11,Fixture!$K$3:$K$50)</f>
        <v>1</v>
      </c>
      <c r="H11" s="47">
        <f>SUMIF(Fixture!$J$3:$J$50,Prediction!F11,Fixture!$L$3:$L$50)</f>
        <v>3</v>
      </c>
      <c r="I11" s="47">
        <f t="shared" si="2"/>
        <v>0.58181818181818179</v>
      </c>
      <c r="J11" s="47">
        <f t="shared" si="3"/>
        <v>1.4545454545454546</v>
      </c>
      <c r="K11" s="64" t="s">
        <v>25</v>
      </c>
      <c r="L11" s="62">
        <f t="shared" si="4"/>
        <v>0.33333333333333331</v>
      </c>
      <c r="M11" s="62">
        <f t="shared" si="5"/>
        <v>1</v>
      </c>
      <c r="N11" s="62">
        <f t="shared" si="6"/>
        <v>0.26446280991735532</v>
      </c>
      <c r="O11" s="62">
        <f t="shared" si="7"/>
        <v>0.79338842975206603</v>
      </c>
    </row>
    <row r="12" spans="1:88">
      <c r="A12" s="46" t="s">
        <v>8</v>
      </c>
      <c r="B12" s="47">
        <f>SUMIF(Fixture!$E$3:$E$50,Prediction!A12,(Fixture!$F$3:$F$50))</f>
        <v>1</v>
      </c>
      <c r="C12" s="47">
        <f>SUMIF(Fixture!$E$3:$E$50,Prediction!A12,Fixture!$G$3:$G$50)</f>
        <v>2</v>
      </c>
      <c r="D12" s="47">
        <f t="shared" si="0"/>
        <v>0.48484848484848486</v>
      </c>
      <c r="E12" s="47">
        <f t="shared" si="1"/>
        <v>1.1636363636363636</v>
      </c>
      <c r="F12" s="46" t="s">
        <v>8</v>
      </c>
      <c r="G12" s="47">
        <f>SUMIF(Fixture!$J$3:$J$50,Prediction!F12,Fixture!$K$3:$K$50)</f>
        <v>3</v>
      </c>
      <c r="H12" s="47">
        <f>SUMIF(Fixture!$J$3:$J$50,Prediction!F12,Fixture!$L$3:$L$50)</f>
        <v>1</v>
      </c>
      <c r="I12" s="47">
        <f t="shared" si="2"/>
        <v>1.7454545454545454</v>
      </c>
      <c r="J12" s="47">
        <f t="shared" si="3"/>
        <v>0.48484848484848486</v>
      </c>
      <c r="K12" s="64" t="s">
        <v>8</v>
      </c>
      <c r="L12" s="62">
        <f t="shared" si="4"/>
        <v>1.3333333333333333</v>
      </c>
      <c r="M12" s="62">
        <f t="shared" si="5"/>
        <v>1</v>
      </c>
      <c r="N12" s="62">
        <f t="shared" si="6"/>
        <v>1.0578512396694213</v>
      </c>
      <c r="O12" s="62">
        <f t="shared" si="7"/>
        <v>0.79338842975206603</v>
      </c>
    </row>
    <row r="13" spans="1:88">
      <c r="A13" s="46" t="s">
        <v>11</v>
      </c>
      <c r="B13" s="47">
        <f>SUMIF(Fixture!$E$3:$E$50,Prediction!A13,(Fixture!$F$3:$F$50))</f>
        <v>6</v>
      </c>
      <c r="C13" s="47">
        <f>SUMIF(Fixture!$E$3:$E$50,Prediction!A13,Fixture!$G$3:$G$50)</f>
        <v>2</v>
      </c>
      <c r="D13" s="47">
        <f t="shared" si="0"/>
        <v>2.9090909090909092</v>
      </c>
      <c r="E13" s="47">
        <f t="shared" si="1"/>
        <v>1.1636363636363636</v>
      </c>
      <c r="F13" s="46" t="s">
        <v>11</v>
      </c>
      <c r="G13" s="47">
        <f>SUMIF(Fixture!$J$3:$J$50,Prediction!F13,Fixture!$K$3:$K$50)</f>
        <v>3</v>
      </c>
      <c r="H13" s="47">
        <f>SUMIF(Fixture!$J$3:$J$50,Prediction!F13,Fixture!$L$3:$L$50)</f>
        <v>0</v>
      </c>
      <c r="I13" s="47">
        <f t="shared" si="2"/>
        <v>1.7454545454545454</v>
      </c>
      <c r="J13" s="47">
        <f t="shared" si="3"/>
        <v>0</v>
      </c>
      <c r="K13" s="64" t="s">
        <v>11</v>
      </c>
      <c r="L13" s="62">
        <f t="shared" si="4"/>
        <v>3</v>
      </c>
      <c r="M13" s="62">
        <f t="shared" si="5"/>
        <v>0.66666666666666663</v>
      </c>
      <c r="N13" s="62">
        <f t="shared" si="6"/>
        <v>2.3801652892561984</v>
      </c>
      <c r="O13" s="62">
        <f t="shared" si="7"/>
        <v>0.52892561983471065</v>
      </c>
    </row>
    <row r="14" spans="1:88">
      <c r="A14" s="46" t="s">
        <v>32</v>
      </c>
      <c r="B14" s="47">
        <f>SUMIF(Fixture!$E$3:$E$50,Prediction!A14,(Fixture!$F$3:$F$50))</f>
        <v>6</v>
      </c>
      <c r="C14" s="47">
        <f>SUMIF(Fixture!$E$3:$E$50,Prediction!A14,Fixture!$G$3:$G$50)</f>
        <v>2</v>
      </c>
      <c r="D14" s="47">
        <f t="shared" si="0"/>
        <v>2.9090909090909092</v>
      </c>
      <c r="E14" s="47">
        <f t="shared" si="1"/>
        <v>1.1636363636363636</v>
      </c>
      <c r="F14" s="46" t="s">
        <v>32</v>
      </c>
      <c r="G14" s="47">
        <f>SUMIF(Fixture!$J$3:$J$50,Prediction!F14,Fixture!$K$3:$K$50)</f>
        <v>0</v>
      </c>
      <c r="H14" s="47">
        <f>SUMIF(Fixture!$J$3:$J$50,Prediction!F14,Fixture!$L$3:$L$50)</f>
        <v>1</v>
      </c>
      <c r="I14" s="47">
        <f t="shared" si="2"/>
        <v>0</v>
      </c>
      <c r="J14" s="47">
        <f t="shared" si="3"/>
        <v>0.48484848484848486</v>
      </c>
      <c r="K14" s="64" t="s">
        <v>32</v>
      </c>
      <c r="L14" s="62">
        <f t="shared" si="4"/>
        <v>2</v>
      </c>
      <c r="M14" s="62">
        <f t="shared" si="5"/>
        <v>1</v>
      </c>
      <c r="N14" s="62">
        <f t="shared" si="6"/>
        <v>1.5867768595041321</v>
      </c>
      <c r="O14" s="62">
        <f t="shared" si="7"/>
        <v>0.79338842975206603</v>
      </c>
      <c r="BT14" s="34"/>
      <c r="BU14" s="34"/>
      <c r="BV14" s="57" t="s">
        <v>108</v>
      </c>
      <c r="BW14" s="58"/>
      <c r="CH14" s="54" t="s">
        <v>111</v>
      </c>
      <c r="CI14" s="54"/>
      <c r="CJ14" s="54"/>
    </row>
    <row r="15" spans="1:88">
      <c r="A15" s="46" t="s">
        <v>39</v>
      </c>
      <c r="B15" s="47">
        <f>SUMIF(Fixture!$E$3:$E$50,Prediction!A15,(Fixture!$F$3:$F$50))</f>
        <v>1</v>
      </c>
      <c r="C15" s="47">
        <f>SUMIF(Fixture!$E$3:$E$50,Prediction!A15,Fixture!$G$3:$G$50)</f>
        <v>2</v>
      </c>
      <c r="D15" s="47">
        <f t="shared" si="0"/>
        <v>0.48484848484848486</v>
      </c>
      <c r="E15" s="47">
        <f t="shared" si="1"/>
        <v>1.1636363636363636</v>
      </c>
      <c r="F15" s="46" t="s">
        <v>39</v>
      </c>
      <c r="G15" s="47">
        <f>SUMIF(Fixture!$J$3:$J$50,Prediction!F15,Fixture!$K$3:$K$50)</f>
        <v>5</v>
      </c>
      <c r="H15" s="47">
        <f>SUMIF(Fixture!$J$3:$J$50,Prediction!F15,Fixture!$L$3:$L$50)</f>
        <v>3</v>
      </c>
      <c r="I15" s="47">
        <f t="shared" si="2"/>
        <v>2.9090909090909092</v>
      </c>
      <c r="J15" s="47">
        <f t="shared" si="3"/>
        <v>1.4545454545454546</v>
      </c>
      <c r="K15" s="64" t="s">
        <v>39</v>
      </c>
      <c r="L15" s="62">
        <f t="shared" si="4"/>
        <v>2</v>
      </c>
      <c r="M15" s="62">
        <f t="shared" si="5"/>
        <v>1.6666666666666667</v>
      </c>
      <c r="N15" s="62">
        <f t="shared" si="6"/>
        <v>1.5867768595041321</v>
      </c>
      <c r="O15" s="62">
        <f t="shared" si="7"/>
        <v>1.3223140495867769</v>
      </c>
      <c r="S15" s="34"/>
      <c r="T15" s="34"/>
      <c r="U15" s="55" t="s">
        <v>108</v>
      </c>
      <c r="V15" s="56"/>
      <c r="X15" s="34"/>
      <c r="Y15" s="34"/>
      <c r="Z15" s="34"/>
      <c r="AA15" s="34"/>
      <c r="AB15" s="34"/>
      <c r="AC15" s="34"/>
      <c r="AD15" s="34"/>
      <c r="AE15" s="51"/>
      <c r="AF15" s="54" t="s">
        <v>111</v>
      </c>
      <c r="AG15" s="54"/>
      <c r="AH15" s="54"/>
      <c r="BT15" s="32" t="s">
        <v>104</v>
      </c>
      <c r="BU15" s="32"/>
      <c r="BV15" s="29" t="s">
        <v>11</v>
      </c>
      <c r="BW15" s="30" t="s">
        <v>43</v>
      </c>
      <c r="BY15" s="34"/>
      <c r="BZ15" s="32" t="s">
        <v>103</v>
      </c>
      <c r="CA15" s="34">
        <v>0</v>
      </c>
      <c r="CB15" s="34">
        <v>1</v>
      </c>
      <c r="CC15" s="34">
        <v>2</v>
      </c>
      <c r="CD15" s="34">
        <v>3</v>
      </c>
      <c r="CE15" s="34">
        <v>4</v>
      </c>
      <c r="CH15" s="16" t="s">
        <v>11</v>
      </c>
      <c r="CI15" s="24" t="s">
        <v>110</v>
      </c>
      <c r="CJ15" s="20" t="s">
        <v>43</v>
      </c>
    </row>
    <row r="16" spans="1:88">
      <c r="A16" s="46" t="s">
        <v>58</v>
      </c>
      <c r="B16" s="47">
        <f>SUMIF(Fixture!$E$3:$E$50,Prediction!A16,(Fixture!$F$3:$F$50))</f>
        <v>2</v>
      </c>
      <c r="C16" s="47">
        <f>SUMIF(Fixture!$E$3:$E$50,Prediction!A16,Fixture!$G$3:$G$50)</f>
        <v>1</v>
      </c>
      <c r="D16" s="47">
        <f t="shared" si="0"/>
        <v>0.96969696969696972</v>
      </c>
      <c r="E16" s="47">
        <f t="shared" si="1"/>
        <v>0.58181818181818179</v>
      </c>
      <c r="F16" s="46" t="s">
        <v>58</v>
      </c>
      <c r="G16" s="47">
        <f>SUMIF(Fixture!$J$3:$J$50,Prediction!F16,Fixture!$K$3:$K$50)</f>
        <v>5</v>
      </c>
      <c r="H16" s="47">
        <f>SUMIF(Fixture!$J$3:$J$50,Prediction!F16,Fixture!$L$3:$L$50)</f>
        <v>5</v>
      </c>
      <c r="I16" s="47">
        <f t="shared" si="2"/>
        <v>2.9090909090909092</v>
      </c>
      <c r="J16" s="47">
        <f t="shared" si="3"/>
        <v>2.4242424242424243</v>
      </c>
      <c r="K16" s="64" t="s">
        <v>58</v>
      </c>
      <c r="L16" s="62">
        <f t="shared" si="4"/>
        <v>2.3333333333333335</v>
      </c>
      <c r="M16" s="62">
        <f t="shared" si="5"/>
        <v>2</v>
      </c>
      <c r="N16" s="62">
        <f t="shared" si="6"/>
        <v>1.8512396694214877</v>
      </c>
      <c r="O16" s="62">
        <f t="shared" si="7"/>
        <v>1.5867768595041321</v>
      </c>
      <c r="S16" s="32" t="s">
        <v>104</v>
      </c>
      <c r="T16" s="32"/>
      <c r="U16" s="23" t="s">
        <v>16</v>
      </c>
      <c r="V16" s="25" t="s">
        <v>18</v>
      </c>
      <c r="X16" s="34"/>
      <c r="Y16" s="32" t="s">
        <v>103</v>
      </c>
      <c r="Z16" s="34">
        <v>0</v>
      </c>
      <c r="AA16" s="34">
        <v>1</v>
      </c>
      <c r="AB16" s="34">
        <v>2</v>
      </c>
      <c r="AC16" s="34">
        <v>3</v>
      </c>
      <c r="AD16" s="34">
        <v>4</v>
      </c>
      <c r="AE16" s="44"/>
      <c r="AF16" s="23" t="s">
        <v>16</v>
      </c>
      <c r="AG16" s="24" t="s">
        <v>110</v>
      </c>
      <c r="AH16" s="25" t="s">
        <v>18</v>
      </c>
      <c r="BT16" s="55" t="s">
        <v>103</v>
      </c>
      <c r="BU16" s="32">
        <v>0</v>
      </c>
      <c r="BV16" s="23">
        <f>_xlfn.POISSON.DIST(BU16,$BV$3,FALSE)</f>
        <v>0.2045839530248367</v>
      </c>
      <c r="BW16" s="25">
        <f>_xlfn.POISSON.DIST(BU16,$BW$3,FALSE)</f>
        <v>9.2535281158421995E-2</v>
      </c>
      <c r="BY16" s="32" t="s">
        <v>103</v>
      </c>
      <c r="BZ16" s="32" t="s">
        <v>109</v>
      </c>
      <c r="CA16">
        <v>9.2535281158421995E-2</v>
      </c>
      <c r="CB16">
        <v>0.22024926424483912</v>
      </c>
      <c r="CC16">
        <v>0.26211482686989129</v>
      </c>
      <c r="CD16">
        <v>0.20795887090503767</v>
      </c>
      <c r="CE16">
        <v>0.12374412153027035</v>
      </c>
      <c r="CH16" s="26">
        <f>SUM(CA18,CA19,CA20,CA21,CB21,CB20,CB19,CC20,CC21,CD21)</f>
        <v>0.23122362286298967</v>
      </c>
      <c r="CI16" s="27">
        <f>SUM(CA17,CB18,CC19,CD20,CE21)</f>
        <v>0.19295722914397029</v>
      </c>
      <c r="CJ16" s="28">
        <f>SUM(CB17,CC17,CC18,CD17,CD18,CD19,CE20,CE19,CE18,CE17)</f>
        <v>0.46160548231754533</v>
      </c>
    </row>
    <row r="17" spans="1:83">
      <c r="A17" s="46" t="s">
        <v>12</v>
      </c>
      <c r="B17" s="47">
        <f>SUMIF(Fixture!$E$3:$E$50,Prediction!A17,(Fixture!$F$3:$F$50))</f>
        <v>0</v>
      </c>
      <c r="C17" s="47">
        <f>SUMIF(Fixture!$E$3:$E$50,Prediction!A17,Fixture!$G$3:$G$50)</f>
        <v>1</v>
      </c>
      <c r="D17" s="47">
        <f t="shared" si="0"/>
        <v>0</v>
      </c>
      <c r="E17" s="47">
        <f t="shared" si="1"/>
        <v>0.58181818181818179</v>
      </c>
      <c r="F17" s="46" t="s">
        <v>12</v>
      </c>
      <c r="G17" s="47">
        <f>SUMIF(Fixture!$J$3:$J$50,Prediction!F17,Fixture!$K$3:$K$50)</f>
        <v>4</v>
      </c>
      <c r="H17" s="47">
        <f>SUMIF(Fixture!$J$3:$J$50,Prediction!F17,Fixture!$L$3:$L$50)</f>
        <v>6</v>
      </c>
      <c r="I17" s="47">
        <f t="shared" si="2"/>
        <v>2.3272727272727272</v>
      </c>
      <c r="J17" s="47">
        <f t="shared" si="3"/>
        <v>2.9090909090909092</v>
      </c>
      <c r="K17" s="64" t="s">
        <v>12</v>
      </c>
      <c r="L17" s="62">
        <f t="shared" si="4"/>
        <v>1.3333333333333333</v>
      </c>
      <c r="M17" s="62">
        <f t="shared" si="5"/>
        <v>2.3333333333333335</v>
      </c>
      <c r="N17" s="62">
        <f t="shared" si="6"/>
        <v>1.0578512396694213</v>
      </c>
      <c r="O17" s="62">
        <f t="shared" si="7"/>
        <v>1.8512396694214877</v>
      </c>
      <c r="S17" s="55" t="s">
        <v>103</v>
      </c>
      <c r="T17" s="34">
        <v>0</v>
      </c>
      <c r="U17" s="23">
        <f>_xlfn.POISSON.DIST(T17,$U$2,FALSE)</f>
        <v>0.64353983522378777</v>
      </c>
      <c r="V17" s="25">
        <f>_xlfn.POISSON.DIST(T17,$V$2,FALSE)</f>
        <v>0.83835927610351024</v>
      </c>
      <c r="X17" s="32" t="s">
        <v>103</v>
      </c>
      <c r="Y17" s="32" t="s">
        <v>109</v>
      </c>
      <c r="Z17">
        <v>0.83835927610351024</v>
      </c>
      <c r="AA17">
        <v>0.14780989991907614</v>
      </c>
      <c r="AB17">
        <v>1.3030073822067313E-2</v>
      </c>
      <c r="AC17">
        <v>7.6577109698099891E-4</v>
      </c>
      <c r="AD17">
        <v>3.3752996010181759E-5</v>
      </c>
      <c r="AF17" s="26">
        <f>SUM(Z19:Z22,AA20:AA22,AB21:AB22,AC22)</f>
        <v>0.30964192895833609</v>
      </c>
      <c r="AG17" s="27">
        <f>SUM(Z18,AA19,AB20,AC21,AD22)</f>
        <v>0.58226606813703985</v>
      </c>
      <c r="AH17" s="28">
        <f>SUM(AA18:AD18,AB19:AD19,AC20:AD20,AD21)</f>
        <v>0.10799456635715578</v>
      </c>
      <c r="BB17" s="34"/>
      <c r="BC17" s="34"/>
      <c r="BD17" s="57" t="s">
        <v>108</v>
      </c>
      <c r="BE17" s="58"/>
      <c r="BP17" s="54" t="s">
        <v>111</v>
      </c>
      <c r="BQ17" s="54"/>
      <c r="BR17" s="54"/>
      <c r="BT17" s="56"/>
      <c r="BU17" s="34">
        <v>1</v>
      </c>
      <c r="BV17" s="23">
        <f t="shared" ref="BV17:BV21" si="8">_xlfn.POISSON.DIST(BU17,$BV$3,FALSE)</f>
        <v>0.32462908248569128</v>
      </c>
      <c r="BW17" s="25">
        <f t="shared" ref="BW17:BW21" si="9">_xlfn.POISSON.DIST(BU17,$BW$3,FALSE)</f>
        <v>0.22024926424483912</v>
      </c>
      <c r="BY17" s="34">
        <v>0</v>
      </c>
      <c r="BZ17" s="33">
        <v>0.2045839530248367</v>
      </c>
      <c r="CA17" s="37">
        <f>BZ17*$CA$16</f>
        <v>1.8931233613654661E-2</v>
      </c>
      <c r="CB17" s="38">
        <f>BZ17*$CB$16</f>
        <v>4.5059465130021015E-2</v>
      </c>
      <c r="CC17" s="38">
        <f>BZ17*$CC$16</f>
        <v>5.3624487427463043E-2</v>
      </c>
      <c r="CD17" s="39">
        <f>BZ17*$CD$16</f>
        <v>4.2545047876334306E-2</v>
      </c>
      <c r="CE17" s="25">
        <f>BZ17*$CE$16</f>
        <v>2.5316061546248513E-2</v>
      </c>
    </row>
    <row r="18" spans="1:83">
      <c r="A18" s="46" t="s">
        <v>40</v>
      </c>
      <c r="B18" s="47">
        <f>SUMIF(Fixture!$E$3:$E$50,Prediction!A18,(Fixture!$F$3:$F$50))</f>
        <v>2</v>
      </c>
      <c r="C18" s="47">
        <f>SUMIF(Fixture!$E$3:$E$50,Prediction!A18,Fixture!$G$3:$G$50)</f>
        <v>2</v>
      </c>
      <c r="D18" s="47">
        <f t="shared" si="0"/>
        <v>0.96969696969696972</v>
      </c>
      <c r="E18" s="47">
        <f t="shared" si="1"/>
        <v>1.1636363636363636</v>
      </c>
      <c r="F18" s="46" t="s">
        <v>40</v>
      </c>
      <c r="G18" s="47">
        <f>SUMIF(Fixture!$J$3:$J$50,Prediction!F18,Fixture!$K$3:$K$50)</f>
        <v>2</v>
      </c>
      <c r="H18" s="47">
        <f>SUMIF(Fixture!$J$3:$J$50,Prediction!F18,Fixture!$L$3:$L$50)</f>
        <v>1</v>
      </c>
      <c r="I18" s="47">
        <f t="shared" si="2"/>
        <v>1.1636363636363636</v>
      </c>
      <c r="J18" s="47">
        <f t="shared" si="3"/>
        <v>0.48484848484848486</v>
      </c>
      <c r="K18" s="64" t="s">
        <v>40</v>
      </c>
      <c r="L18" s="62">
        <f t="shared" si="4"/>
        <v>1.3333333333333333</v>
      </c>
      <c r="M18" s="62">
        <f t="shared" si="5"/>
        <v>1</v>
      </c>
      <c r="N18" s="62">
        <f t="shared" si="6"/>
        <v>1.0578512396694213</v>
      </c>
      <c r="O18" s="62">
        <f t="shared" si="7"/>
        <v>0.79338842975206603</v>
      </c>
      <c r="S18" s="56"/>
      <c r="T18" s="34">
        <v>1</v>
      </c>
      <c r="U18" s="23">
        <f t="shared" ref="U18:U22" si="10">_xlfn.POISSON.DIST(T18,$U$2,FALSE)</f>
        <v>0.28365392186172467</v>
      </c>
      <c r="V18" s="25">
        <f t="shared" ref="V18:V22" si="11">_xlfn.POISSON.DIST(T18,$V$2,FALSE)</f>
        <v>0.14780989991907614</v>
      </c>
      <c r="X18" s="34">
        <v>0</v>
      </c>
      <c r="Y18" s="33">
        <v>0.64353983522378777</v>
      </c>
      <c r="Z18" s="37">
        <f>Y18*$Z$17</f>
        <v>0.53951759040198699</v>
      </c>
      <c r="AA18" s="38">
        <f>Y18*$AA$17</f>
        <v>9.5121558638366827E-2</v>
      </c>
      <c r="AB18" s="38">
        <f>Y18*$AB$17</f>
        <v>8.385371560406989E-3</v>
      </c>
      <c r="AC18" s="39">
        <f>Y18*$AC$17</f>
        <v>4.9280420557029127E-4</v>
      </c>
      <c r="AD18" s="25">
        <f>Y18*$AD$17</f>
        <v>2.1721397490701535E-5</v>
      </c>
      <c r="AE18" s="51"/>
      <c r="AJ18" s="34"/>
      <c r="AK18" s="34"/>
      <c r="AL18" s="55" t="s">
        <v>108</v>
      </c>
      <c r="AM18" s="56"/>
      <c r="AO18" s="34"/>
      <c r="AP18" s="34"/>
      <c r="AQ18" s="34"/>
      <c r="AR18" s="34"/>
      <c r="AS18" s="34"/>
      <c r="AT18" s="34"/>
      <c r="AU18" s="34"/>
      <c r="AX18" s="54" t="s">
        <v>111</v>
      </c>
      <c r="AY18" s="54"/>
      <c r="AZ18" s="54"/>
      <c r="BB18" s="32" t="s">
        <v>104</v>
      </c>
      <c r="BC18" s="32"/>
      <c r="BD18" s="29" t="s">
        <v>21</v>
      </c>
      <c r="BE18" s="30" t="s">
        <v>11</v>
      </c>
      <c r="BH18" s="5" t="s">
        <v>103</v>
      </c>
      <c r="BI18">
        <v>0</v>
      </c>
      <c r="BJ18">
        <v>1</v>
      </c>
      <c r="BK18">
        <v>2</v>
      </c>
      <c r="BL18">
        <v>3</v>
      </c>
      <c r="BM18">
        <v>4</v>
      </c>
      <c r="BP18" s="7" t="s">
        <v>21</v>
      </c>
      <c r="BQ18" s="24" t="s">
        <v>110</v>
      </c>
      <c r="BR18" s="13" t="s">
        <v>11</v>
      </c>
      <c r="BT18" s="56"/>
      <c r="BU18" s="34">
        <v>2</v>
      </c>
      <c r="BV18" s="23">
        <f t="shared" si="8"/>
        <v>0.25755695800517664</v>
      </c>
      <c r="BW18" s="25">
        <f t="shared" si="9"/>
        <v>0.26211482686989129</v>
      </c>
      <c r="BY18" s="34">
        <v>1</v>
      </c>
      <c r="BZ18" s="34">
        <v>0.32462908248569128</v>
      </c>
      <c r="CA18" s="40">
        <f t="shared" ref="CA18:CA21" si="12">BZ18*$CA$16</f>
        <v>3.0039643420014008E-2</v>
      </c>
      <c r="CB18" s="37">
        <f t="shared" ref="CB18:CB21" si="13">BZ18*$CB$16</f>
        <v>7.1499316569950691E-2</v>
      </c>
      <c r="CC18" s="38">
        <f t="shared" ref="CC18:CC21" si="14">BZ18*$CC$16</f>
        <v>8.5090095752668626E-2</v>
      </c>
      <c r="CD18" s="39">
        <f t="shared" ref="CD18:CD21" si="15">BZ18*$CD$16</f>
        <v>6.7509497456662695E-2</v>
      </c>
      <c r="CE18" s="25">
        <f t="shared" ref="CE18:CE21" si="16">BZ18*$CE$16</f>
        <v>4.0170940635369544E-2</v>
      </c>
    </row>
    <row r="19" spans="1:83">
      <c r="A19" s="46" t="s">
        <v>54</v>
      </c>
      <c r="B19" s="47">
        <f>SUMIF(Fixture!$E$3:$E$50,Prediction!A19,(Fixture!$F$3:$F$50))</f>
        <v>4</v>
      </c>
      <c r="C19" s="47">
        <f>SUMIF(Fixture!$E$3:$E$50,Prediction!A19,Fixture!$G$3:$G$50)</f>
        <v>4</v>
      </c>
      <c r="D19" s="47">
        <f t="shared" si="0"/>
        <v>1.9393939393939394</v>
      </c>
      <c r="E19" s="47">
        <f t="shared" si="1"/>
        <v>2.3272727272727272</v>
      </c>
      <c r="F19" s="46" t="s">
        <v>54</v>
      </c>
      <c r="G19" s="47">
        <f>SUMIF(Fixture!$J$3:$J$50,Prediction!F19,Fixture!$K$3:$K$50)</f>
        <v>0</v>
      </c>
      <c r="H19" s="47">
        <f>SUMIF(Fixture!$J$3:$J$50,Prediction!F19,Fixture!$L$3:$L$50)</f>
        <v>0</v>
      </c>
      <c r="I19" s="47">
        <f t="shared" si="2"/>
        <v>0</v>
      </c>
      <c r="J19" s="47">
        <f t="shared" si="3"/>
        <v>0</v>
      </c>
      <c r="K19" s="64" t="s">
        <v>54</v>
      </c>
      <c r="L19" s="62">
        <f t="shared" si="4"/>
        <v>1.3333333333333333</v>
      </c>
      <c r="M19" s="62">
        <f t="shared" si="5"/>
        <v>1.3333333333333333</v>
      </c>
      <c r="N19" s="62">
        <f t="shared" si="6"/>
        <v>1.0578512396694213</v>
      </c>
      <c r="O19" s="62">
        <f t="shared" si="7"/>
        <v>1.0578512396694213</v>
      </c>
      <c r="S19" s="56"/>
      <c r="T19" s="34">
        <v>2</v>
      </c>
      <c r="U19" s="23">
        <f t="shared" si="10"/>
        <v>6.251326101635804E-2</v>
      </c>
      <c r="V19" s="25">
        <f t="shared" si="11"/>
        <v>1.3030073822067313E-2</v>
      </c>
      <c r="X19" s="34">
        <v>1</v>
      </c>
      <c r="Y19" s="34">
        <v>0.28365392186172467</v>
      </c>
      <c r="Z19" s="40">
        <f t="shared" ref="Z19:Z22" si="17">Y19*$Z$17</f>
        <v>0.23780389659591716</v>
      </c>
      <c r="AA19" s="37">
        <f t="shared" ref="AA19:AA22" si="18">Y19*$AA$17</f>
        <v>4.1926857802034964E-2</v>
      </c>
      <c r="AB19" s="38">
        <f t="shared" ref="AB19:AB22" si="19">Y19*$AB$17</f>
        <v>3.6960315417771858E-3</v>
      </c>
      <c r="AC19" s="39">
        <f t="shared" ref="AC19:AC22" si="20">Y19*$AC$17</f>
        <v>2.1721397490701545E-4</v>
      </c>
      <c r="AD19" s="25">
        <f t="shared" ref="AD19:AD22" si="21">Y19*$AD$17</f>
        <v>9.5741696928712017E-6</v>
      </c>
      <c r="AE19" s="51"/>
      <c r="AJ19" s="32" t="s">
        <v>104</v>
      </c>
      <c r="AK19" s="32"/>
      <c r="AL19" s="29" t="s">
        <v>16</v>
      </c>
      <c r="AM19" s="30" t="s">
        <v>21</v>
      </c>
      <c r="AO19" s="34"/>
      <c r="AP19" s="32" t="s">
        <v>103</v>
      </c>
      <c r="AQ19" s="34">
        <v>0</v>
      </c>
      <c r="AR19" s="34">
        <v>1</v>
      </c>
      <c r="AS19" s="34">
        <v>2</v>
      </c>
      <c r="AT19" s="34">
        <v>3</v>
      </c>
      <c r="AU19" s="34">
        <v>4</v>
      </c>
      <c r="AX19" s="23" t="s">
        <v>16</v>
      </c>
      <c r="AY19" s="24" t="s">
        <v>110</v>
      </c>
      <c r="AZ19" s="13" t="s">
        <v>21</v>
      </c>
      <c r="BB19" s="55" t="s">
        <v>103</v>
      </c>
      <c r="BC19" s="34">
        <v>0</v>
      </c>
      <c r="BD19" s="23">
        <f>_xlfn.POISSON.DIST(BC19,BD3,FALSE)</f>
        <v>0.41414351951985995</v>
      </c>
      <c r="BE19" s="25">
        <f>_xlfn.POISSON.DIST(BC19,$BE$3,FALSE)</f>
        <v>0.2045839530248367</v>
      </c>
      <c r="BG19" s="5" t="s">
        <v>103</v>
      </c>
      <c r="BH19" s="5" t="s">
        <v>109</v>
      </c>
      <c r="BI19">
        <v>0.2045839530248367</v>
      </c>
      <c r="BJ19">
        <v>0.32462908248569128</v>
      </c>
      <c r="BK19">
        <v>0.25755695800517664</v>
      </c>
      <c r="BL19">
        <v>0.13622847365563065</v>
      </c>
      <c r="BM19">
        <v>5.4041047400580737E-2</v>
      </c>
      <c r="BP19" s="26">
        <f>SUM(BI21,BI22,BI23,BI24,BJ24,BJ23,BJ22,BK23,BK24,BL24)</f>
        <v>0.20667266064725057</v>
      </c>
      <c r="BQ19" s="27">
        <f>SUM(BI20,BJ21,BK22,BL23,BM24)</f>
        <v>0.25169504626855183</v>
      </c>
      <c r="BR19" s="28">
        <f>SUM(BJ20,BK20,BK21,BL20,BL21,BL22,BM23,BM22,BM21,BM20)</f>
        <v>0.5165756499397498</v>
      </c>
      <c r="BT19" s="56"/>
      <c r="BU19" s="34">
        <v>3</v>
      </c>
      <c r="BV19" s="23">
        <f t="shared" si="8"/>
        <v>0.13622847365563065</v>
      </c>
      <c r="BW19" s="25">
        <f t="shared" si="9"/>
        <v>0.20795887090503767</v>
      </c>
      <c r="BY19" s="34">
        <v>2</v>
      </c>
      <c r="BZ19" s="34">
        <v>0.25755695800517664</v>
      </c>
      <c r="CA19" s="40">
        <f t="shared" si="12"/>
        <v>2.3833105523316907E-2</v>
      </c>
      <c r="CB19" s="40">
        <f t="shared" si="13"/>
        <v>5.672673050177908E-2</v>
      </c>
      <c r="CC19" s="37">
        <f t="shared" si="14"/>
        <v>6.7509497456662737E-2</v>
      </c>
      <c r="CD19" s="39">
        <f t="shared" si="15"/>
        <v>5.3561254180492741E-2</v>
      </c>
      <c r="CE19" s="25">
        <f t="shared" si="16"/>
        <v>3.1871159512359318E-2</v>
      </c>
    </row>
    <row r="20" spans="1:83">
      <c r="A20" s="46" t="s">
        <v>29</v>
      </c>
      <c r="B20" s="47">
        <f>SUMIF(Fixture!$E$3:$E$50,Prediction!A20,(Fixture!$F$3:$F$50))</f>
        <v>0</v>
      </c>
      <c r="C20" s="47">
        <f>SUMIF(Fixture!$E$3:$E$50,Prediction!A20,Fixture!$G$3:$G$50)</f>
        <v>0</v>
      </c>
      <c r="D20" s="47">
        <f t="shared" si="0"/>
        <v>0</v>
      </c>
      <c r="E20" s="47">
        <f t="shared" si="1"/>
        <v>0</v>
      </c>
      <c r="F20" s="46" t="s">
        <v>29</v>
      </c>
      <c r="G20" s="47">
        <f>SUMIF(Fixture!$J$3:$J$50,Prediction!F20,Fixture!$K$3:$K$50)</f>
        <v>2</v>
      </c>
      <c r="H20" s="47">
        <f>SUMIF(Fixture!$J$3:$J$50,Prediction!F20,Fixture!$L$3:$L$50)</f>
        <v>3</v>
      </c>
      <c r="I20" s="47">
        <f t="shared" si="2"/>
        <v>1.1636363636363636</v>
      </c>
      <c r="J20" s="47">
        <f t="shared" si="3"/>
        <v>1.4545454545454546</v>
      </c>
      <c r="K20" s="64" t="s">
        <v>29</v>
      </c>
      <c r="L20" s="62">
        <f t="shared" si="4"/>
        <v>0.66666666666666663</v>
      </c>
      <c r="M20" s="62">
        <f t="shared" si="5"/>
        <v>1</v>
      </c>
      <c r="N20" s="62">
        <f t="shared" si="6"/>
        <v>0.52892561983471065</v>
      </c>
      <c r="O20" s="62">
        <f t="shared" si="7"/>
        <v>0.79338842975206603</v>
      </c>
      <c r="S20" s="56"/>
      <c r="T20" s="34">
        <v>3</v>
      </c>
      <c r="U20" s="23">
        <f t="shared" si="10"/>
        <v>9.1846848141572887E-3</v>
      </c>
      <c r="V20" s="25">
        <f t="shared" si="11"/>
        <v>7.6577109698099891E-4</v>
      </c>
      <c r="X20" s="34">
        <v>2</v>
      </c>
      <c r="Y20" s="34">
        <v>6.251326101635804E-2</v>
      </c>
      <c r="Z20" s="40">
        <f t="shared" si="17"/>
        <v>5.2408572252543716E-2</v>
      </c>
      <c r="AA20" s="40">
        <f t="shared" si="18"/>
        <v>9.2400788544429666E-3</v>
      </c>
      <c r="AB20" s="37">
        <f t="shared" si="19"/>
        <v>8.1455240590130797E-4</v>
      </c>
      <c r="AC20" s="39">
        <f t="shared" si="20"/>
        <v>4.7870848464356012E-5</v>
      </c>
      <c r="AD20" s="25">
        <f t="shared" si="21"/>
        <v>2.110009849668584E-6</v>
      </c>
      <c r="AE20" s="51"/>
      <c r="AJ20" s="55" t="s">
        <v>103</v>
      </c>
      <c r="AK20" s="34">
        <v>0</v>
      </c>
      <c r="AL20" s="23">
        <f>_xlfn.POISSON.DIST(AK20,$AL$3,FALSE)</f>
        <v>0.64353983522378777</v>
      </c>
      <c r="AM20" s="25">
        <f>_xlfn.POISSON.DIST(AK20,$AM$3,FALSE)</f>
        <v>0.41414351951985995</v>
      </c>
      <c r="AO20" s="32" t="s">
        <v>103</v>
      </c>
      <c r="AP20" s="32" t="s">
        <v>109</v>
      </c>
      <c r="AQ20">
        <v>0.41414351951985995</v>
      </c>
      <c r="AR20">
        <v>0.36508519627095098</v>
      </c>
      <c r="AS20">
        <v>0.16091909477507477</v>
      </c>
      <c r="AT20">
        <v>4.7285684415081672E-2</v>
      </c>
      <c r="AU20">
        <v>1.0421087474398162E-2</v>
      </c>
      <c r="AX20" s="26">
        <f>SUM(AQ22,AQ23,AQ24,AQ25,AR25,AR24,AR23,AS24,AS25,AT25)</f>
        <v>0.17581989103692311</v>
      </c>
      <c r="AY20" s="27">
        <f>SUM(AQ21,AR22,AS23,AT24,AU25)</f>
        <v>0.3805801285702366</v>
      </c>
      <c r="AZ20" s="28">
        <f>SUM(AR21,AS21,AS22,AT21,AT22,AT23,AU24,AU23,AU22,AU21)</f>
        <v>0.44135855865704832</v>
      </c>
      <c r="BB20" s="56"/>
      <c r="BC20" s="34">
        <v>1</v>
      </c>
      <c r="BD20" s="23">
        <f t="shared" ref="BD20:BD24" si="22">_xlfn.POISSON.DIST(BC20,$BD$3,FALSE)</f>
        <v>0.36508519627095098</v>
      </c>
      <c r="BE20" s="25">
        <f t="shared" ref="BE20:BE24" si="23">_xlfn.POISSON.DIST(BC20,$BE$3,FALSE)</f>
        <v>0.32462908248569128</v>
      </c>
      <c r="BG20">
        <v>0</v>
      </c>
      <c r="BH20" s="10">
        <v>0.41414351951985995</v>
      </c>
      <c r="BI20" s="8">
        <f>BH20*$BI$19</f>
        <v>8.472711834299157E-2</v>
      </c>
      <c r="BJ20" s="14">
        <f>BH20*$BJ$19</f>
        <v>0.13444303075912711</v>
      </c>
      <c r="BK20" s="14">
        <f>BH20*$BK$19</f>
        <v>0.10666554506509263</v>
      </c>
      <c r="BL20" s="15">
        <f>BH20*$BL$19</f>
        <v>5.6418139538561396E-2</v>
      </c>
      <c r="BM20" s="13">
        <f>BH20*$BM$19</f>
        <v>2.2380749569016086E-2</v>
      </c>
      <c r="BT20" s="56"/>
      <c r="BU20" s="34">
        <v>4</v>
      </c>
      <c r="BV20" s="23">
        <f t="shared" si="8"/>
        <v>5.4041047400580737E-2</v>
      </c>
      <c r="BW20" s="25">
        <f t="shared" si="9"/>
        <v>0.12374412153027035</v>
      </c>
      <c r="BY20" s="34">
        <v>3</v>
      </c>
      <c r="BZ20" s="34">
        <v>0.13622847365563065</v>
      </c>
      <c r="CA20" s="40">
        <f t="shared" si="12"/>
        <v>1.2605940111506467E-2</v>
      </c>
      <c r="CB20" s="40">
        <f t="shared" si="13"/>
        <v>3.0004221091850101E-2</v>
      </c>
      <c r="CC20" s="40">
        <f t="shared" si="14"/>
        <v>3.5707502786995172E-2</v>
      </c>
      <c r="CD20" s="41">
        <f t="shared" si="15"/>
        <v>2.8329919566541621E-2</v>
      </c>
      <c r="CE20" s="25">
        <f t="shared" si="16"/>
        <v>1.6857472799925593E-2</v>
      </c>
    </row>
    <row r="21" spans="1:83">
      <c r="A21" s="46" t="s">
        <v>35</v>
      </c>
      <c r="B21" s="47">
        <f>SUMIF(Fixture!$E$3:$E$50,Prediction!A21,(Fixture!$F$3:$F$50))</f>
        <v>0</v>
      </c>
      <c r="C21" s="47">
        <f>SUMIF(Fixture!$E$3:$E$50,Prediction!A21,Fixture!$G$3:$G$50)</f>
        <v>0</v>
      </c>
      <c r="D21" s="47">
        <f t="shared" si="0"/>
        <v>0</v>
      </c>
      <c r="E21" s="47">
        <f t="shared" si="1"/>
        <v>0</v>
      </c>
      <c r="F21" s="46" t="s">
        <v>35</v>
      </c>
      <c r="G21" s="47">
        <f>SUMIF(Fixture!$J$3:$J$50,Prediction!F21,Fixture!$K$3:$K$50)</f>
        <v>4</v>
      </c>
      <c r="H21" s="47">
        <f>SUMIF(Fixture!$J$3:$J$50,Prediction!F21,Fixture!$L$3:$L$50)</f>
        <v>1</v>
      </c>
      <c r="I21" s="47">
        <f t="shared" si="2"/>
        <v>2.3272727272727272</v>
      </c>
      <c r="J21" s="47">
        <f t="shared" si="3"/>
        <v>0.48484848484848486</v>
      </c>
      <c r="K21" s="64" t="s">
        <v>35</v>
      </c>
      <c r="L21" s="62">
        <f t="shared" si="4"/>
        <v>1.3333333333333333</v>
      </c>
      <c r="M21" s="62">
        <f t="shared" si="5"/>
        <v>0.33333333333333331</v>
      </c>
      <c r="N21" s="62">
        <f t="shared" si="6"/>
        <v>1.0578512396694213</v>
      </c>
      <c r="O21" s="62">
        <f t="shared" si="7"/>
        <v>0.26446280991735532</v>
      </c>
      <c r="S21" s="56"/>
      <c r="T21" s="34">
        <v>4</v>
      </c>
      <c r="U21" s="23">
        <f t="shared" si="10"/>
        <v>1.0120864808988747E-3</v>
      </c>
      <c r="V21" s="25">
        <f t="shared" si="11"/>
        <v>3.3752996010181759E-5</v>
      </c>
      <c r="X21" s="34">
        <v>3</v>
      </c>
      <c r="Y21" s="34">
        <v>9.1846848141572887E-3</v>
      </c>
      <c r="Z21" s="40">
        <f t="shared" si="17"/>
        <v>7.7000657120358078E-3</v>
      </c>
      <c r="AA21" s="40">
        <f t="shared" si="18"/>
        <v>1.3575873431688472E-3</v>
      </c>
      <c r="AB21" s="40">
        <f t="shared" si="19"/>
        <v>1.1967712116089008E-4</v>
      </c>
      <c r="AC21" s="41">
        <f t="shared" si="20"/>
        <v>7.033366165561949E-6</v>
      </c>
      <c r="AD21" s="25">
        <f t="shared" si="21"/>
        <v>3.1001062988702795E-7</v>
      </c>
      <c r="AE21" s="51"/>
      <c r="AJ21" s="56"/>
      <c r="AK21" s="34">
        <v>1</v>
      </c>
      <c r="AL21" s="23">
        <f t="shared" ref="AL21:AL25" si="24">_xlfn.POISSON.DIST(AK21,$AL$3,FALSE)</f>
        <v>0.28365392186172467</v>
      </c>
      <c r="AM21" s="25">
        <f t="shared" ref="AM21:AM25" si="25">_xlfn.POISSON.DIST(AK21,$AM$3,FALSE)</f>
        <v>0.36508519627095098</v>
      </c>
      <c r="AO21" s="34">
        <v>0</v>
      </c>
      <c r="AP21" s="33">
        <v>0.64353983522378777</v>
      </c>
      <c r="AQ21" s="37">
        <f>AP21*$AQ$20</f>
        <v>0.26651785231081021</v>
      </c>
      <c r="AR21" s="38">
        <f>AP21*$AR$20</f>
        <v>0.23494686705085202</v>
      </c>
      <c r="AS21" s="38">
        <f>AP21*$AS$20</f>
        <v>0.1035578477359127</v>
      </c>
      <c r="AT21" s="39">
        <f>AP21*$AT$20</f>
        <v>3.043022155692569E-2</v>
      </c>
      <c r="AU21" s="25">
        <f>AP21*$AU$20</f>
        <v>6.7063849161268715E-3</v>
      </c>
      <c r="BB21" s="56"/>
      <c r="BC21" s="34">
        <v>2</v>
      </c>
      <c r="BD21" s="23">
        <f t="shared" si="22"/>
        <v>0.16091909477507477</v>
      </c>
      <c r="BE21" s="25">
        <f t="shared" si="23"/>
        <v>0.25755695800517664</v>
      </c>
      <c r="BG21">
        <v>1</v>
      </c>
      <c r="BH21">
        <v>0.36508519627095098</v>
      </c>
      <c r="BI21" s="11">
        <f t="shared" ref="BI21:BI24" si="26">BH21*$BI$19</f>
        <v>7.4690572643959521E-2</v>
      </c>
      <c r="BJ21" s="8">
        <f t="shared" ref="BJ21:BJ24" si="27">BH21*$BJ$19</f>
        <v>0.11851727229454734</v>
      </c>
      <c r="BK21" s="14">
        <f t="shared" ref="BK21:BK24" si="28">BH21*$BK$19</f>
        <v>9.4030232564268998E-2</v>
      </c>
      <c r="BL21" s="15">
        <f t="shared" ref="BL21:BL24" si="29">BH21*$BL$19</f>
        <v>4.9734999042257991E-2</v>
      </c>
      <c r="BM21" s="13">
        <f t="shared" ref="BM21:BM24" si="30">BH21*$BM$19</f>
        <v>1.9729586396928785E-2</v>
      </c>
      <c r="BT21" s="56"/>
      <c r="BU21" s="34">
        <v>5</v>
      </c>
      <c r="BV21" s="23">
        <f t="shared" si="8"/>
        <v>1.7150216695721494E-2</v>
      </c>
      <c r="BW21" s="25">
        <f t="shared" si="9"/>
        <v>5.8906292563170065E-2</v>
      </c>
      <c r="BY21" s="34">
        <v>4</v>
      </c>
      <c r="BZ21" s="34">
        <v>5.4041047400580737E-2</v>
      </c>
      <c r="CA21" s="40">
        <f t="shared" si="12"/>
        <v>5.0007035153083485E-3</v>
      </c>
      <c r="CB21" s="40">
        <f t="shared" si="13"/>
        <v>1.1902500928998383E-2</v>
      </c>
      <c r="CC21" s="40">
        <f t="shared" si="14"/>
        <v>1.4164959783270809E-2</v>
      </c>
      <c r="CD21" s="42">
        <f t="shared" si="15"/>
        <v>1.1238315199950392E-2</v>
      </c>
      <c r="CE21" s="43">
        <f t="shared" si="16"/>
        <v>6.6872619371605635E-3</v>
      </c>
    </row>
    <row r="22" spans="1:83">
      <c r="A22" s="46" t="s">
        <v>16</v>
      </c>
      <c r="B22" s="47">
        <f>SUMIF(Fixture!$E$3:$E$50,Prediction!A22,(Fixture!$F$3:$F$50))</f>
        <v>3</v>
      </c>
      <c r="C22" s="47">
        <f>SUMIF(Fixture!$E$3:$E$50,Prediction!A22,Fixture!$G$3:$G$50)</f>
        <v>1</v>
      </c>
      <c r="D22" s="47">
        <f t="shared" si="0"/>
        <v>1.4545454545454546</v>
      </c>
      <c r="E22" s="47">
        <f t="shared" si="1"/>
        <v>0.58181818181818179</v>
      </c>
      <c r="F22" s="46" t="s">
        <v>16</v>
      </c>
      <c r="G22" s="47">
        <f>SUMIF(Fixture!$J$3:$J$50,Prediction!F22,Fixture!$K$3:$K$50)</f>
        <v>2</v>
      </c>
      <c r="H22" s="47">
        <f>SUMIF(Fixture!$J$3:$J$50,Prediction!F22,Fixture!$L$3:$L$50)</f>
        <v>0</v>
      </c>
      <c r="I22" s="47">
        <f t="shared" si="2"/>
        <v>1.1636363636363636</v>
      </c>
      <c r="J22" s="47">
        <f t="shared" si="3"/>
        <v>0</v>
      </c>
      <c r="K22" s="64" t="s">
        <v>16</v>
      </c>
      <c r="L22" s="62">
        <f t="shared" si="4"/>
        <v>1.6666666666666667</v>
      </c>
      <c r="M22" s="62">
        <f t="shared" si="5"/>
        <v>0.33333333333333331</v>
      </c>
      <c r="N22" s="62">
        <f t="shared" si="6"/>
        <v>1.3223140495867769</v>
      </c>
      <c r="O22" s="62">
        <f t="shared" si="7"/>
        <v>0.26446280991735532</v>
      </c>
      <c r="S22" s="56"/>
      <c r="T22" s="34">
        <v>5</v>
      </c>
      <c r="U22" s="23">
        <f t="shared" si="10"/>
        <v>8.921974487262811E-5</v>
      </c>
      <c r="V22" s="25">
        <f t="shared" si="11"/>
        <v>1.1901882890642608E-6</v>
      </c>
      <c r="X22" s="34">
        <v>4</v>
      </c>
      <c r="Y22" s="34">
        <v>1.0120864808988747E-3</v>
      </c>
      <c r="Z22" s="40">
        <f t="shared" si="17"/>
        <v>8.4849208948052971E-4</v>
      </c>
      <c r="AA22" s="40">
        <f t="shared" si="18"/>
        <v>1.4959640145111264E-4</v>
      </c>
      <c r="AB22" s="40">
        <f t="shared" si="19"/>
        <v>1.3187561560428657E-5</v>
      </c>
      <c r="AC22" s="42">
        <f t="shared" si="20"/>
        <v>7.7502657471757003E-7</v>
      </c>
      <c r="AD22" s="43">
        <f t="shared" si="21"/>
        <v>3.4160950951738615E-8</v>
      </c>
      <c r="AE22" s="51"/>
      <c r="AJ22" s="56"/>
      <c r="AK22" s="34">
        <v>2</v>
      </c>
      <c r="AL22" s="23">
        <f t="shared" si="24"/>
        <v>6.251326101635804E-2</v>
      </c>
      <c r="AM22" s="25">
        <f t="shared" si="25"/>
        <v>0.16091909477507477</v>
      </c>
      <c r="AO22" s="34">
        <v>1</v>
      </c>
      <c r="AP22" s="34">
        <v>0.28365392186172467</v>
      </c>
      <c r="AQ22" s="40">
        <f t="shared" ref="AQ22:AQ25" si="31">AP22*$AQ$20</f>
        <v>0.117473433525426</v>
      </c>
      <c r="AR22" s="37">
        <f t="shared" ref="AR22:AR25" si="32">AP22*$AR$20</f>
        <v>0.10355784773591274</v>
      </c>
      <c r="AS22" s="38">
        <f t="shared" ref="AS22:AS25" si="33">AP22*$AS$20</f>
        <v>4.5645332335388526E-2</v>
      </c>
      <c r="AT22" s="39">
        <f t="shared" ref="AT22:AT25" si="34">AP22*$AT$20</f>
        <v>1.3412769832253748E-2</v>
      </c>
      <c r="AU22" s="25">
        <f t="shared" ref="AU22:AU25" si="35">AP22*$AU$20</f>
        <v>2.9559823321771341E-3</v>
      </c>
      <c r="BB22" s="56"/>
      <c r="BC22" s="34">
        <v>3</v>
      </c>
      <c r="BD22" s="23">
        <f t="shared" si="22"/>
        <v>4.7285684415081672E-2</v>
      </c>
      <c r="BE22" s="25">
        <f t="shared" si="23"/>
        <v>0.13622847365563065</v>
      </c>
      <c r="BG22">
        <v>2</v>
      </c>
      <c r="BH22">
        <v>0.16091909477507477</v>
      </c>
      <c r="BI22" s="11">
        <f t="shared" si="26"/>
        <v>3.2921464526263142E-2</v>
      </c>
      <c r="BJ22" s="11">
        <f t="shared" si="27"/>
        <v>5.2239018091260518E-2</v>
      </c>
      <c r="BK22" s="8">
        <f t="shared" si="28"/>
        <v>4.1445832535214971E-2</v>
      </c>
      <c r="BL22" s="15">
        <f t="shared" si="29"/>
        <v>2.1921762663254206E-2</v>
      </c>
      <c r="BM22" s="13">
        <f t="shared" si="30"/>
        <v>8.6962364283983597E-3</v>
      </c>
    </row>
    <row r="23" spans="1:83">
      <c r="A23" s="46" t="s">
        <v>30</v>
      </c>
      <c r="B23" s="47">
        <f>SUMIF(Fixture!$E$3:$E$50,Prediction!A23,(Fixture!$F$3:$F$50))</f>
        <v>2</v>
      </c>
      <c r="C23" s="47">
        <f>SUMIF(Fixture!$E$3:$E$50,Prediction!A23,Fixture!$G$3:$G$50)</f>
        <v>2</v>
      </c>
      <c r="D23" s="47">
        <f t="shared" si="0"/>
        <v>0.96969696969696972</v>
      </c>
      <c r="E23" s="47">
        <f t="shared" si="1"/>
        <v>1.1636363636363636</v>
      </c>
      <c r="F23" s="46" t="s">
        <v>30</v>
      </c>
      <c r="G23" s="47">
        <f>SUMIF(Fixture!$J$3:$J$50,Prediction!F23,Fixture!$K$3:$K$50)</f>
        <v>0</v>
      </c>
      <c r="H23" s="47">
        <f>SUMIF(Fixture!$J$3:$J$50,Prediction!F23,Fixture!$L$3:$L$50)</f>
        <v>0</v>
      </c>
      <c r="I23" s="47">
        <f t="shared" si="2"/>
        <v>0</v>
      </c>
      <c r="J23" s="47">
        <f t="shared" si="3"/>
        <v>0</v>
      </c>
      <c r="K23" s="64" t="s">
        <v>30</v>
      </c>
      <c r="L23" s="62">
        <f t="shared" si="4"/>
        <v>0.66666666666666663</v>
      </c>
      <c r="M23" s="62">
        <f t="shared" si="5"/>
        <v>0.66666666666666663</v>
      </c>
      <c r="N23" s="62">
        <f t="shared" si="6"/>
        <v>0.52892561983471065</v>
      </c>
      <c r="O23" s="62">
        <f t="shared" si="7"/>
        <v>0.52892561983471065</v>
      </c>
      <c r="S23" s="34"/>
      <c r="T23" s="34"/>
      <c r="U23" s="23" t="s">
        <v>21</v>
      </c>
      <c r="V23" s="25" t="s">
        <v>33</v>
      </c>
      <c r="X23" s="34"/>
      <c r="Y23" s="32" t="s">
        <v>103</v>
      </c>
      <c r="Z23" s="34">
        <v>0</v>
      </c>
      <c r="AA23" s="34">
        <v>1</v>
      </c>
      <c r="AB23" s="34">
        <v>2</v>
      </c>
      <c r="AC23" s="34">
        <v>3</v>
      </c>
      <c r="AD23" s="34">
        <v>4</v>
      </c>
      <c r="AE23" s="44"/>
      <c r="AF23" s="23" t="s">
        <v>21</v>
      </c>
      <c r="AG23" s="24" t="s">
        <v>110</v>
      </c>
      <c r="AH23" s="25" t="s">
        <v>33</v>
      </c>
      <c r="AJ23" s="56"/>
      <c r="AK23" s="34">
        <v>3</v>
      </c>
      <c r="AL23" s="23">
        <f t="shared" si="24"/>
        <v>9.1846848141572887E-3</v>
      </c>
      <c r="AM23" s="25">
        <f t="shared" si="25"/>
        <v>4.7285684415081672E-2</v>
      </c>
      <c r="AO23" s="34">
        <v>2</v>
      </c>
      <c r="AP23" s="34">
        <v>6.251326101635804E-2</v>
      </c>
      <c r="AQ23" s="40">
        <f t="shared" si="31"/>
        <v>2.5889461933978175E-2</v>
      </c>
      <c r="AR23" s="40">
        <f t="shared" si="32"/>
        <v>2.2822666167694263E-2</v>
      </c>
      <c r="AS23" s="37">
        <f t="shared" si="33"/>
        <v>1.0059577374190306E-2</v>
      </c>
      <c r="AT23" s="39">
        <f t="shared" si="34"/>
        <v>2.9559823321771341E-3</v>
      </c>
      <c r="AU23" s="25">
        <f t="shared" si="35"/>
        <v>6.5145616136135171E-4</v>
      </c>
      <c r="BB23" s="56"/>
      <c r="BC23" s="34">
        <v>4</v>
      </c>
      <c r="BD23" s="23">
        <f t="shared" si="22"/>
        <v>1.0421087474398162E-2</v>
      </c>
      <c r="BE23" s="25">
        <f t="shared" si="23"/>
        <v>5.4041047400580737E-2</v>
      </c>
      <c r="BG23">
        <v>3</v>
      </c>
      <c r="BH23">
        <v>4.7285684415081672E-2</v>
      </c>
      <c r="BI23" s="11">
        <f t="shared" si="26"/>
        <v>9.6738922391223208E-3</v>
      </c>
      <c r="BJ23" s="11">
        <f t="shared" si="27"/>
        <v>1.5350308346375914E-2</v>
      </c>
      <c r="BK23" s="11">
        <f t="shared" si="28"/>
        <v>1.2178757035141225E-2</v>
      </c>
      <c r="BL23" s="9">
        <f t="shared" si="29"/>
        <v>6.4416566136284185E-3</v>
      </c>
      <c r="BM23" s="13">
        <f t="shared" si="30"/>
        <v>2.5553679128443303E-3</v>
      </c>
    </row>
    <row r="24" spans="1:83">
      <c r="A24" s="46" t="s">
        <v>57</v>
      </c>
      <c r="B24" s="47">
        <f>SUMIF(Fixture!$E$3:$E$50,Prediction!A24,(Fixture!$F$3:$F$50))</f>
        <v>5</v>
      </c>
      <c r="C24" s="47">
        <f>SUMIF(Fixture!$E$3:$E$50,Prediction!A24,Fixture!$G$3:$G$50)</f>
        <v>2</v>
      </c>
      <c r="D24" s="47">
        <f t="shared" si="0"/>
        <v>2.4242424242424243</v>
      </c>
      <c r="E24" s="47">
        <f t="shared" si="1"/>
        <v>1.1636363636363636</v>
      </c>
      <c r="F24" s="46" t="s">
        <v>57</v>
      </c>
      <c r="G24" s="47">
        <f>SUMIF(Fixture!$J$3:$J$50,Prediction!F24,Fixture!$K$3:$K$50)</f>
        <v>1</v>
      </c>
      <c r="H24" s="47">
        <f>SUMIF(Fixture!$J$3:$J$50,Prediction!F24,Fixture!$L$3:$L$50)</f>
        <v>2</v>
      </c>
      <c r="I24" s="47">
        <f t="shared" si="2"/>
        <v>0.58181818181818179</v>
      </c>
      <c r="J24" s="47">
        <f t="shared" si="3"/>
        <v>0.96969696969696972</v>
      </c>
      <c r="K24" s="64" t="s">
        <v>57</v>
      </c>
      <c r="L24" s="62">
        <f t="shared" si="4"/>
        <v>2</v>
      </c>
      <c r="M24" s="62">
        <f t="shared" si="5"/>
        <v>1.3333333333333333</v>
      </c>
      <c r="N24" s="62">
        <f t="shared" si="6"/>
        <v>1.5867768595041321</v>
      </c>
      <c r="O24" s="62">
        <f t="shared" si="7"/>
        <v>1.0578512396694213</v>
      </c>
      <c r="S24" s="55" t="s">
        <v>103</v>
      </c>
      <c r="T24" s="34">
        <v>0</v>
      </c>
      <c r="U24" s="23">
        <f>_xlfn.POISSON.DIST(T24,$U$3,FALSE)</f>
        <v>0.41414351951985995</v>
      </c>
      <c r="V24" s="25">
        <f>_xlfn.POISSON.DIST(T24,$V$3,FALSE)</f>
        <v>0.34720106122762989</v>
      </c>
      <c r="X24" s="32" t="s">
        <v>103</v>
      </c>
      <c r="Y24" s="32" t="s">
        <v>109</v>
      </c>
      <c r="Z24">
        <v>0.34720106122762989</v>
      </c>
      <c r="AA24">
        <v>0.36728707303418684</v>
      </c>
      <c r="AB24">
        <v>1.9426754276188399E-2</v>
      </c>
      <c r="AC24">
        <v>6.850205364606371E-2</v>
      </c>
      <c r="AD24">
        <v>1.8116245592347401E-3</v>
      </c>
      <c r="AF24" s="26">
        <f>SUM(Z26,Z27,Z28,Z29,AA29,AA28,AA27,AB28,AB29,AC29)</f>
        <v>0.28479847632909261</v>
      </c>
      <c r="AG24" s="27">
        <f>SUM(Z25,AA26,AB27,AC28,AD29)</f>
        <v>0.28426632392534762</v>
      </c>
      <c r="AH24" s="28">
        <f>SUM(AA25,AB25,AB26,AC25,AC26,AC27,AD28,AD27,AD26,AD25)</f>
        <v>0.23343836041187607</v>
      </c>
      <c r="AJ24" s="56"/>
      <c r="AK24" s="34">
        <v>4</v>
      </c>
      <c r="AL24" s="23">
        <f t="shared" si="24"/>
        <v>1.0120864808988747E-3</v>
      </c>
      <c r="AM24" s="25">
        <f t="shared" si="25"/>
        <v>1.0421087474398162E-2</v>
      </c>
      <c r="AO24" s="34">
        <v>3</v>
      </c>
      <c r="AP24" s="34">
        <v>9.1846848141572887E-3</v>
      </c>
      <c r="AQ24" s="40">
        <f t="shared" si="31"/>
        <v>3.8037776946157104E-3</v>
      </c>
      <c r="AR24" s="40">
        <f t="shared" si="32"/>
        <v>3.3531924580634366E-3</v>
      </c>
      <c r="AS24" s="40">
        <f t="shared" si="33"/>
        <v>1.4779911660885666E-3</v>
      </c>
      <c r="AT24" s="41">
        <f t="shared" si="34"/>
        <v>4.3430410757423462E-4</v>
      </c>
      <c r="AU24" s="25">
        <f t="shared" si="35"/>
        <v>9.5714403873109529E-5</v>
      </c>
      <c r="BB24" s="56"/>
      <c r="BC24" s="34">
        <v>5</v>
      </c>
      <c r="BD24" s="23">
        <f t="shared" si="22"/>
        <v>1.8373267172492637E-3</v>
      </c>
      <c r="BE24" s="25">
        <f t="shared" si="23"/>
        <v>1.7150216695721494E-2</v>
      </c>
      <c r="BG24">
        <v>4</v>
      </c>
      <c r="BH24">
        <v>1.0421087474398162E-2</v>
      </c>
      <c r="BI24" s="11">
        <f t="shared" si="26"/>
        <v>2.1319872703299877E-3</v>
      </c>
      <c r="BJ24" s="11">
        <f t="shared" si="27"/>
        <v>3.3829880653170052E-3</v>
      </c>
      <c r="BK24" s="11">
        <f t="shared" si="28"/>
        <v>2.6840235890118395E-3</v>
      </c>
      <c r="BL24" s="12">
        <f t="shared" si="29"/>
        <v>1.4196488404690725E-3</v>
      </c>
      <c r="BM24" s="6">
        <f t="shared" si="30"/>
        <v>5.6316648216954933E-4</v>
      </c>
    </row>
    <row r="25" spans="1:83">
      <c r="A25" s="46" t="s">
        <v>7</v>
      </c>
      <c r="B25" s="47">
        <f>SUMIF(Fixture!$E$3:$E$50,Prediction!A25,(Fixture!$F$3:$F$50))</f>
        <v>1</v>
      </c>
      <c r="C25" s="47">
        <f>SUMIF(Fixture!$E$3:$E$50,Prediction!A25,Fixture!$G$3:$G$50)</f>
        <v>5</v>
      </c>
      <c r="D25" s="47">
        <f t="shared" si="0"/>
        <v>0.48484848484848486</v>
      </c>
      <c r="E25" s="47">
        <f t="shared" si="1"/>
        <v>2.9090909090909092</v>
      </c>
      <c r="F25" s="46" t="s">
        <v>7</v>
      </c>
      <c r="G25" s="47">
        <f>SUMIF(Fixture!$J$3:$J$50,Prediction!F25,Fixture!$K$3:$K$50)</f>
        <v>0</v>
      </c>
      <c r="H25" s="47">
        <f>SUMIF(Fixture!$J$3:$J$50,Prediction!F25,Fixture!$L$3:$L$50)</f>
        <v>2</v>
      </c>
      <c r="I25" s="47">
        <f t="shared" si="2"/>
        <v>0</v>
      </c>
      <c r="J25" s="47">
        <f t="shared" si="3"/>
        <v>0.96969696969696972</v>
      </c>
      <c r="K25" s="64" t="s">
        <v>7</v>
      </c>
      <c r="L25" s="62">
        <f t="shared" si="4"/>
        <v>0.33333333333333331</v>
      </c>
      <c r="M25" s="62">
        <f t="shared" si="5"/>
        <v>2.3333333333333335</v>
      </c>
      <c r="N25" s="62">
        <f t="shared" si="6"/>
        <v>0.26446280991735532</v>
      </c>
      <c r="O25" s="62">
        <f t="shared" si="7"/>
        <v>1.8512396694214877</v>
      </c>
      <c r="S25" s="56"/>
      <c r="T25" s="34">
        <v>1</v>
      </c>
      <c r="U25" s="23">
        <f t="shared" ref="U25:U29" si="36">_xlfn.POISSON.DIST(T25,$U$3,FALSE)</f>
        <v>0.36508519627095098</v>
      </c>
      <c r="V25" s="25">
        <f t="shared" ref="V25:V29" si="37">_xlfn.POISSON.DIST(T25,$V$3,FALSE)</f>
        <v>0.36728707303418684</v>
      </c>
      <c r="X25" s="34">
        <v>0</v>
      </c>
      <c r="Y25" s="34">
        <v>0.41414351951985995</v>
      </c>
      <c r="Z25" s="43">
        <f>$Z$24*Y25</f>
        <v>0.14379106947784104</v>
      </c>
      <c r="AA25" s="25">
        <f>$AA$24*Y25</f>
        <v>0.15210956110052598</v>
      </c>
      <c r="AB25" s="25">
        <f>$AB$24*Y25</f>
        <v>8.0454643887881531E-3</v>
      </c>
      <c r="AC25" s="25">
        <f>$AC$24*Y25</f>
        <v>2.8369681591319078E-2</v>
      </c>
      <c r="AD25" s="25">
        <f>$AD$24*Y25</f>
        <v>7.502725710100903E-4</v>
      </c>
      <c r="AE25" s="51"/>
      <c r="AJ25" s="56"/>
      <c r="AK25" s="34">
        <v>5</v>
      </c>
      <c r="AL25" s="23">
        <f t="shared" si="24"/>
        <v>8.921974487262811E-5</v>
      </c>
      <c r="AM25" s="25">
        <f t="shared" si="25"/>
        <v>1.8373267172492637E-3</v>
      </c>
      <c r="AO25" s="34">
        <v>4</v>
      </c>
      <c r="AP25" s="34">
        <v>1.0120864808988747E-3</v>
      </c>
      <c r="AQ25" s="40">
        <f t="shared" si="31"/>
        <v>4.1914905725792947E-4</v>
      </c>
      <c r="AR25" s="40">
        <f t="shared" si="32"/>
        <v>3.6949779152214176E-4</v>
      </c>
      <c r="AS25" s="40">
        <f t="shared" si="33"/>
        <v>1.6286404034033793E-4</v>
      </c>
      <c r="AT25" s="42">
        <f t="shared" si="34"/>
        <v>4.7857201936554771E-5</v>
      </c>
      <c r="AU25" s="43">
        <f t="shared" si="35"/>
        <v>1.0547041749102979E-5</v>
      </c>
      <c r="BB25" s="32" t="s">
        <v>104</v>
      </c>
      <c r="BC25" s="32"/>
      <c r="BD25" s="29" t="s">
        <v>54</v>
      </c>
      <c r="BE25" s="30" t="s">
        <v>43</v>
      </c>
      <c r="BH25" s="5" t="s">
        <v>103</v>
      </c>
      <c r="BI25">
        <v>0</v>
      </c>
      <c r="BJ25">
        <v>1</v>
      </c>
      <c r="BK25">
        <v>2</v>
      </c>
      <c r="BL25">
        <v>3</v>
      </c>
      <c r="BM25">
        <v>4</v>
      </c>
      <c r="BP25" s="16" t="s">
        <v>54</v>
      </c>
      <c r="BQ25" s="24" t="s">
        <v>110</v>
      </c>
      <c r="BR25" s="20" t="s">
        <v>43</v>
      </c>
    </row>
    <row r="26" spans="1:83">
      <c r="A26" s="46" t="s">
        <v>22</v>
      </c>
      <c r="B26" s="47">
        <f>SUMIF(Fixture!$E$3:$E$50,Prediction!A26,(Fixture!$F$3:$F$50))</f>
        <v>1</v>
      </c>
      <c r="C26" s="47">
        <f>SUMIF(Fixture!$E$3:$E$50,Prediction!A26,Fixture!$G$3:$G$50)</f>
        <v>2</v>
      </c>
      <c r="D26" s="47">
        <f t="shared" si="0"/>
        <v>0.48484848484848486</v>
      </c>
      <c r="E26" s="47">
        <f t="shared" si="1"/>
        <v>1.1636363636363636</v>
      </c>
      <c r="F26" s="46" t="s">
        <v>22</v>
      </c>
      <c r="G26" s="47">
        <f>SUMIF(Fixture!$J$3:$J$50,Prediction!F26,Fixture!$K$3:$K$50)</f>
        <v>2</v>
      </c>
      <c r="H26" s="47">
        <f>SUMIF(Fixture!$J$3:$J$50,Prediction!F26,Fixture!$L$3:$L$50)</f>
        <v>3</v>
      </c>
      <c r="I26" s="47">
        <f t="shared" si="2"/>
        <v>1.1636363636363636</v>
      </c>
      <c r="J26" s="47">
        <f t="shared" si="3"/>
        <v>1.4545454545454546</v>
      </c>
      <c r="K26" s="64" t="s">
        <v>22</v>
      </c>
      <c r="L26" s="62">
        <f t="shared" si="4"/>
        <v>1</v>
      </c>
      <c r="M26" s="62">
        <f t="shared" si="5"/>
        <v>1.6666666666666667</v>
      </c>
      <c r="N26" s="62">
        <f t="shared" si="6"/>
        <v>0.79338842975206603</v>
      </c>
      <c r="O26" s="62">
        <f t="shared" si="7"/>
        <v>1.3223140495867769</v>
      </c>
      <c r="S26" s="56"/>
      <c r="T26" s="34">
        <v>2</v>
      </c>
      <c r="U26" s="23">
        <f t="shared" si="36"/>
        <v>0.16091909477507477</v>
      </c>
      <c r="V26" s="25">
        <f t="shared" si="37"/>
        <v>0.19426754276188385</v>
      </c>
      <c r="X26" s="34">
        <v>1</v>
      </c>
      <c r="Y26" s="34">
        <v>0.36508519627095098</v>
      </c>
      <c r="Z26" s="23">
        <f t="shared" ref="Z26:Z29" si="38">$Z$24*Y26</f>
        <v>0.12675796758377172</v>
      </c>
      <c r="AA26" s="43">
        <f t="shared" ref="AA26:AA29" si="39">$AA$24*Y26</f>
        <v>0.1340910731464692</v>
      </c>
      <c r="AB26" s="25">
        <f t="shared" ref="AB26:AB29" si="40">$AB$24*Y26</f>
        <v>7.0924203978297781E-3</v>
      </c>
      <c r="AC26" s="25">
        <f t="shared" ref="AC26:AC29" si="41">$AC$24*Y26</f>
        <v>2.5009085700336383E-2</v>
      </c>
      <c r="AD26" s="25">
        <f t="shared" ref="AD26:AD29" si="42">$AD$24*Y26</f>
        <v>6.6139730777749011E-4</v>
      </c>
      <c r="AE26" s="51"/>
      <c r="AJ26" s="32" t="s">
        <v>104</v>
      </c>
      <c r="AK26" s="32"/>
      <c r="AL26" s="29" t="s">
        <v>32</v>
      </c>
      <c r="AM26" s="30" t="s">
        <v>11</v>
      </c>
      <c r="AO26" s="34"/>
      <c r="AP26" s="32" t="s">
        <v>103</v>
      </c>
      <c r="AQ26" s="34">
        <v>0</v>
      </c>
      <c r="AR26" s="34">
        <v>1</v>
      </c>
      <c r="AS26" s="34">
        <v>2</v>
      </c>
      <c r="AT26" s="34">
        <v>3</v>
      </c>
      <c r="AU26" s="34">
        <v>4</v>
      </c>
      <c r="AX26" s="7" t="s">
        <v>32</v>
      </c>
      <c r="AY26" s="24" t="s">
        <v>110</v>
      </c>
      <c r="AZ26" s="13" t="s">
        <v>11</v>
      </c>
      <c r="BB26" s="55" t="s">
        <v>103</v>
      </c>
      <c r="BC26" s="34">
        <v>0</v>
      </c>
      <c r="BD26" s="23">
        <f>_xlfn.POISSON.DIST(BC26,$BD$4,FALSE)</f>
        <v>0.24402897284764738</v>
      </c>
      <c r="BE26" s="25">
        <f>_xlfn.POISSON.DIST(BC26,$BE$4,FALSE)</f>
        <v>9.2535281158421995E-2</v>
      </c>
      <c r="BG26" s="5" t="s">
        <v>103</v>
      </c>
      <c r="BH26" s="5" t="s">
        <v>109</v>
      </c>
      <c r="BI26">
        <v>9.2535281158421995E-2</v>
      </c>
      <c r="BJ26">
        <v>0.22024926424483912</v>
      </c>
      <c r="BK26">
        <v>0.26211482686989129</v>
      </c>
      <c r="BL26">
        <v>0.20795887090503767</v>
      </c>
      <c r="BM26">
        <v>0.12374412153027035</v>
      </c>
      <c r="BP26" s="26">
        <f>SUM(BI28,BI29,BI30,BI31,BJ31,BJ30,BJ29,BK30,BK31,BL31)</f>
        <v>0.20488930186029683</v>
      </c>
      <c r="BQ26" s="27">
        <f>SUM(BI27,BJ28,BK29,BL30,BM31)</f>
        <v>0.19072831471764126</v>
      </c>
      <c r="BR26" s="28">
        <f>SUM(BJ27,BK27,BK28,BL27,BL28,BL29,BM30,BM29,BM28,BM27)</f>
        <v>0.49768441225698112</v>
      </c>
    </row>
    <row r="27" spans="1:83">
      <c r="A27" s="46" t="s">
        <v>15</v>
      </c>
      <c r="B27" s="47">
        <f>SUMIF(Fixture!$E$3:$E$50,Prediction!A27,(Fixture!$F$3:$F$50))</f>
        <v>0</v>
      </c>
      <c r="C27" s="47">
        <f>SUMIF(Fixture!$E$3:$E$50,Prediction!A27,Fixture!$G$3:$G$50)</f>
        <v>2</v>
      </c>
      <c r="D27" s="47">
        <f t="shared" si="0"/>
        <v>0</v>
      </c>
      <c r="E27" s="47">
        <f t="shared" si="1"/>
        <v>1.1636363636363636</v>
      </c>
      <c r="F27" s="46" t="s">
        <v>15</v>
      </c>
      <c r="G27" s="47">
        <f>SUMIF(Fixture!$J$3:$J$50,Prediction!F27,Fixture!$K$3:$K$50)</f>
        <v>5</v>
      </c>
      <c r="H27" s="47">
        <f>SUMIF(Fixture!$J$3:$J$50,Prediction!F27,Fixture!$L$3:$L$50)</f>
        <v>2</v>
      </c>
      <c r="I27" s="47">
        <f t="shared" si="2"/>
        <v>2.9090909090909092</v>
      </c>
      <c r="J27" s="47">
        <f t="shared" si="3"/>
        <v>0.96969696969696972</v>
      </c>
      <c r="K27" s="64" t="s">
        <v>15</v>
      </c>
      <c r="L27" s="62">
        <f t="shared" si="4"/>
        <v>1.6666666666666667</v>
      </c>
      <c r="M27" s="62">
        <f t="shared" si="5"/>
        <v>1.3333333333333333</v>
      </c>
      <c r="N27" s="62">
        <f t="shared" si="6"/>
        <v>1.3223140495867769</v>
      </c>
      <c r="O27" s="62">
        <f t="shared" si="7"/>
        <v>1.0578512396694213</v>
      </c>
      <c r="S27" s="56"/>
      <c r="T27" s="34">
        <v>3</v>
      </c>
      <c r="U27" s="23">
        <f t="shared" si="36"/>
        <v>4.7285684415081672E-2</v>
      </c>
      <c r="V27" s="25">
        <f t="shared" si="37"/>
        <v>6.850205364606371E-2</v>
      </c>
      <c r="X27" s="34">
        <v>2</v>
      </c>
      <c r="Y27" s="34">
        <v>0.16091909477507477</v>
      </c>
      <c r="Z27" s="23">
        <f t="shared" si="38"/>
        <v>5.587128047769551E-2</v>
      </c>
      <c r="AA27" s="23">
        <f t="shared" si="39"/>
        <v>5.9103503315248121E-2</v>
      </c>
      <c r="AB27" s="43">
        <f t="shared" si="40"/>
        <v>3.12613571254205E-3</v>
      </c>
      <c r="AC27" s="25">
        <f t="shared" si="41"/>
        <v>1.1023288462958181E-2</v>
      </c>
      <c r="AD27" s="25">
        <f t="shared" si="42"/>
        <v>2.9152498414434819E-4</v>
      </c>
      <c r="AE27" s="51"/>
      <c r="AJ27" s="55" t="s">
        <v>103</v>
      </c>
      <c r="AK27" s="34">
        <v>0</v>
      </c>
      <c r="AL27" s="23">
        <f>_xlfn.POISSON.DIST(AK27,$AL$4,FALSE)</f>
        <v>0.20458395302483678</v>
      </c>
      <c r="AM27" s="25">
        <f>_xlfn.POISSON.DIST(AK27,$AM$4,FALSE)</f>
        <v>0.2045839530248367</v>
      </c>
      <c r="AO27" s="32" t="s">
        <v>103</v>
      </c>
      <c r="AP27" s="32" t="s">
        <v>109</v>
      </c>
      <c r="AQ27">
        <v>0.2045839530248367</v>
      </c>
      <c r="AR27">
        <v>0.32462908248569128</v>
      </c>
      <c r="AS27">
        <v>0.25755695800517664</v>
      </c>
      <c r="AT27">
        <v>0.13622847365563065</v>
      </c>
      <c r="AU27">
        <v>5.4041047400580737E-2</v>
      </c>
      <c r="AX27" s="26">
        <f>SUM(AQ29,AQ30,AQ31,AQ32,AR32,AR31,AR30,AS31,AS32,AT32)</f>
        <v>0.3597766797742899</v>
      </c>
      <c r="AY27" s="27">
        <f>SUM(AQ28,AR29,AS30,AT31,AU32)</f>
        <v>0.2350528534863453</v>
      </c>
      <c r="AZ27" s="28">
        <f>SUM(AR28,AS28,AS29,AT28,AT29,AT30,AU31,AU30,AU29,AU28)</f>
        <v>0.35977667977429001</v>
      </c>
      <c r="BB27" s="56"/>
      <c r="BC27" s="34">
        <v>1</v>
      </c>
      <c r="BD27" s="23">
        <f t="shared" ref="BD27:BD31" si="43">_xlfn.POISSON.DIST(BC27,$BD$4,FALSE)</f>
        <v>0.34419513525618578</v>
      </c>
      <c r="BE27" s="25">
        <f t="shared" ref="BE27:BE31" si="44">_xlfn.POISSON.DIST(BC27,$BE$4,FALSE)</f>
        <v>0.22024926424483912</v>
      </c>
      <c r="BG27">
        <v>0</v>
      </c>
      <c r="BH27" s="10">
        <v>0.24402897284764738</v>
      </c>
      <c r="BI27" s="8">
        <f>BH27*$BI$26</f>
        <v>2.2581289613257977E-2</v>
      </c>
      <c r="BJ27" s="14">
        <f>BH27*$BJ$26</f>
        <v>5.3747201724118156E-2</v>
      </c>
      <c r="BK27" s="14">
        <f>BH27*$BK$26</f>
        <v>6.3963611969198503E-2</v>
      </c>
      <c r="BL27" s="15">
        <f>BH27*$BL$26</f>
        <v>5.0747989661512845E-2</v>
      </c>
      <c r="BM27" s="13">
        <f>BH27*$BM$26</f>
        <v>3.0197150872966323E-2</v>
      </c>
    </row>
    <row r="28" spans="1:83">
      <c r="A28" s="46" t="s">
        <v>61</v>
      </c>
      <c r="B28" s="47">
        <f>SUMIF(Fixture!$E$3:$E$50,Prediction!A28,(Fixture!$F$3:$F$50))</f>
        <v>2</v>
      </c>
      <c r="C28" s="47">
        <f>SUMIF(Fixture!$E$3:$E$50,Prediction!A28,Fixture!$G$3:$G$50)</f>
        <v>3</v>
      </c>
      <c r="D28" s="47">
        <f t="shared" si="0"/>
        <v>0.96969696969696972</v>
      </c>
      <c r="E28" s="47">
        <f t="shared" si="1"/>
        <v>1.7454545454545454</v>
      </c>
      <c r="F28" s="46" t="s">
        <v>61</v>
      </c>
      <c r="G28" s="47">
        <f>SUMIF(Fixture!$J$3:$J$50,Prediction!F28,Fixture!$K$3:$K$50)</f>
        <v>3</v>
      </c>
      <c r="H28" s="47">
        <f>SUMIF(Fixture!$J$3:$J$50,Prediction!F28,Fixture!$L$3:$L$50)</f>
        <v>5</v>
      </c>
      <c r="I28" s="47">
        <f t="shared" si="2"/>
        <v>1.7454545454545454</v>
      </c>
      <c r="J28" s="47">
        <f t="shared" si="3"/>
        <v>2.4242424242424243</v>
      </c>
      <c r="K28" s="64" t="s">
        <v>61</v>
      </c>
      <c r="L28" s="62">
        <f t="shared" si="4"/>
        <v>1.6666666666666667</v>
      </c>
      <c r="M28" s="62">
        <f t="shared" si="5"/>
        <v>2.6666666666666665</v>
      </c>
      <c r="N28" s="62">
        <f t="shared" si="6"/>
        <v>1.3223140495867769</v>
      </c>
      <c r="O28" s="62">
        <f t="shared" si="7"/>
        <v>2.1157024793388426</v>
      </c>
      <c r="S28" s="56"/>
      <c r="T28" s="34">
        <v>4</v>
      </c>
      <c r="U28" s="23">
        <f t="shared" si="36"/>
        <v>1.0421087474398162E-2</v>
      </c>
      <c r="V28" s="25">
        <f t="shared" si="37"/>
        <v>1.8116245592347417E-2</v>
      </c>
      <c r="X28" s="34">
        <v>3</v>
      </c>
      <c r="Y28" s="34">
        <v>4.7285684415081672E-2</v>
      </c>
      <c r="Z28" s="23">
        <f t="shared" si="38"/>
        <v>1.6417639809791156E-2</v>
      </c>
      <c r="AA28" s="23">
        <f t="shared" si="39"/>
        <v>1.7367420625233613E-2</v>
      </c>
      <c r="AB28" s="23">
        <f t="shared" si="40"/>
        <v>9.1860737191318308E-4</v>
      </c>
      <c r="AC28" s="43">
        <f t="shared" si="41"/>
        <v>3.2391664904927635E-3</v>
      </c>
      <c r="AD28" s="25">
        <f t="shared" si="42"/>
        <v>8.5663907186585357E-5</v>
      </c>
      <c r="AE28" s="51"/>
      <c r="AJ28" s="56"/>
      <c r="AK28" s="34">
        <v>1</v>
      </c>
      <c r="AL28" s="23">
        <f t="shared" ref="AL28:AL32" si="45">_xlfn.POISSON.DIST(AK28,$AL$4,FALSE)</f>
        <v>0.32462908248569133</v>
      </c>
      <c r="AM28" s="25">
        <f t="shared" ref="AM28:AM32" si="46">_xlfn.POISSON.DIST(AK28,$AM$4,FALSE)</f>
        <v>0.32462908248569128</v>
      </c>
      <c r="AO28" s="34">
        <v>0</v>
      </c>
      <c r="AP28" s="33">
        <v>0.20458395302483678</v>
      </c>
      <c r="AQ28" s="37">
        <f>AP28*$AQ$27</f>
        <v>4.1854593835268607E-2</v>
      </c>
      <c r="AR28" s="38">
        <f>AP28*$AR$27</f>
        <v>6.6413900961748526E-2</v>
      </c>
      <c r="AS28" s="38">
        <f>AP28*$AS$27</f>
        <v>5.2692020597750917E-2</v>
      </c>
      <c r="AT28" s="39">
        <f>AP28*$AT$27</f>
        <v>2.7870159655008758E-2</v>
      </c>
      <c r="AU28" s="25">
        <f>AP28*$AU$27</f>
        <v>1.1055931102813388E-2</v>
      </c>
      <c r="BB28" s="56"/>
      <c r="BC28" s="34">
        <v>2</v>
      </c>
      <c r="BD28" s="23">
        <f t="shared" si="43"/>
        <v>0.24273816701262682</v>
      </c>
      <c r="BE28" s="25">
        <f t="shared" si="44"/>
        <v>0.26211482686989129</v>
      </c>
      <c r="BG28">
        <v>1</v>
      </c>
      <c r="BH28">
        <v>0.34419513525618578</v>
      </c>
      <c r="BI28" s="11">
        <f t="shared" ref="BI28:BI31" si="47">BH28*$BI$26</f>
        <v>3.1850193614292241E-2</v>
      </c>
      <c r="BJ28" s="8">
        <f t="shared" ref="BJ28:BJ31" si="48">BH28*$BJ$26</f>
        <v>7.5808725296827806E-2</v>
      </c>
      <c r="BK28" s="14">
        <f t="shared" ref="BK28:BK31" si="49">BH28*$BK$26</f>
        <v>9.0218648287133954E-2</v>
      </c>
      <c r="BL28" s="15">
        <f t="shared" ref="BL28:BL31" si="50">BH28*$BL$26</f>
        <v>7.1578431698883116E-2</v>
      </c>
      <c r="BM28" s="13">
        <f t="shared" ref="BM28:BM31" si="51">BH28*$BM$26</f>
        <v>4.2592124647269296E-2</v>
      </c>
    </row>
    <row r="29" spans="1:83">
      <c r="A29" s="46" t="s">
        <v>43</v>
      </c>
      <c r="B29" s="47">
        <f>SUMIF(Fixture!$E$3:$E$50,Prediction!A29,(Fixture!$F$3:$F$50))</f>
        <v>8</v>
      </c>
      <c r="C29" s="47">
        <f>SUMIF(Fixture!$E$3:$E$50,Prediction!A29,Fixture!$G$3:$G$50)</f>
        <v>1</v>
      </c>
      <c r="D29" s="47">
        <f t="shared" si="0"/>
        <v>3.8787878787878789</v>
      </c>
      <c r="E29" s="47">
        <f t="shared" si="1"/>
        <v>0.58181818181818179</v>
      </c>
      <c r="F29" s="46" t="s">
        <v>43</v>
      </c>
      <c r="G29" s="47">
        <f>SUMIF(Fixture!$J$3:$J$50,Prediction!F29,Fixture!$K$3:$K$50)</f>
        <v>1</v>
      </c>
      <c r="H29" s="47">
        <f>SUMIF(Fixture!$J$3:$J$50,Prediction!F29,Fixture!$L$3:$L$50)</f>
        <v>2</v>
      </c>
      <c r="I29" s="47">
        <f t="shared" si="2"/>
        <v>0.58181818181818179</v>
      </c>
      <c r="J29" s="47">
        <f t="shared" si="3"/>
        <v>0.96969696969696972</v>
      </c>
      <c r="K29" s="64" t="s">
        <v>43</v>
      </c>
      <c r="L29" s="62">
        <f t="shared" si="4"/>
        <v>3</v>
      </c>
      <c r="M29" s="62">
        <f t="shared" si="5"/>
        <v>1</v>
      </c>
      <c r="N29" s="62">
        <f t="shared" si="6"/>
        <v>2.3801652892561984</v>
      </c>
      <c r="O29" s="62">
        <f t="shared" si="7"/>
        <v>0.79338842975206603</v>
      </c>
      <c r="S29" s="56"/>
      <c r="T29" s="34">
        <v>5</v>
      </c>
      <c r="U29" s="23">
        <f t="shared" si="36"/>
        <v>1.8373267172492637E-3</v>
      </c>
      <c r="V29" s="25">
        <f t="shared" si="37"/>
        <v>3.8328585716040815E-3</v>
      </c>
      <c r="X29" s="34">
        <v>4</v>
      </c>
      <c r="Y29" s="34">
        <v>1.0421087474398162E-2</v>
      </c>
      <c r="Z29" s="23">
        <f t="shared" si="38"/>
        <v>3.6182126302570033E-3</v>
      </c>
      <c r="AA29" s="23">
        <f t="shared" si="39"/>
        <v>3.8275307163049273E-3</v>
      </c>
      <c r="AB29" s="23">
        <f t="shared" si="40"/>
        <v>2.0244790565579786E-4</v>
      </c>
      <c r="AC29" s="23">
        <f t="shared" si="41"/>
        <v>7.138658932215455E-4</v>
      </c>
      <c r="AD29" s="43">
        <f t="shared" si="42"/>
        <v>1.887909800255324E-5</v>
      </c>
      <c r="AE29" s="51"/>
      <c r="AJ29" s="56"/>
      <c r="AK29" s="34">
        <v>2</v>
      </c>
      <c r="AL29" s="23">
        <f t="shared" si="45"/>
        <v>0.25755695800517658</v>
      </c>
      <c r="AM29" s="25">
        <f t="shared" si="46"/>
        <v>0.25755695800517664</v>
      </c>
      <c r="AO29" s="34">
        <v>1</v>
      </c>
      <c r="AP29" s="34">
        <v>0.32462908248569133</v>
      </c>
      <c r="AQ29" s="40">
        <f>AP29*$AQ$27</f>
        <v>6.6413900961748512E-2</v>
      </c>
      <c r="AR29" s="37">
        <f>AP29*$AR$27</f>
        <v>0.10538404119550177</v>
      </c>
      <c r="AS29" s="38">
        <f t="shared" ref="AS29:AS32" si="52">AP29*$AS$27</f>
        <v>8.3610478965026228E-2</v>
      </c>
      <c r="AT29" s="39">
        <f t="shared" ref="AT29:AT32" si="53">AP29*$AT$27</f>
        <v>4.4223724411253551E-2</v>
      </c>
      <c r="AU29" s="25">
        <f t="shared" ref="AU29:AU32" si="54">AP29*$AU$27</f>
        <v>1.7543295634216281E-2</v>
      </c>
      <c r="BB29" s="56"/>
      <c r="BC29" s="34">
        <v>3</v>
      </c>
      <c r="BD29" s="23">
        <f t="shared" si="43"/>
        <v>0.1141248315063957</v>
      </c>
      <c r="BE29" s="25">
        <f t="shared" si="44"/>
        <v>0.20795887090503767</v>
      </c>
      <c r="BG29">
        <v>2</v>
      </c>
      <c r="BH29">
        <v>0.24273816701262682</v>
      </c>
      <c r="BI29" s="11">
        <f t="shared" si="47"/>
        <v>2.2461844532393419E-2</v>
      </c>
      <c r="BJ29" s="11">
        <f t="shared" si="48"/>
        <v>5.3462902688671939E-2</v>
      </c>
      <c r="BK29" s="8">
        <f t="shared" si="49"/>
        <v>6.3625272621229439E-2</v>
      </c>
      <c r="BL29" s="15">
        <f t="shared" si="50"/>
        <v>5.0479555137504337E-2</v>
      </c>
      <c r="BM29" s="13">
        <f t="shared" si="51"/>
        <v>3.0037421238845556E-2</v>
      </c>
    </row>
    <row r="30" spans="1:83">
      <c r="A30" s="46" t="s">
        <v>49</v>
      </c>
      <c r="B30" s="47">
        <f>SUMIF(Fixture!$E$3:$E$50,Prediction!A30,(Fixture!$F$3:$F$50))</f>
        <v>1</v>
      </c>
      <c r="C30" s="47">
        <f>SUMIF(Fixture!$E$3:$E$50,Prediction!A30,Fixture!$G$3:$G$50)</f>
        <v>0</v>
      </c>
      <c r="D30" s="47">
        <f t="shared" si="0"/>
        <v>0.48484848484848486</v>
      </c>
      <c r="E30" s="47">
        <f t="shared" si="1"/>
        <v>0</v>
      </c>
      <c r="F30" s="46" t="s">
        <v>49</v>
      </c>
      <c r="G30" s="47">
        <f>SUMIF(Fixture!$J$3:$J$50,Prediction!F30,Fixture!$K$3:$K$50)</f>
        <v>3</v>
      </c>
      <c r="H30" s="47">
        <f>SUMIF(Fixture!$J$3:$J$50,Prediction!F30,Fixture!$L$3:$L$50)</f>
        <v>3</v>
      </c>
      <c r="I30" s="47">
        <f t="shared" si="2"/>
        <v>1.7454545454545454</v>
      </c>
      <c r="J30" s="47">
        <f t="shared" si="3"/>
        <v>1.4545454545454546</v>
      </c>
      <c r="K30" s="64" t="s">
        <v>49</v>
      </c>
      <c r="L30" s="62">
        <f t="shared" si="4"/>
        <v>1.3333333333333333</v>
      </c>
      <c r="M30" s="62">
        <f t="shared" si="5"/>
        <v>1</v>
      </c>
      <c r="N30" s="62">
        <f t="shared" si="6"/>
        <v>1.0578512396694213</v>
      </c>
      <c r="O30" s="62">
        <f t="shared" si="7"/>
        <v>0.79338842975206603</v>
      </c>
      <c r="S30" s="34"/>
      <c r="T30" s="34"/>
      <c r="U30" s="23" t="s">
        <v>32</v>
      </c>
      <c r="V30" s="25" t="s">
        <v>30</v>
      </c>
      <c r="X30" s="34"/>
      <c r="Y30" s="32" t="s">
        <v>103</v>
      </c>
      <c r="Z30" s="34">
        <v>0</v>
      </c>
      <c r="AA30" s="34">
        <v>1</v>
      </c>
      <c r="AB30" s="34">
        <v>2</v>
      </c>
      <c r="AC30" s="34">
        <v>3</v>
      </c>
      <c r="AD30" s="34">
        <v>4</v>
      </c>
      <c r="AE30" s="44"/>
      <c r="AF30" s="23" t="s">
        <v>32</v>
      </c>
      <c r="AG30" s="24" t="s">
        <v>110</v>
      </c>
      <c r="AH30" s="25" t="s">
        <v>30</v>
      </c>
      <c r="AJ30" s="56"/>
      <c r="AK30" s="34">
        <v>3</v>
      </c>
      <c r="AL30" s="23">
        <f t="shared" si="45"/>
        <v>0.13622847365563054</v>
      </c>
      <c r="AM30" s="25">
        <f t="shared" si="46"/>
        <v>0.13622847365563065</v>
      </c>
      <c r="AO30" s="34">
        <v>2</v>
      </c>
      <c r="AP30" s="34">
        <v>0.25755695800517658</v>
      </c>
      <c r="AQ30" s="40">
        <f t="shared" ref="AQ30:AQ32" si="55">AP30*$AQ$27</f>
        <v>5.2692020597750883E-2</v>
      </c>
      <c r="AR30" s="40">
        <f>AP30*$AR$27</f>
        <v>8.36104789650262E-2</v>
      </c>
      <c r="AS30" s="37">
        <f t="shared" si="52"/>
        <v>6.6335586616880313E-2</v>
      </c>
      <c r="AT30" s="39">
        <f t="shared" si="53"/>
        <v>3.5086591268432568E-2</v>
      </c>
      <c r="AU30" s="25">
        <f t="shared" si="54"/>
        <v>1.3918647775907129E-2</v>
      </c>
      <c r="BB30" s="56"/>
      <c r="BC30" s="34">
        <v>4</v>
      </c>
      <c r="BD30" s="23">
        <f t="shared" si="43"/>
        <v>4.0242364828701485E-2</v>
      </c>
      <c r="BE30" s="25">
        <f t="shared" si="44"/>
        <v>0.12374412153027035</v>
      </c>
      <c r="BG30">
        <v>3</v>
      </c>
      <c r="BH30">
        <v>0.1141248315063957</v>
      </c>
      <c r="BI30" s="11">
        <f t="shared" si="47"/>
        <v>1.0560573370601864E-2</v>
      </c>
      <c r="BJ30" s="11">
        <f t="shared" si="48"/>
        <v>2.5135910171349887E-2</v>
      </c>
      <c r="BK30" s="11">
        <f t="shared" si="49"/>
        <v>2.9913810451854424E-2</v>
      </c>
      <c r="BL30" s="9">
        <f t="shared" si="50"/>
        <v>2.3733271102297719E-2</v>
      </c>
      <c r="BM30" s="13">
        <f t="shared" si="51"/>
        <v>1.4122277019549056E-2</v>
      </c>
    </row>
    <row r="31" spans="1:83">
      <c r="A31" s="46" t="s">
        <v>26</v>
      </c>
      <c r="B31" s="47">
        <f>SUMIF(Fixture!$E$3:$E$50,Prediction!A31,(Fixture!$F$3:$F$50))</f>
        <v>1</v>
      </c>
      <c r="C31" s="47">
        <f>SUMIF(Fixture!$E$3:$E$50,Prediction!A31,Fixture!$G$3:$G$50)</f>
        <v>1</v>
      </c>
      <c r="D31" s="47">
        <f t="shared" si="0"/>
        <v>0.48484848484848486</v>
      </c>
      <c r="E31" s="47">
        <f t="shared" si="1"/>
        <v>0.58181818181818179</v>
      </c>
      <c r="F31" s="46" t="s">
        <v>26</v>
      </c>
      <c r="G31" s="47">
        <f>SUMIF(Fixture!$J$3:$J$50,Prediction!F31,Fixture!$K$3:$K$50)</f>
        <v>0</v>
      </c>
      <c r="H31" s="47">
        <f>SUMIF(Fixture!$J$3:$J$50,Prediction!F31,Fixture!$L$3:$L$50)</f>
        <v>0</v>
      </c>
      <c r="I31" s="47">
        <f t="shared" si="2"/>
        <v>0</v>
      </c>
      <c r="J31" s="47">
        <f t="shared" si="3"/>
        <v>0</v>
      </c>
      <c r="K31" s="64" t="s">
        <v>26</v>
      </c>
      <c r="L31" s="62">
        <f t="shared" si="4"/>
        <v>0.33333333333333331</v>
      </c>
      <c r="M31" s="62">
        <f t="shared" si="5"/>
        <v>0.33333333333333331</v>
      </c>
      <c r="N31" s="62">
        <f t="shared" si="6"/>
        <v>0.26446280991735532</v>
      </c>
      <c r="O31" s="62">
        <f t="shared" si="7"/>
        <v>0.26446280991735532</v>
      </c>
      <c r="S31" s="55" t="s">
        <v>103</v>
      </c>
      <c r="T31" s="34">
        <v>0</v>
      </c>
      <c r="U31" s="23">
        <f>_xlfn.POISSON.DIST(T31,$U$4,FALSE)</f>
        <v>0.20458395302483678</v>
      </c>
      <c r="V31" s="25">
        <f>_xlfn.POISSON.DIST(T31,$V$4,FALSE)</f>
        <v>0.70284627582880166</v>
      </c>
      <c r="X31" s="32" t="s">
        <v>103</v>
      </c>
      <c r="Y31" s="32" t="s">
        <v>109</v>
      </c>
      <c r="Z31">
        <v>0.70284627582880166</v>
      </c>
      <c r="AA31">
        <v>0.24783560139417787</v>
      </c>
      <c r="AB31">
        <v>4.3695533028174589E-2</v>
      </c>
      <c r="AC31">
        <v>5.135930420207848E-3</v>
      </c>
      <c r="AD31">
        <v>4.5275419682273008E-4</v>
      </c>
      <c r="AF31" s="26">
        <f>SUM(Z33:Z36,AA34:AA36,AB35:AB36,AC36)</f>
        <v>0.66249633863587776</v>
      </c>
      <c r="AG31" s="27">
        <f>SUM(Z32,AA33,AB34,AC35,AD36)</f>
        <v>0.23622392920383162</v>
      </c>
      <c r="AH31" s="28">
        <f>SUM(AA32:AD32,AB33:AD33,AC34:AD34,AD35)</f>
        <v>7.8286120078676288E-2</v>
      </c>
      <c r="AJ31" s="56"/>
      <c r="AK31" s="34">
        <v>4</v>
      </c>
      <c r="AL31" s="23">
        <f t="shared" si="45"/>
        <v>5.4041047400580716E-2</v>
      </c>
      <c r="AM31" s="25">
        <f t="shared" si="46"/>
        <v>5.4041047400580737E-2</v>
      </c>
      <c r="AO31" s="34">
        <v>3</v>
      </c>
      <c r="AP31" s="34">
        <v>0.13622847365563054</v>
      </c>
      <c r="AQ31" s="40">
        <f t="shared" si="55"/>
        <v>2.7870159655008723E-2</v>
      </c>
      <c r="AR31" s="40">
        <f t="shared" ref="AR31:AR32" si="56">AP31*$AR$27</f>
        <v>4.4223724411253509E-2</v>
      </c>
      <c r="AS31" s="40">
        <f t="shared" si="52"/>
        <v>3.5086591268432547E-2</v>
      </c>
      <c r="AT31" s="41">
        <f t="shared" si="53"/>
        <v>1.8558197034542839E-2</v>
      </c>
      <c r="AU31" s="25">
        <f t="shared" si="54"/>
        <v>7.361929402132694E-3</v>
      </c>
      <c r="BB31" s="56"/>
      <c r="BC31" s="34">
        <v>5</v>
      </c>
      <c r="BD31" s="23">
        <f t="shared" si="43"/>
        <v>1.1352116139005598E-2</v>
      </c>
      <c r="BE31" s="25">
        <f t="shared" si="44"/>
        <v>5.8906292563170065E-2</v>
      </c>
      <c r="BG31">
        <v>4</v>
      </c>
      <c r="BH31">
        <v>4.0242364828701485E-2</v>
      </c>
      <c r="BI31" s="11">
        <f t="shared" si="47"/>
        <v>3.7238385439036844E-3</v>
      </c>
      <c r="BJ31" s="11">
        <f t="shared" si="48"/>
        <v>8.8633512449938934E-3</v>
      </c>
      <c r="BK31" s="11">
        <f t="shared" si="49"/>
        <v>1.0548120489910093E-2</v>
      </c>
      <c r="BL31" s="12">
        <f t="shared" si="50"/>
        <v>8.3687567523253615E-3</v>
      </c>
      <c r="BM31" s="6">
        <f t="shared" si="51"/>
        <v>4.9797560840283139E-3</v>
      </c>
    </row>
    <row r="32" spans="1:83">
      <c r="A32" s="46" t="s">
        <v>53</v>
      </c>
      <c r="B32" s="47">
        <f>SUMIF(Fixture!$E$3:$E$50,Prediction!A32,(Fixture!$F$3:$F$50))</f>
        <v>0</v>
      </c>
      <c r="C32" s="47">
        <f>SUMIF(Fixture!$E$3:$E$50,Prediction!A32,Fixture!$G$3:$G$50)</f>
        <v>0</v>
      </c>
      <c r="D32" s="47">
        <f t="shared" si="0"/>
        <v>0</v>
      </c>
      <c r="E32" s="47">
        <f t="shared" si="1"/>
        <v>0</v>
      </c>
      <c r="F32" s="46" t="s">
        <v>53</v>
      </c>
      <c r="G32" s="47">
        <f>SUMIF(Fixture!$J$3:$J$50,Prediction!F32,Fixture!$K$3:$K$50)</f>
        <v>1</v>
      </c>
      <c r="H32" s="47">
        <f>SUMIF(Fixture!$J$3:$J$50,Prediction!F32,Fixture!$L$3:$L$50)</f>
        <v>4</v>
      </c>
      <c r="I32" s="47">
        <f t="shared" si="2"/>
        <v>0.58181818181818179</v>
      </c>
      <c r="J32" s="47">
        <f t="shared" si="3"/>
        <v>1.9393939393939394</v>
      </c>
      <c r="K32" s="64" t="s">
        <v>53</v>
      </c>
      <c r="L32" s="62">
        <f t="shared" si="4"/>
        <v>0.33333333333333331</v>
      </c>
      <c r="M32" s="62">
        <f t="shared" si="5"/>
        <v>1.3333333333333333</v>
      </c>
      <c r="N32" s="62">
        <f t="shared" si="6"/>
        <v>0.26446280991735532</v>
      </c>
      <c r="O32" s="62">
        <f t="shared" si="7"/>
        <v>1.0578512396694213</v>
      </c>
      <c r="S32" s="56"/>
      <c r="T32" s="34">
        <v>1</v>
      </c>
      <c r="U32" s="23">
        <f t="shared" ref="U32:U36" si="57">_xlfn.POISSON.DIST(T32,$U$4,FALSE)</f>
        <v>0.32462908248569133</v>
      </c>
      <c r="V32" s="25">
        <f t="shared" ref="V32:V36" si="58">_xlfn.POISSON.DIST(T32,$V$4,FALSE)</f>
        <v>0.24783560139417787</v>
      </c>
      <c r="X32" s="34">
        <v>0</v>
      </c>
      <c r="Y32" s="34">
        <v>0.20458395302483678</v>
      </c>
      <c r="Z32" s="43">
        <f>Y32*$Z$31</f>
        <v>0.14379106947784104</v>
      </c>
      <c r="AA32" s="25">
        <f>Y32*$AA$31</f>
        <v>5.0703187033508658E-2</v>
      </c>
      <c r="AB32" s="25">
        <f>Y32*$AB$31</f>
        <v>8.9394048764312745E-3</v>
      </c>
      <c r="AC32" s="25">
        <f>Y32*$AC$31</f>
        <v>1.0507289478266326E-3</v>
      </c>
      <c r="AD32" s="25">
        <f>Y32*$AD$31</f>
        <v>9.2626243334579121E-5</v>
      </c>
      <c r="AE32" s="51"/>
      <c r="AJ32" s="56"/>
      <c r="AK32" s="34">
        <v>5</v>
      </c>
      <c r="AL32" s="23">
        <f t="shared" si="45"/>
        <v>1.7150216695721469E-2</v>
      </c>
      <c r="AM32" s="25">
        <f t="shared" si="46"/>
        <v>1.7150216695721494E-2</v>
      </c>
      <c r="AO32" s="34">
        <v>4</v>
      </c>
      <c r="AP32" s="34">
        <v>5.4041047400580716E-2</v>
      </c>
      <c r="AQ32" s="40">
        <f t="shared" si="55"/>
        <v>1.1055931102813379E-2</v>
      </c>
      <c r="AR32" s="40">
        <f t="shared" si="56"/>
        <v>1.754329563421627E-2</v>
      </c>
      <c r="AS32" s="40">
        <f t="shared" si="52"/>
        <v>1.3918647775907128E-2</v>
      </c>
      <c r="AT32" s="42">
        <f t="shared" si="53"/>
        <v>7.3619294021326975E-3</v>
      </c>
      <c r="AU32" s="43">
        <f t="shared" si="54"/>
        <v>2.9204348041518128E-3</v>
      </c>
    </row>
    <row r="33" spans="1:52">
      <c r="A33" s="46" t="s">
        <v>19</v>
      </c>
      <c r="B33" s="47">
        <f>SUMIF(Fixture!$E$3:$E$50,Prediction!A33,(Fixture!$F$3:$F$50))</f>
        <v>0</v>
      </c>
      <c r="C33" s="47">
        <f>SUMIF(Fixture!$E$3:$E$50,Prediction!A33,Fixture!$G$3:$G$50)</f>
        <v>5</v>
      </c>
      <c r="D33" s="47">
        <f t="shared" si="0"/>
        <v>0</v>
      </c>
      <c r="E33" s="47">
        <f t="shared" si="1"/>
        <v>2.9090909090909092</v>
      </c>
      <c r="F33" s="46" t="s">
        <v>19</v>
      </c>
      <c r="G33" s="47">
        <f>SUMIF(Fixture!$J$3:$J$50,Prediction!F33,Fixture!$K$3:$K$50)</f>
        <v>1</v>
      </c>
      <c r="H33" s="47">
        <f>SUMIF(Fixture!$J$3:$J$50,Prediction!F33,Fixture!$L$3:$L$50)</f>
        <v>1</v>
      </c>
      <c r="I33" s="47">
        <f t="shared" si="2"/>
        <v>0.58181818181818179</v>
      </c>
      <c r="J33" s="47">
        <f t="shared" si="3"/>
        <v>0.48484848484848486</v>
      </c>
      <c r="K33" s="64" t="s">
        <v>19</v>
      </c>
      <c r="L33" s="62">
        <f t="shared" si="4"/>
        <v>0.33333333333333331</v>
      </c>
      <c r="M33" s="62">
        <f t="shared" si="5"/>
        <v>2</v>
      </c>
      <c r="N33" s="62">
        <f t="shared" si="6"/>
        <v>0.26446280991735532</v>
      </c>
      <c r="O33" s="62">
        <f t="shared" si="7"/>
        <v>1.5867768595041321</v>
      </c>
      <c r="S33" s="56"/>
      <c r="T33" s="34">
        <v>2</v>
      </c>
      <c r="U33" s="23">
        <f t="shared" si="57"/>
        <v>0.25755695800517658</v>
      </c>
      <c r="V33" s="25">
        <f t="shared" si="58"/>
        <v>4.3695533028174589E-2</v>
      </c>
      <c r="X33" s="34">
        <v>1</v>
      </c>
      <c r="Y33" s="34">
        <v>0.32462908248569133</v>
      </c>
      <c r="Z33" s="23">
        <f t="shared" ref="Z33:Z36" si="59">Y33*$Z$31</f>
        <v>0.22816434165078903</v>
      </c>
      <c r="AA33" s="43">
        <f t="shared" ref="AA33:AA36" si="60">Y33*$AA$31</f>
        <v>8.0454643887881483E-2</v>
      </c>
      <c r="AB33" s="25">
        <f t="shared" ref="AB33:AB36" si="61">Y33*$AB$31</f>
        <v>1.4184840795659539E-2</v>
      </c>
      <c r="AC33" s="25">
        <f t="shared" ref="AC33:AC36" si="62">Y33*$AC$31</f>
        <v>1.6672723800224248E-3</v>
      </c>
      <c r="AD33" s="25">
        <f t="shared" ref="AD33:AD36" si="63">Y33*$AD$31</f>
        <v>1.4697717950610896E-4</v>
      </c>
      <c r="AE33" s="51"/>
      <c r="AJ33" s="32" t="s">
        <v>104</v>
      </c>
      <c r="AK33" s="32"/>
      <c r="AL33" s="29" t="s">
        <v>121</v>
      </c>
      <c r="AM33" s="30" t="s">
        <v>54</v>
      </c>
      <c r="AO33" s="34"/>
      <c r="AP33" s="32"/>
      <c r="AQ33" s="34">
        <v>0</v>
      </c>
      <c r="AR33" s="34">
        <v>1</v>
      </c>
      <c r="AS33" s="34">
        <v>2</v>
      </c>
      <c r="AT33" s="34">
        <v>3</v>
      </c>
      <c r="AU33" s="34">
        <v>4</v>
      </c>
      <c r="AX33" s="16" t="s">
        <v>40</v>
      </c>
      <c r="AY33" s="24" t="s">
        <v>110</v>
      </c>
      <c r="AZ33" s="20" t="s">
        <v>122</v>
      </c>
    </row>
    <row r="34" spans="1:52">
      <c r="A34" s="46" t="s">
        <v>18</v>
      </c>
      <c r="B34" s="47">
        <f>SUMIF(Fixture!$E$3:$E$50,Prediction!A34,(Fixture!$F$3:$F$50))</f>
        <v>1</v>
      </c>
      <c r="C34" s="47">
        <f>SUMIF(Fixture!$E$3:$E$50,Prediction!A34,Fixture!$G$3:$G$50)</f>
        <v>1</v>
      </c>
      <c r="D34" s="47">
        <f t="shared" si="0"/>
        <v>0.48484848484848486</v>
      </c>
      <c r="E34" s="47">
        <f t="shared" si="1"/>
        <v>0.58181818181818179</v>
      </c>
      <c r="F34" s="46" t="s">
        <v>18</v>
      </c>
      <c r="G34" s="47">
        <f>SUMIF(Fixture!$J$3:$J$50,Prediction!F34,Fixture!$K$3:$K$50)</f>
        <v>1</v>
      </c>
      <c r="H34" s="47">
        <f>SUMIF(Fixture!$J$3:$J$50,Prediction!F34,Fixture!$L$3:$L$50)</f>
        <v>0</v>
      </c>
      <c r="I34" s="47">
        <f t="shared" si="2"/>
        <v>0.58181818181818179</v>
      </c>
      <c r="J34" s="47">
        <f t="shared" si="3"/>
        <v>0</v>
      </c>
      <c r="K34" s="64" t="s">
        <v>18</v>
      </c>
      <c r="L34" s="62">
        <f t="shared" si="4"/>
        <v>0.66666666666666663</v>
      </c>
      <c r="M34" s="62">
        <f t="shared" si="5"/>
        <v>0.33333333333333331</v>
      </c>
      <c r="N34" s="62">
        <f t="shared" si="6"/>
        <v>0.52892561983471065</v>
      </c>
      <c r="O34" s="62">
        <f t="shared" si="7"/>
        <v>0.26446280991735532</v>
      </c>
      <c r="S34" s="56"/>
      <c r="T34" s="34">
        <v>3</v>
      </c>
      <c r="U34" s="23">
        <f t="shared" si="57"/>
        <v>0.13622847365563054</v>
      </c>
      <c r="V34" s="25">
        <f t="shared" si="58"/>
        <v>5.135930420207848E-3</v>
      </c>
      <c r="X34" s="34">
        <v>2</v>
      </c>
      <c r="Y34" s="34">
        <v>0.25755695800517658</v>
      </c>
      <c r="Z34" s="23">
        <f t="shared" si="59"/>
        <v>0.18102294874773342</v>
      </c>
      <c r="AA34" s="23">
        <f t="shared" si="60"/>
        <v>6.3831783580467955E-2</v>
      </c>
      <c r="AB34" s="43">
        <f t="shared" si="61"/>
        <v>1.1254088565151369E-2</v>
      </c>
      <c r="AC34" s="25">
        <f t="shared" si="62"/>
        <v>1.3227946155549817E-3</v>
      </c>
      <c r="AD34" s="25">
        <f t="shared" si="63"/>
        <v>1.1660999365773935E-4</v>
      </c>
      <c r="AE34" s="51"/>
      <c r="AJ34" s="55" t="s">
        <v>103</v>
      </c>
      <c r="AK34" s="34">
        <v>0</v>
      </c>
      <c r="AL34" s="23">
        <f>_xlfn.POISSON.DIST(AK34,$AL$5,FALSE)</f>
        <v>0.34720106122762989</v>
      </c>
      <c r="AM34" s="25">
        <f>_xlfn.POISSON.DIST(AK34,$AM$5,FALSE)</f>
        <v>0.24402897284764738</v>
      </c>
      <c r="AO34" s="32" t="s">
        <v>103</v>
      </c>
      <c r="AP34" s="32" t="s">
        <v>109</v>
      </c>
      <c r="AQ34">
        <v>0.24402897284764738</v>
      </c>
      <c r="AR34">
        <v>0.34419513525618578</v>
      </c>
      <c r="AS34">
        <v>0.24273816701262682</v>
      </c>
      <c r="AT34">
        <v>0.1141248315063957</v>
      </c>
      <c r="AU34">
        <v>4.0242364828701485E-2</v>
      </c>
      <c r="AX34" s="26">
        <f>SUM(AQ36,AQ37,AQ38,AQ39,AR39,AR38,AR37,AS38,AS39,AT39)</f>
        <v>0.27794559172500743</v>
      </c>
      <c r="AY34" s="27">
        <f>SUM(AQ35,AR36,AS37,AT38,AU39)</f>
        <v>0.26684851525856168</v>
      </c>
      <c r="AZ34" s="28">
        <f>SUM(AR35,AS35,AS36,AT35,AT36,AT37,AU38,AU37,AU36,AU35)</f>
        <v>0.43597720694341224</v>
      </c>
    </row>
    <row r="35" spans="1:52">
      <c r="A35" s="48" t="s">
        <v>115</v>
      </c>
      <c r="B35" s="49">
        <f>AVERAGE(B3:B34)</f>
        <v>2.0625</v>
      </c>
      <c r="C35" s="49">
        <f>AVERAGE(C3:C34)</f>
        <v>1.71875</v>
      </c>
      <c r="D35" s="49"/>
      <c r="E35" s="49"/>
      <c r="F35" s="49"/>
      <c r="G35" s="49">
        <f>AVERAGE(G3:G34)</f>
        <v>1.71875</v>
      </c>
      <c r="H35" s="49">
        <f>AVERAGE(H3:H34)</f>
        <v>2.0625</v>
      </c>
      <c r="I35" s="49"/>
      <c r="J35" s="49"/>
      <c r="K35" s="62"/>
      <c r="L35" s="63">
        <f>AVERAGE(L3:L34)</f>
        <v>1.2604166666666667</v>
      </c>
      <c r="M35" s="62">
        <f>AVERAGE(M3:M34)</f>
        <v>1.2604166666666667</v>
      </c>
      <c r="N35" s="62"/>
      <c r="O35" s="62"/>
      <c r="S35" s="56"/>
      <c r="T35" s="34">
        <v>4</v>
      </c>
      <c r="U35" s="23">
        <f t="shared" si="57"/>
        <v>5.4041047400580716E-2</v>
      </c>
      <c r="V35" s="25">
        <f t="shared" si="58"/>
        <v>4.5275419682273008E-4</v>
      </c>
      <c r="X35" s="34">
        <v>3</v>
      </c>
      <c r="Y35" s="34">
        <v>0.13622847365563054</v>
      </c>
      <c r="Z35" s="23">
        <f t="shared" si="59"/>
        <v>9.5747675370701946E-2</v>
      </c>
      <c r="AA35" s="23">
        <f t="shared" si="60"/>
        <v>3.3762265695454111E-2</v>
      </c>
      <c r="AB35" s="23">
        <f t="shared" si="61"/>
        <v>5.9525757699974164E-3</v>
      </c>
      <c r="AC35" s="43">
        <f t="shared" si="62"/>
        <v>6.9965996194643629E-4</v>
      </c>
      <c r="AD35" s="25">
        <f t="shared" si="63"/>
        <v>6.1678013174341448E-5</v>
      </c>
      <c r="AE35" s="51"/>
      <c r="AJ35" s="56"/>
      <c r="AK35" s="34">
        <v>1</v>
      </c>
      <c r="AL35" s="23">
        <f t="shared" ref="AL35:AL39" si="64">_xlfn.POISSON.DIST(AK35,$AL$5,FALSE)</f>
        <v>0.36728707303418684</v>
      </c>
      <c r="AM35" s="25">
        <f t="shared" ref="AM35:AM39" si="65">_xlfn.POISSON.DIST(AK35,$AM$5,FALSE)</f>
        <v>0.34419513525618578</v>
      </c>
      <c r="AO35" s="34">
        <v>0</v>
      </c>
      <c r="AP35" s="33">
        <v>0.34720106122762989</v>
      </c>
      <c r="AQ35" s="37">
        <f>AP35*$AQ$34</f>
        <v>8.4727118342991653E-2</v>
      </c>
      <c r="AR35" s="38">
        <f>AP35*$AR$34</f>
        <v>0.11950491623033531</v>
      </c>
      <c r="AS35" s="38">
        <f>AP35*$AS$34</f>
        <v>8.4278949187233693E-2</v>
      </c>
      <c r="AT35" s="39">
        <f>AP35*$AT$34</f>
        <v>3.9624262611445041E-2</v>
      </c>
      <c r="AU35" s="25">
        <f>AP35*$AU$34</f>
        <v>1.3972191774834605E-2</v>
      </c>
    </row>
    <row r="36" spans="1:52">
      <c r="S36" s="56"/>
      <c r="T36" s="34">
        <v>5</v>
      </c>
      <c r="U36" s="23">
        <f t="shared" si="57"/>
        <v>1.7150216695721469E-2</v>
      </c>
      <c r="V36" s="25">
        <f t="shared" si="58"/>
        <v>3.1929772558297207E-5</v>
      </c>
      <c r="X36" s="34">
        <v>4</v>
      </c>
      <c r="Y36" s="34">
        <v>5.4041047400580716E-2</v>
      </c>
      <c r="Z36" s="23">
        <f t="shared" si="59"/>
        <v>3.79825489073859E-2</v>
      </c>
      <c r="AA36" s="23">
        <f t="shared" si="60"/>
        <v>1.3393295482494195E-2</v>
      </c>
      <c r="AB36" s="23">
        <f t="shared" si="61"/>
        <v>2.361352371569223E-3</v>
      </c>
      <c r="AC36" s="23">
        <f t="shared" si="62"/>
        <v>2.7755105928453677E-4</v>
      </c>
      <c r="AD36" s="43">
        <f t="shared" si="63"/>
        <v>2.4467311011309007E-5</v>
      </c>
      <c r="AE36" s="51"/>
      <c r="AJ36" s="56"/>
      <c r="AK36" s="34">
        <v>2</v>
      </c>
      <c r="AL36" s="23">
        <f t="shared" si="64"/>
        <v>0.19426754276188385</v>
      </c>
      <c r="AM36" s="25">
        <f t="shared" si="65"/>
        <v>0.24273816701262682</v>
      </c>
      <c r="AO36" s="34">
        <v>1</v>
      </c>
      <c r="AP36" s="34">
        <v>0.36728707303418684</v>
      </c>
      <c r="AQ36" s="40">
        <f t="shared" ref="AQ36:AQ39" si="66">AP36*$AQ$34</f>
        <v>8.9628687172751464E-2</v>
      </c>
      <c r="AR36" s="37">
        <f t="shared" ref="AR36:AR39" si="67">AP36*$AR$34</f>
        <v>0.12641842378085053</v>
      </c>
      <c r="AS36" s="38">
        <f t="shared" ref="AS36:AS39" si="68">AP36*$AS$34</f>
        <v>8.9154590875751311E-2</v>
      </c>
      <c r="AT36" s="39">
        <f t="shared" ref="AT36:AT39" si="69">AP36*$AT$34</f>
        <v>4.1916575324503824E-2</v>
      </c>
      <c r="AU36" s="25">
        <f t="shared" ref="AU36:AU39" si="70">AP36*$AU$34</f>
        <v>1.4780500389907674E-2</v>
      </c>
    </row>
    <row r="37" spans="1:52">
      <c r="S37" s="34"/>
      <c r="T37" s="34"/>
      <c r="U37" s="23" t="s">
        <v>11</v>
      </c>
      <c r="V37" s="25" t="s">
        <v>15</v>
      </c>
      <c r="X37" s="34"/>
      <c r="Y37" s="32" t="s">
        <v>103</v>
      </c>
      <c r="Z37" s="34">
        <v>0</v>
      </c>
      <c r="AA37" s="34">
        <v>1</v>
      </c>
      <c r="AB37" s="34">
        <v>2</v>
      </c>
      <c r="AC37" s="34">
        <v>3</v>
      </c>
      <c r="AD37" s="34">
        <v>4</v>
      </c>
      <c r="AE37" s="44"/>
      <c r="AF37" s="23" t="s">
        <v>11</v>
      </c>
      <c r="AG37" s="24" t="s">
        <v>110</v>
      </c>
      <c r="AH37" s="25" t="s">
        <v>15</v>
      </c>
      <c r="AJ37" s="56"/>
      <c r="AK37" s="34">
        <v>3</v>
      </c>
      <c r="AL37" s="23">
        <f t="shared" si="64"/>
        <v>6.850205364606371E-2</v>
      </c>
      <c r="AM37" s="25">
        <f t="shared" si="65"/>
        <v>0.1141248315063957</v>
      </c>
      <c r="AO37" s="34">
        <v>2</v>
      </c>
      <c r="AP37" s="34">
        <v>0.19426754276188385</v>
      </c>
      <c r="AQ37" s="40">
        <f t="shared" si="66"/>
        <v>4.740690891781893E-2</v>
      </c>
      <c r="AR37" s="40">
        <f t="shared" si="67"/>
        <v>6.6865943156813462E-2</v>
      </c>
      <c r="AS37" s="37">
        <f t="shared" si="68"/>
        <v>4.7156147240066781E-2</v>
      </c>
      <c r="AT37" s="39">
        <f t="shared" si="69"/>
        <v>2.2170750584861516E-2</v>
      </c>
      <c r="AU37" s="25">
        <f t="shared" si="70"/>
        <v>7.8177853301990962E-3</v>
      </c>
    </row>
    <row r="38" spans="1:52">
      <c r="S38" s="55" t="s">
        <v>103</v>
      </c>
      <c r="T38" s="34">
        <v>0</v>
      </c>
      <c r="U38" s="23">
        <f>_xlfn.POISSON.DIST(T38,$U$5,FALSE)</f>
        <v>0.2045839530248367</v>
      </c>
      <c r="V38" s="25">
        <f>_xlfn.POISSON.DIST(T38,$V$5,FALSE)</f>
        <v>0.17151485476029663</v>
      </c>
      <c r="X38" s="32" t="s">
        <v>103</v>
      </c>
      <c r="Y38" s="32" t="s">
        <v>109</v>
      </c>
      <c r="Z38">
        <v>0.17151485476029663</v>
      </c>
      <c r="AA38">
        <v>0.30239533621650094</v>
      </c>
      <c r="AB38">
        <v>0.2665744010723976</v>
      </c>
      <c r="AC38">
        <v>0.15666447813253856</v>
      </c>
      <c r="AD38">
        <v>6.905321350194539E-2</v>
      </c>
      <c r="AF38" s="26">
        <f>SUM(Z40,Z41,Z42,Z43,AA43,AA42,AA41,AB42,AB43,AC43)</f>
        <v>0.32709553825659016</v>
      </c>
      <c r="AG38" s="27">
        <f>SUM(Z39,AA40,AB41,AC42,AD43)</f>
        <v>0.22698747007158837</v>
      </c>
      <c r="AH38" s="28">
        <f>SUM(AA39,AB39,AC39,AD39,AD40,AC40,AB40,AC41,AD41,AD42)</f>
        <v>0.38993480190039997</v>
      </c>
      <c r="AJ38" s="56"/>
      <c r="AK38" s="34">
        <v>4</v>
      </c>
      <c r="AL38" s="23">
        <f t="shared" si="64"/>
        <v>1.8116245592347417E-2</v>
      </c>
      <c r="AM38" s="25">
        <f t="shared" si="65"/>
        <v>4.0242364828701485E-2</v>
      </c>
      <c r="AO38" s="34">
        <v>3</v>
      </c>
      <c r="AP38" s="34">
        <v>6.850205364606371E-2</v>
      </c>
      <c r="AQ38" s="40">
        <f t="shared" si="66"/>
        <v>1.6716485789203366E-2</v>
      </c>
      <c r="AR38" s="40">
        <f t="shared" si="67"/>
        <v>2.3578073620033394E-2</v>
      </c>
      <c r="AS38" s="40">
        <f t="shared" si="68"/>
        <v>1.6628062938646136E-2</v>
      </c>
      <c r="AT38" s="41">
        <f t="shared" si="69"/>
        <v>7.8177853301990997E-3</v>
      </c>
      <c r="AU38" s="25">
        <f t="shared" si="70"/>
        <v>2.7566846343401764E-3</v>
      </c>
    </row>
    <row r="39" spans="1:52">
      <c r="S39" s="56"/>
      <c r="T39" s="34">
        <v>1</v>
      </c>
      <c r="U39" s="23">
        <f t="shared" ref="U39:U43" si="71">_xlfn.POISSON.DIST(T39,$U$5,FALSE)</f>
        <v>0.32462908248569128</v>
      </c>
      <c r="V39" s="25">
        <f t="shared" ref="V39:V43" si="72">_xlfn.POISSON.DIST(T39,$V$5,FALSE)</f>
        <v>0.30239533621650094</v>
      </c>
      <c r="X39" s="34">
        <v>0</v>
      </c>
      <c r="Y39" s="34">
        <v>0.2045839530248367</v>
      </c>
      <c r="Z39" s="43">
        <f>Y39*$Z$38</f>
        <v>3.5089186989342214E-2</v>
      </c>
      <c r="AA39" s="25">
        <f>Y39*$AA$38</f>
        <v>6.1865233259446331E-2</v>
      </c>
      <c r="AB39" s="25">
        <f>Y39*$AB$38</f>
        <v>5.4536844746619371E-2</v>
      </c>
      <c r="AC39" s="25">
        <f>Y39*$AC$38</f>
        <v>3.2051038234927824E-2</v>
      </c>
      <c r="AD39" s="25">
        <f>Y39*$AD$38</f>
        <v>1.4127179387296015E-2</v>
      </c>
      <c r="AE39" s="51"/>
      <c r="AJ39" s="56"/>
      <c r="AK39" s="34">
        <v>5</v>
      </c>
      <c r="AL39" s="23">
        <f t="shared" si="64"/>
        <v>3.8328585716040815E-3</v>
      </c>
      <c r="AM39" s="25">
        <f t="shared" si="65"/>
        <v>1.1352116139005598E-2</v>
      </c>
      <c r="AO39" s="34">
        <v>4</v>
      </c>
      <c r="AP39" s="34">
        <v>1.8116245592347417E-2</v>
      </c>
      <c r="AQ39" s="40">
        <f t="shared" si="66"/>
        <v>4.420888803756259E-3</v>
      </c>
      <c r="AR39" s="40">
        <f t="shared" si="67"/>
        <v>6.2355236019922987E-3</v>
      </c>
      <c r="AS39" s="40">
        <f t="shared" si="68"/>
        <v>4.3975042482369917E-3</v>
      </c>
      <c r="AT39" s="42">
        <f t="shared" si="69"/>
        <v>2.0675134757551328E-3</v>
      </c>
      <c r="AU39" s="43">
        <f t="shared" si="70"/>
        <v>7.2904056445359999E-4</v>
      </c>
    </row>
    <row r="40" spans="1:52">
      <c r="S40" s="56"/>
      <c r="T40" s="34">
        <v>2</v>
      </c>
      <c r="U40" s="23">
        <f t="shared" si="71"/>
        <v>0.25755695800517664</v>
      </c>
      <c r="V40" s="25">
        <f t="shared" si="72"/>
        <v>0.2665744010723976</v>
      </c>
      <c r="X40" s="34">
        <v>1</v>
      </c>
      <c r="Y40" s="34">
        <v>0.32462908248569128</v>
      </c>
      <c r="Z40" s="23">
        <f t="shared" ref="Z40:Z43" si="73">Y40*$Z$38</f>
        <v>5.5678709933501692E-2</v>
      </c>
      <c r="AA40" s="43">
        <f t="shared" ref="AA40:AA43" si="74">Y40*$AA$38</f>
        <v>9.8166320543914831E-2</v>
      </c>
      <c r="AB40" s="25">
        <f t="shared" ref="AB40:AB43" si="75">Y40*$AB$38</f>
        <v>8.6537803234305113E-2</v>
      </c>
      <c r="AC40" s="25">
        <f t="shared" ref="AC40:AC43" si="76">Y40*$AC$38</f>
        <v>5.0857845794265638E-2</v>
      </c>
      <c r="AD40" s="25">
        <f t="shared" ref="AD40:AD43" si="77">Y40*$AD$38</f>
        <v>2.2416681341825079E-2</v>
      </c>
      <c r="AE40" s="51"/>
      <c r="AJ40" s="32" t="s">
        <v>104</v>
      </c>
      <c r="AK40" s="32"/>
      <c r="AL40" s="29" t="s">
        <v>43</v>
      </c>
      <c r="AM40" s="30" t="s">
        <v>57</v>
      </c>
      <c r="AO40" s="34"/>
      <c r="AP40" s="32"/>
      <c r="AQ40" s="34">
        <v>0</v>
      </c>
      <c r="AR40" s="34">
        <v>1</v>
      </c>
      <c r="AS40" s="34">
        <v>2</v>
      </c>
      <c r="AT40" s="34">
        <v>3</v>
      </c>
      <c r="AU40" s="34">
        <v>4</v>
      </c>
      <c r="AX40" s="16" t="s">
        <v>43</v>
      </c>
      <c r="AY40" s="24" t="s">
        <v>110</v>
      </c>
      <c r="AZ40" s="20" t="s">
        <v>57</v>
      </c>
    </row>
    <row r="41" spans="1:52">
      <c r="S41" s="56"/>
      <c r="T41" s="34">
        <v>3</v>
      </c>
      <c r="U41" s="23">
        <f t="shared" si="71"/>
        <v>0.13622847365563065</v>
      </c>
      <c r="V41" s="25">
        <f t="shared" si="72"/>
        <v>0.15666447813253856</v>
      </c>
      <c r="X41" s="34">
        <v>2</v>
      </c>
      <c r="Y41" s="34">
        <v>0.25755695800517664</v>
      </c>
      <c r="Z41" s="23">
        <f t="shared" si="73"/>
        <v>4.4174844244761688E-2</v>
      </c>
      <c r="AA41" s="23">
        <f t="shared" si="74"/>
        <v>7.7884022910874609E-2</v>
      </c>
      <c r="AB41" s="43">
        <f t="shared" si="75"/>
        <v>6.8658091822258627E-2</v>
      </c>
      <c r="AC41" s="25">
        <f t="shared" si="76"/>
        <v>4.0350026415285151E-2</v>
      </c>
      <c r="AD41" s="25">
        <f t="shared" si="77"/>
        <v>1.7785135610043044E-2</v>
      </c>
      <c r="AE41" s="51"/>
      <c r="AJ41" s="55" t="s">
        <v>103</v>
      </c>
      <c r="AK41" s="34">
        <v>0</v>
      </c>
      <c r="AL41" s="23">
        <f>_xlfn.POISSON.DIST(AK41,$AL$6,FALSE)</f>
        <v>9.2535281158421995E-2</v>
      </c>
      <c r="AM41" s="25">
        <f>_xlfn.POISSON.DIST(AK41,$AM$6,FALSE)</f>
        <v>0.1205485769175924</v>
      </c>
      <c r="AO41" s="32" t="s">
        <v>103</v>
      </c>
      <c r="AP41" s="32" t="s">
        <v>109</v>
      </c>
      <c r="AQ41">
        <v>0.1205485769175924</v>
      </c>
      <c r="AR41">
        <v>0.25504492306531934</v>
      </c>
      <c r="AS41">
        <v>0.26979958803604026</v>
      </c>
      <c r="AT41">
        <v>0.19027188577748283</v>
      </c>
      <c r="AU41">
        <v>0.10063967512197437</v>
      </c>
      <c r="AX41" s="26">
        <f>SUM(AQ43,AQ44,AQ45,AQ46,AR46,AR45,AR44,AS45,AS46,AT46)</f>
        <v>0.36262320654373265</v>
      </c>
      <c r="AY41" s="27">
        <f>SUM(AQ42,AR43,AS44,AT45,AU46)</f>
        <v>0.19006922014078806</v>
      </c>
      <c r="AZ41" s="28">
        <f>SUM(AR42,AS42,AS43,AT42,AT43,AT44,AU45,AU44,AU43,AU42)</f>
        <v>0.29616358211243388</v>
      </c>
    </row>
    <row r="42" spans="1:52">
      <c r="S42" s="56"/>
      <c r="T42" s="34">
        <v>4</v>
      </c>
      <c r="U42" s="23">
        <f t="shared" si="71"/>
        <v>5.4041047400580737E-2</v>
      </c>
      <c r="V42" s="25">
        <f t="shared" si="72"/>
        <v>6.905321350194539E-2</v>
      </c>
      <c r="X42" s="34">
        <v>3</v>
      </c>
      <c r="Y42" s="34">
        <v>0.13622847365563065</v>
      </c>
      <c r="Z42" s="23">
        <f t="shared" si="73"/>
        <v>2.3365206873262385E-2</v>
      </c>
      <c r="AA42" s="23">
        <f t="shared" si="74"/>
        <v>4.1194855093355173E-2</v>
      </c>
      <c r="AB42" s="23">
        <f t="shared" si="75"/>
        <v>3.6315023773756637E-2</v>
      </c>
      <c r="AC42" s="43">
        <f t="shared" si="76"/>
        <v>2.1342162732051653E-2</v>
      </c>
      <c r="AD42" s="25">
        <f t="shared" si="77"/>
        <v>9.4070138763864067E-3</v>
      </c>
      <c r="AE42" s="51"/>
      <c r="AJ42" s="56"/>
      <c r="AK42" s="34">
        <v>1</v>
      </c>
      <c r="AL42" s="23">
        <f t="shared" ref="AL42:AL46" si="78">_xlfn.POISSON.DIST(AK42,$AL$6,FALSE)</f>
        <v>0.22024926424483912</v>
      </c>
      <c r="AM42" s="25">
        <f t="shared" ref="AM42:AM46" si="79">_xlfn.POISSON.DIST(AK42,$AM$6,FALSE)</f>
        <v>0.25504492306531934</v>
      </c>
      <c r="AO42" s="34">
        <v>0</v>
      </c>
      <c r="AP42" s="33">
        <v>9.2535281158421995E-2</v>
      </c>
      <c r="AQ42" s="37">
        <f>AP42*$AQ$41</f>
        <v>1.1154996458317072E-2</v>
      </c>
      <c r="AR42" s="38">
        <f>AP42*$AR$41</f>
        <v>2.3600653663877431E-2</v>
      </c>
      <c r="AS42" s="38">
        <f>AP42*$AS$41</f>
        <v>2.4965980735341411E-2</v>
      </c>
      <c r="AT42" s="39">
        <f>AP42*$AT$41</f>
        <v>1.760686244696253E-2</v>
      </c>
      <c r="AU42" s="25">
        <f>AP42*$AU$41</f>
        <v>9.3127206331041455E-3</v>
      </c>
    </row>
    <row r="43" spans="1:52">
      <c r="S43" s="56"/>
      <c r="T43" s="34">
        <v>5</v>
      </c>
      <c r="U43" s="23">
        <f t="shared" si="71"/>
        <v>1.7150216695721494E-2</v>
      </c>
      <c r="V43" s="25">
        <f t="shared" si="72"/>
        <v>2.4349342502063376E-2</v>
      </c>
      <c r="X43" s="34">
        <v>4</v>
      </c>
      <c r="Y43" s="34">
        <v>5.4041047400580737E-2</v>
      </c>
      <c r="Z43" s="23">
        <f t="shared" si="73"/>
        <v>9.2688423960049105E-3</v>
      </c>
      <c r="AA43" s="23">
        <f t="shared" si="74"/>
        <v>1.6341760698190478E-2</v>
      </c>
      <c r="AB43" s="23">
        <f t="shared" si="75"/>
        <v>1.4405959844134859E-2</v>
      </c>
      <c r="AC43" s="23">
        <f t="shared" si="76"/>
        <v>8.4663124887477612E-3</v>
      </c>
      <c r="AD43" s="43">
        <f t="shared" si="77"/>
        <v>3.7317079840210525E-3</v>
      </c>
      <c r="AE43" s="51"/>
      <c r="AJ43" s="56"/>
      <c r="AK43" s="34">
        <v>2</v>
      </c>
      <c r="AL43" s="23">
        <f t="shared" si="78"/>
        <v>0.26211482686989129</v>
      </c>
      <c r="AM43" s="25">
        <f t="shared" si="79"/>
        <v>0.26979958803604026</v>
      </c>
      <c r="AO43" s="34">
        <v>1</v>
      </c>
      <c r="AP43" s="34">
        <v>0.22024926424483912</v>
      </c>
      <c r="AQ43" s="40">
        <f t="shared" ref="AQ43:AQ46" si="80">AP43*$AQ$41</f>
        <v>2.655073537186212E-2</v>
      </c>
      <c r="AR43" s="37">
        <f t="shared" ref="AR43:AR46" si="81">AP43*$AR$41</f>
        <v>5.6173456654518186E-2</v>
      </c>
      <c r="AS43" s="38">
        <f t="shared" ref="AS43:AS46" si="82">AP43*$AS$41</f>
        <v>5.9423160758498565E-2</v>
      </c>
      <c r="AT43" s="39">
        <f t="shared" ref="AT43:AT46" si="83">AP43*$AT$41</f>
        <v>4.1907242848968664E-2</v>
      </c>
      <c r="AU43" s="25">
        <f t="shared" ref="AU43:AU46" si="84">AP43*$AU$41</f>
        <v>2.2165814399454496E-2</v>
      </c>
    </row>
    <row r="44" spans="1:52">
      <c r="S44" s="34"/>
      <c r="T44" s="34"/>
      <c r="U44" s="23" t="s">
        <v>40</v>
      </c>
      <c r="V44" s="25" t="s">
        <v>36</v>
      </c>
      <c r="X44" s="34"/>
      <c r="Y44" s="32" t="s">
        <v>103</v>
      </c>
      <c r="Z44" s="34">
        <v>0</v>
      </c>
      <c r="AA44" s="34">
        <v>1</v>
      </c>
      <c r="AB44" s="34">
        <v>2</v>
      </c>
      <c r="AC44" s="34">
        <v>3</v>
      </c>
      <c r="AD44" s="34">
        <v>4</v>
      </c>
      <c r="AE44" s="44"/>
      <c r="AF44" s="23" t="s">
        <v>40</v>
      </c>
      <c r="AG44" s="24" t="s">
        <v>110</v>
      </c>
      <c r="AH44" s="25" t="s">
        <v>36</v>
      </c>
      <c r="AJ44" s="56"/>
      <c r="AK44" s="34">
        <v>3</v>
      </c>
      <c r="AL44" s="23">
        <f t="shared" si="78"/>
        <v>0.20795887090503767</v>
      </c>
      <c r="AM44" s="25">
        <f t="shared" si="79"/>
        <v>0.19027188577748283</v>
      </c>
      <c r="AO44" s="34">
        <v>2</v>
      </c>
      <c r="AP44" s="34">
        <v>0.26211482686989129</v>
      </c>
      <c r="AQ44" s="40">
        <f t="shared" si="80"/>
        <v>3.1597569368166503E-2</v>
      </c>
      <c r="AR44" s="40">
        <f t="shared" si="81"/>
        <v>6.6851055853310928E-2</v>
      </c>
      <c r="AS44" s="37">
        <f t="shared" si="82"/>
        <v>7.0718472307634686E-2</v>
      </c>
      <c r="AT44" s="39">
        <f t="shared" si="83"/>
        <v>4.9873082398772646E-2</v>
      </c>
      <c r="AU44" s="25">
        <f t="shared" si="84"/>
        <v>2.6379151020838418E-2</v>
      </c>
    </row>
    <row r="45" spans="1:52">
      <c r="S45" s="55" t="s">
        <v>103</v>
      </c>
      <c r="T45" s="34">
        <v>0</v>
      </c>
      <c r="U45" s="23">
        <f>_xlfn.POISSON.DIST(T45,$U$6,FALSE)</f>
        <v>0.34720106122762989</v>
      </c>
      <c r="V45" s="25">
        <f>_xlfn.POISSON.DIST(T45,$V$6,FALSE)</f>
        <v>0.70284627582880166</v>
      </c>
      <c r="X45" s="32" t="s">
        <v>103</v>
      </c>
      <c r="Y45" s="32" t="s">
        <v>109</v>
      </c>
      <c r="Z45">
        <v>0.70284627582880166</v>
      </c>
      <c r="AA45">
        <v>0.24783560139417787</v>
      </c>
      <c r="AB45">
        <v>4.3695533028174589E-2</v>
      </c>
      <c r="AC45">
        <v>5.135930420207848E-3</v>
      </c>
      <c r="AD45">
        <v>4.5275419682273008E-4</v>
      </c>
      <c r="AF45" s="26">
        <f>SUM(Z47:Z50,AA48:AA50,AB49:AB50,AC50)</f>
        <v>0.529057307532391</v>
      </c>
      <c r="AG45" s="27">
        <f>SUM(Z46,AA47,AB48,AC49,AD50)</f>
        <v>0.34390443329582682</v>
      </c>
      <c r="AH45" s="28">
        <f>SUM(AA46,AB46,AB47,AC46,AC47,AC48,AD49,AD48,AD47,AD46)</f>
        <v>0.12237848714802328</v>
      </c>
      <c r="AJ45" s="56"/>
      <c r="AK45" s="34">
        <v>4</v>
      </c>
      <c r="AL45" s="23">
        <f t="shared" si="78"/>
        <v>0.12374412153027035</v>
      </c>
      <c r="AM45" s="25">
        <f t="shared" si="79"/>
        <v>0.10063967512197437</v>
      </c>
      <c r="AO45" s="34">
        <v>3</v>
      </c>
      <c r="AP45" s="34">
        <v>0.20795887090503767</v>
      </c>
      <c r="AQ45" s="40">
        <f t="shared" si="80"/>
        <v>2.50691459449916E-2</v>
      </c>
      <c r="AR45" s="40">
        <f t="shared" si="81"/>
        <v>5.3038854230726011E-2</v>
      </c>
      <c r="AS45" s="40">
        <f t="shared" si="82"/>
        <v>5.6107217698619247E-2</v>
      </c>
      <c r="AT45" s="41">
        <f t="shared" si="83"/>
        <v>3.9568726531257627E-2</v>
      </c>
      <c r="AU45" s="25">
        <f t="shared" si="84"/>
        <v>2.09289132066156E-2</v>
      </c>
    </row>
    <row r="46" spans="1:52">
      <c r="S46" s="56"/>
      <c r="T46" s="34">
        <v>1</v>
      </c>
      <c r="U46" s="23">
        <f>_xlfn.POISSON.DIST(T46,$U$6,FALSE)</f>
        <v>0.36728707303418684</v>
      </c>
      <c r="V46" s="25">
        <f t="shared" ref="V46:V50" si="85">_xlfn.POISSON.DIST(T46,$V$6,FALSE)</f>
        <v>0.24783560139417787</v>
      </c>
      <c r="X46" s="34">
        <v>0</v>
      </c>
      <c r="Y46" s="34">
        <v>0.34720106122762989</v>
      </c>
      <c r="Z46" s="43">
        <f>Y46*$Z$45</f>
        <v>0.24402897284764741</v>
      </c>
      <c r="AA46" s="25">
        <f>Y46*$AA$45</f>
        <v>8.6048783814046431E-2</v>
      </c>
      <c r="AB46" s="25">
        <f>Y46*$AB$45</f>
        <v>1.5171135438289169E-2</v>
      </c>
      <c r="AC46" s="25">
        <f>Y46*$AC$45</f>
        <v>1.7832004922874319E-3</v>
      </c>
      <c r="AD46" s="25">
        <f>Y46*$AD$45</f>
        <v>1.5719673761211509E-4</v>
      </c>
      <c r="AE46" s="51"/>
      <c r="AJ46" s="56"/>
      <c r="AK46" s="34">
        <v>5</v>
      </c>
      <c r="AL46" s="23">
        <f t="shared" si="78"/>
        <v>5.8906292563170065E-2</v>
      </c>
      <c r="AM46" s="25">
        <f t="shared" si="79"/>
        <v>4.2584722035083344E-2</v>
      </c>
      <c r="AO46" s="34">
        <v>4</v>
      </c>
      <c r="AP46" s="34">
        <v>0.12374412153027035</v>
      </c>
      <c r="AQ46" s="40">
        <f t="shared" si="80"/>
        <v>1.4917177752391698E-2</v>
      </c>
      <c r="AR46" s="40">
        <f t="shared" si="81"/>
        <v>3.1560309955473327E-2</v>
      </c>
      <c r="AS46" s="40">
        <f t="shared" si="82"/>
        <v>3.338611301074864E-2</v>
      </c>
      <c r="AT46" s="42">
        <f t="shared" si="83"/>
        <v>2.3545027357442554E-2</v>
      </c>
      <c r="AU46" s="43">
        <f t="shared" si="84"/>
        <v>1.2453568189060522E-2</v>
      </c>
    </row>
    <row r="47" spans="1:52">
      <c r="S47" s="56"/>
      <c r="T47" s="34">
        <v>2</v>
      </c>
      <c r="U47" s="23">
        <f t="shared" ref="U47:U49" si="86">_xlfn.POISSON.DIST(T47,$U$6,FALSE)</f>
        <v>0.19426754276188385</v>
      </c>
      <c r="V47" s="25">
        <f t="shared" si="85"/>
        <v>4.3695533028174589E-2</v>
      </c>
      <c r="X47" s="34">
        <v>1</v>
      </c>
      <c r="Y47" s="34">
        <v>0.36728707303418684</v>
      </c>
      <c r="Z47" s="23">
        <f t="shared" ref="Z47:Z50" si="87">Y47*$Z$45</f>
        <v>0.25814635144213932</v>
      </c>
      <c r="AA47" s="43">
        <f t="shared" ref="AA47:AA50" si="88">Y47*$AA$45</f>
        <v>9.1026812629735027E-2</v>
      </c>
      <c r="AB47" s="25">
        <f t="shared" ref="AB47:AB50" si="89">Y47*$AB$45</f>
        <v>1.6048804430586882E-2</v>
      </c>
      <c r="AC47" s="25">
        <f t="shared" ref="AC47:AC50" si="90">Y47*$AC$45</f>
        <v>1.8863608513453817E-3</v>
      </c>
      <c r="AD47" s="25">
        <f t="shared" ref="AD47:AD50" si="91">Y47*$AD$45</f>
        <v>1.6629076375496466E-4</v>
      </c>
      <c r="AE47" s="51"/>
    </row>
    <row r="48" spans="1:52">
      <c r="S48" s="56"/>
      <c r="T48" s="34">
        <v>3</v>
      </c>
      <c r="U48" s="23">
        <f t="shared" si="86"/>
        <v>6.850205364606371E-2</v>
      </c>
      <c r="V48" s="25">
        <f t="shared" si="85"/>
        <v>5.135930420207848E-3</v>
      </c>
      <c r="X48" s="34">
        <v>2</v>
      </c>
      <c r="Y48" s="34">
        <v>0.19426754276188385</v>
      </c>
      <c r="Z48" s="23">
        <f t="shared" si="87"/>
        <v>0.13654021894460253</v>
      </c>
      <c r="AA48" s="23">
        <f t="shared" si="88"/>
        <v>4.8146413291760649E-2</v>
      </c>
      <c r="AB48" s="43">
        <f t="shared" si="89"/>
        <v>8.4886238310542157E-3</v>
      </c>
      <c r="AC48" s="25">
        <f t="shared" si="90"/>
        <v>9.9774458252978814E-4</v>
      </c>
      <c r="AD48" s="25">
        <f t="shared" si="91"/>
        <v>8.7955445291882097E-5</v>
      </c>
      <c r="AE48" s="51"/>
    </row>
    <row r="49" spans="19:39">
      <c r="S49" s="56"/>
      <c r="T49" s="34">
        <v>4</v>
      </c>
      <c r="U49" s="23">
        <f t="shared" si="86"/>
        <v>1.8116245592347417E-2</v>
      </c>
      <c r="V49" s="25">
        <f t="shared" si="85"/>
        <v>4.5275419682273008E-4</v>
      </c>
      <c r="X49" s="34">
        <v>3</v>
      </c>
      <c r="Y49" s="34">
        <v>6.850205364606371E-2</v>
      </c>
      <c r="Z49" s="23">
        <f t="shared" si="87"/>
        <v>4.8146413291760663E-2</v>
      </c>
      <c r="AA49" s="23">
        <f t="shared" si="88"/>
        <v>1.6977247662108435E-2</v>
      </c>
      <c r="AB49" s="23">
        <f t="shared" si="89"/>
        <v>2.9932337475893642E-3</v>
      </c>
      <c r="AC49" s="43">
        <f t="shared" si="90"/>
        <v>3.5182178116752855E-4</v>
      </c>
      <c r="AD49" s="25">
        <f t="shared" si="91"/>
        <v>3.1014592279231144E-5</v>
      </c>
      <c r="AE49" s="51"/>
    </row>
    <row r="50" spans="19:39">
      <c r="S50" s="56"/>
      <c r="T50" s="34">
        <v>5</v>
      </c>
      <c r="U50" s="23">
        <f>_xlfn.POISSON.DIST(T50,$U$6,FALSE)</f>
        <v>3.8328585716040815E-3</v>
      </c>
      <c r="V50" s="25">
        <f t="shared" si="85"/>
        <v>3.1929772558297207E-5</v>
      </c>
      <c r="X50" s="34">
        <v>4</v>
      </c>
      <c r="Y50" s="34">
        <v>1.8116245592347417E-2</v>
      </c>
      <c r="Z50" s="23">
        <f t="shared" si="87"/>
        <v>1.2732935746581325E-2</v>
      </c>
      <c r="AA50" s="23">
        <f t="shared" si="88"/>
        <v>4.4898506213840467E-3</v>
      </c>
      <c r="AB50" s="23">
        <f t="shared" si="89"/>
        <v>7.9159900762693894E-4</v>
      </c>
      <c r="AC50" s="23">
        <f t="shared" si="90"/>
        <v>9.3043776837693439E-5</v>
      </c>
      <c r="AD50" s="43">
        <f t="shared" si="91"/>
        <v>8.202206222606578E-6</v>
      </c>
      <c r="AE50" s="51"/>
    </row>
    <row r="51" spans="19:39">
      <c r="S51" s="34"/>
      <c r="T51" s="34"/>
      <c r="U51" s="23" t="s">
        <v>60</v>
      </c>
      <c r="V51" s="25" t="s">
        <v>54</v>
      </c>
      <c r="X51" s="34"/>
      <c r="Y51" s="32" t="s">
        <v>103</v>
      </c>
      <c r="Z51" s="34">
        <v>0</v>
      </c>
      <c r="AA51" s="34">
        <v>1</v>
      </c>
      <c r="AB51" s="34">
        <v>2</v>
      </c>
      <c r="AC51" s="34">
        <v>3</v>
      </c>
      <c r="AD51" s="34">
        <v>4</v>
      </c>
      <c r="AE51" s="44"/>
      <c r="AF51" s="23" t="s">
        <v>60</v>
      </c>
      <c r="AG51" s="24" t="s">
        <v>110</v>
      </c>
      <c r="AH51" s="25" t="s">
        <v>54</v>
      </c>
    </row>
    <row r="52" spans="19:39">
      <c r="S52" s="55" t="s">
        <v>103</v>
      </c>
      <c r="T52" s="34">
        <v>0</v>
      </c>
      <c r="U52" s="23">
        <f>_xlfn.POISSON.DIST(T52,$U$7,FALSE)</f>
        <v>0.76761819612088555</v>
      </c>
      <c r="V52" s="25">
        <f>_xlfn.POISSON.DIST(T52,$V$7,FALSE)</f>
        <v>0.24402897284764738</v>
      </c>
      <c r="X52" s="32" t="s">
        <v>103</v>
      </c>
      <c r="Y52" s="32" t="s">
        <v>109</v>
      </c>
      <c r="Z52">
        <v>0.24402897284764738</v>
      </c>
      <c r="AA52">
        <v>0.34419513525618578</v>
      </c>
      <c r="AB52">
        <v>0.24273816701262682</v>
      </c>
      <c r="AC52">
        <v>0.1141248315063957</v>
      </c>
      <c r="AD52">
        <v>4.0242364828701485E-2</v>
      </c>
      <c r="AF52" s="26">
        <f>SUM(Z54:Z57,AA55:AA57,AB56:AB57,AC57)</f>
        <v>6.744389946860696E-2</v>
      </c>
      <c r="AG52" s="27">
        <f>SUM(Z53,AA54,AB55,AC56,AD57)</f>
        <v>0.26398730072451798</v>
      </c>
      <c r="AH52" s="28">
        <f>SUM(AA53:AD53,AB54:AD54,AC55:AD55,AD56)</f>
        <v>0.6538897438553789</v>
      </c>
    </row>
    <row r="53" spans="19:39">
      <c r="S53" s="56"/>
      <c r="T53" s="34">
        <v>1</v>
      </c>
      <c r="U53" s="23">
        <f t="shared" ref="U53:U57" si="92">_xlfn.POISSON.DIST(T53,$U$7,FALSE)</f>
        <v>0.20300646508982087</v>
      </c>
      <c r="V53" s="25">
        <f t="shared" ref="V53:V57" si="93">_xlfn.POISSON.DIST(T53,$V$7,FALSE)</f>
        <v>0.34419513525618578</v>
      </c>
      <c r="X53" s="34">
        <v>0</v>
      </c>
      <c r="Y53" s="34">
        <f>_xlfn.POISSON.DIST(X53,$U$7,FALSE)</f>
        <v>0.76761819612088555</v>
      </c>
      <c r="Z53" s="43">
        <f>Y53*$Z$52</f>
        <v>0.18732107993854363</v>
      </c>
      <c r="AA53" s="25">
        <f>Y53*$AA$52</f>
        <v>0.26421044883893757</v>
      </c>
      <c r="AB53" s="25">
        <f>Y53*$AB$52</f>
        <v>0.18633023389192285</v>
      </c>
      <c r="AC53" s="25">
        <f>Y53*$AC$52</f>
        <v>8.7604297293539468E-2</v>
      </c>
      <c r="AD53" s="25">
        <f>Y53*$AD$52</f>
        <v>3.0890771497446404E-2</v>
      </c>
      <c r="AE53" s="51"/>
    </row>
    <row r="54" spans="19:39">
      <c r="S54" s="56"/>
      <c r="T54" s="34">
        <v>2</v>
      </c>
      <c r="U54" s="23">
        <f t="shared" si="92"/>
        <v>2.6843830094521751E-2</v>
      </c>
      <c r="V54" s="25">
        <f t="shared" si="93"/>
        <v>0.24273816701262682</v>
      </c>
      <c r="X54" s="34">
        <v>1</v>
      </c>
      <c r="Y54" s="34">
        <f t="shared" ref="Y54:Y57" si="94">_xlfn.POISSON.DIST(X54,$U$7,FALSE)</f>
        <v>0.20300646508982087</v>
      </c>
      <c r="Z54" s="23">
        <f t="shared" ref="Z54:Z57" si="95">Y54*$Z$52</f>
        <v>4.9539459157300771E-2</v>
      </c>
      <c r="AA54" s="43">
        <f t="shared" ref="AA54:AA57" si="96">Y54*$AA$52</f>
        <v>6.9873837709471046E-2</v>
      </c>
      <c r="AB54" s="25">
        <f t="shared" ref="AB54:AB57" si="97">Y54*$AB$52</f>
        <v>4.9277417227615937E-2</v>
      </c>
      <c r="AC54" s="25">
        <f t="shared" ref="AC54:AC57" si="98">Y54*$AC$52</f>
        <v>2.3168078623084808E-2</v>
      </c>
      <c r="AD54" s="25">
        <f t="shared" ref="AD54:AD57" si="99">Y54*$AD$52</f>
        <v>8.1694602307296228E-3</v>
      </c>
      <c r="AE54" s="51"/>
    </row>
    <row r="55" spans="19:39">
      <c r="S55" s="56"/>
      <c r="T55" s="34">
        <v>3</v>
      </c>
      <c r="U55" s="23">
        <f t="shared" si="92"/>
        <v>2.3663982452470961E-3</v>
      </c>
      <c r="V55" s="25">
        <f t="shared" si="93"/>
        <v>0.1141248315063957</v>
      </c>
      <c r="X55" s="34">
        <v>2</v>
      </c>
      <c r="Y55" s="34">
        <f t="shared" si="94"/>
        <v>2.6843830094521751E-2</v>
      </c>
      <c r="Z55" s="23">
        <f t="shared" si="95"/>
        <v>6.5506722852629075E-3</v>
      </c>
      <c r="AA55" s="23">
        <f t="shared" si="96"/>
        <v>9.2395157301779843E-3</v>
      </c>
      <c r="AB55" s="43">
        <f t="shared" si="97"/>
        <v>6.5160221127425989E-3</v>
      </c>
      <c r="AC55" s="25">
        <f t="shared" si="98"/>
        <v>3.063547586523609E-3</v>
      </c>
      <c r="AD55" s="25">
        <f t="shared" si="99"/>
        <v>1.0802592040634205E-3</v>
      </c>
      <c r="AE55" s="51"/>
    </row>
    <row r="56" spans="19:39">
      <c r="S56" s="56"/>
      <c r="T56" s="34">
        <v>4</v>
      </c>
      <c r="U56" s="23">
        <f t="shared" si="92"/>
        <v>1.5645608233038637E-4</v>
      </c>
      <c r="V56" s="25">
        <f t="shared" si="93"/>
        <v>4.0242364828701485E-2</v>
      </c>
      <c r="X56" s="34">
        <v>3</v>
      </c>
      <c r="Y56" s="34">
        <f t="shared" si="94"/>
        <v>2.3663982452470961E-3</v>
      </c>
      <c r="Z56" s="23">
        <f t="shared" si="95"/>
        <v>5.7746973313612402E-4</v>
      </c>
      <c r="AA56" s="23">
        <f t="shared" si="96"/>
        <v>8.1450276409282497E-4</v>
      </c>
      <c r="AB56" s="23">
        <f t="shared" si="97"/>
        <v>5.7441517247317669E-4</v>
      </c>
      <c r="AC56" s="43">
        <f t="shared" si="98"/>
        <v>2.700648010158553E-4</v>
      </c>
      <c r="AD56" s="25">
        <f t="shared" si="99"/>
        <v>9.5229461515232652E-5</v>
      </c>
      <c r="AE56" s="51"/>
    </row>
    <row r="57" spans="19:39">
      <c r="S57" s="56"/>
      <c r="T57" s="34">
        <v>5</v>
      </c>
      <c r="U57" s="23">
        <f t="shared" si="92"/>
        <v>8.2753630323510115E-6</v>
      </c>
      <c r="V57" s="25">
        <f t="shared" si="93"/>
        <v>1.1352116139005598E-2</v>
      </c>
      <c r="X57" s="34">
        <v>4</v>
      </c>
      <c r="Y57" s="34">
        <f t="shared" si="94"/>
        <v>1.5645608233038637E-4</v>
      </c>
      <c r="Z57" s="23">
        <f t="shared" si="95"/>
        <v>3.8179817066851137E-5</v>
      </c>
      <c r="AA57" s="23">
        <f t="shared" si="96"/>
        <v>5.3851422419360277E-5</v>
      </c>
      <c r="AB57" s="23">
        <f t="shared" si="97"/>
        <v>3.7977862642854622E-5</v>
      </c>
      <c r="AC57" s="23">
        <f t="shared" si="98"/>
        <v>1.7855524034106118E-5</v>
      </c>
      <c r="AD57" s="43">
        <f t="shared" si="99"/>
        <v>6.2961627448087643E-6</v>
      </c>
      <c r="AE57" s="51"/>
    </row>
    <row r="58" spans="19:39">
      <c r="S58" s="34"/>
      <c r="T58" s="34"/>
      <c r="U58" s="23" t="s">
        <v>35</v>
      </c>
      <c r="V58" s="25" t="s">
        <v>43</v>
      </c>
      <c r="X58" s="34"/>
      <c r="Y58" s="32" t="s">
        <v>103</v>
      </c>
      <c r="Z58" s="34">
        <v>0</v>
      </c>
      <c r="AA58" s="34">
        <v>1</v>
      </c>
      <c r="AB58" s="34">
        <v>2</v>
      </c>
      <c r="AC58" s="34">
        <v>3</v>
      </c>
      <c r="AD58" s="34">
        <v>4</v>
      </c>
      <c r="AE58" s="51"/>
      <c r="AF58" s="7" t="s">
        <v>35</v>
      </c>
      <c r="AG58" s="18" t="s">
        <v>110</v>
      </c>
      <c r="AH58" s="13" t="s">
        <v>43</v>
      </c>
    </row>
    <row r="59" spans="19:39">
      <c r="S59" s="55" t="s">
        <v>103</v>
      </c>
      <c r="T59" s="34">
        <v>0</v>
      </c>
      <c r="U59" s="23">
        <f>_xlfn.POISSON.DIST(T59,$U$8,FALSE)</f>
        <v>0.70284627582880166</v>
      </c>
      <c r="V59" s="25">
        <f>_xlfn.POISSON.DIST(T59,$V$8,FALSE)</f>
        <v>9.2535281158421995E-2</v>
      </c>
      <c r="X59" s="32" t="s">
        <v>103</v>
      </c>
      <c r="Y59" s="32" t="s">
        <v>109</v>
      </c>
      <c r="Z59">
        <v>9.2535281158421995E-2</v>
      </c>
      <c r="AA59">
        <v>0.22024926424483912</v>
      </c>
      <c r="AB59">
        <v>0.26211482686989129</v>
      </c>
      <c r="AC59">
        <v>0.20795887090503767</v>
      </c>
      <c r="AD59">
        <v>0.12374412153027035</v>
      </c>
      <c r="AF59" s="17">
        <f>SUM(Z61:Z64,AA62:AA64,AB63:AB64,AC64)</f>
        <v>3.9907910020179897E-2</v>
      </c>
      <c r="AG59" s="19">
        <f>SUM(Z60,AA61,AB62,AC63,AD64)</f>
        <v>0.13220102164196873</v>
      </c>
      <c r="AH59" s="21">
        <f>SUM(AA60:AD60,AB61:AD61,AC62:AD62,AD63)</f>
        <v>0.73446269457363245</v>
      </c>
    </row>
    <row r="60" spans="19:39">
      <c r="S60" s="56"/>
      <c r="T60" s="34">
        <v>1</v>
      </c>
      <c r="U60" s="23">
        <f t="shared" ref="U60:U64" si="100">_xlfn.POISSON.DIST(T60,$U$8,FALSE)</f>
        <v>0.24783560139417787</v>
      </c>
      <c r="V60" s="25">
        <f t="shared" ref="V60:V64" si="101">_xlfn.POISSON.DIST(T60,$V$8,FALSE)</f>
        <v>0.22024926424483912</v>
      </c>
      <c r="X60" s="34">
        <v>0</v>
      </c>
      <c r="Y60" s="34">
        <f>_xlfn.POISSON.DIST(X60,$U$8,FALSE)</f>
        <v>0.70284627582880166</v>
      </c>
      <c r="Z60" s="43">
        <f>Y60*$Z$59</f>
        <v>6.5038077744967976E-2</v>
      </c>
      <c r="AA60" s="25">
        <f>Y60*$AA$59</f>
        <v>0.15480137512851883</v>
      </c>
      <c r="AB60" s="25">
        <f>Y60*$AB$59</f>
        <v>0.1842264299050142</v>
      </c>
      <c r="AC60" s="25">
        <f>Y60*$AC$59</f>
        <v>0.14616311794116826</v>
      </c>
      <c r="AD60" s="25">
        <f>Y60*$AD$59</f>
        <v>8.6973094973257156E-2</v>
      </c>
      <c r="AE60" s="51"/>
      <c r="AL60" s="22"/>
      <c r="AM60" s="22"/>
    </row>
    <row r="61" spans="19:39">
      <c r="S61" s="56"/>
      <c r="T61" s="34">
        <v>2</v>
      </c>
      <c r="U61" s="23">
        <f t="shared" si="100"/>
        <v>4.3695533028174589E-2</v>
      </c>
      <c r="V61" s="25">
        <f t="shared" si="101"/>
        <v>0.26211482686989129</v>
      </c>
      <c r="X61" s="34">
        <v>1</v>
      </c>
      <c r="Y61" s="34">
        <f t="shared" ref="Y61:Y64" si="102">_xlfn.POISSON.DIST(X61,$U$8,FALSE)</f>
        <v>0.24783560139417787</v>
      </c>
      <c r="Z61" s="23">
        <f t="shared" ref="Z61:Z64" si="103">Y61*$Z$59</f>
        <v>2.2933537056076852E-2</v>
      </c>
      <c r="AA61" s="43">
        <f t="shared" ref="AA61:AA64" si="104">Y61*$AA$59</f>
        <v>5.45856088607449E-2</v>
      </c>
      <c r="AB61" s="25">
        <f t="shared" ref="AB61:AB64" si="105">Y61*$AB$59</f>
        <v>6.4961385751630324E-2</v>
      </c>
      <c r="AC61" s="25">
        <f t="shared" ref="AC61:AC64" si="106">Y61*$AC$59</f>
        <v>5.1539611836004209E-2</v>
      </c>
      <c r="AD61" s="25">
        <f t="shared" ref="AD61:AD64" si="107">Y61*$AD$59</f>
        <v>3.0668198778448789E-2</v>
      </c>
      <c r="AE61" s="51"/>
    </row>
    <row r="62" spans="19:39">
      <c r="S62" s="56"/>
      <c r="T62" s="34">
        <v>3</v>
      </c>
      <c r="U62" s="23">
        <f t="shared" si="100"/>
        <v>5.135930420207848E-3</v>
      </c>
      <c r="V62" s="25">
        <f t="shared" si="101"/>
        <v>0.20795887090503767</v>
      </c>
      <c r="X62" s="34">
        <v>2</v>
      </c>
      <c r="Y62" s="34">
        <f t="shared" si="102"/>
        <v>4.3695533028174589E-2</v>
      </c>
      <c r="Z62" s="23">
        <f t="shared" si="103"/>
        <v>4.0433784341292502E-3</v>
      </c>
      <c r="AA62" s="23">
        <f t="shared" si="104"/>
        <v>9.6239090002415203E-3</v>
      </c>
      <c r="AB62" s="43">
        <f t="shared" si="105"/>
        <v>1.14532470746676E-2</v>
      </c>
      <c r="AC62" s="25">
        <f t="shared" si="106"/>
        <v>9.0868737121329694E-3</v>
      </c>
      <c r="AD62" s="25">
        <f t="shared" si="107"/>
        <v>5.4070653493683788E-3</v>
      </c>
      <c r="AE62" s="51"/>
    </row>
    <row r="63" spans="19:39">
      <c r="S63" s="56"/>
      <c r="T63" s="34">
        <v>4</v>
      </c>
      <c r="U63" s="23">
        <f t="shared" si="100"/>
        <v>4.5275419682273008E-4</v>
      </c>
      <c r="V63" s="25">
        <f t="shared" si="101"/>
        <v>0.12374412153027035</v>
      </c>
      <c r="X63" s="34">
        <v>3</v>
      </c>
      <c r="Y63" s="34">
        <f t="shared" si="102"/>
        <v>5.135930420207848E-3</v>
      </c>
      <c r="Z63" s="23">
        <f t="shared" si="103"/>
        <v>4.7525476544402564E-4</v>
      </c>
      <c r="AA63" s="23">
        <f t="shared" si="104"/>
        <v>1.1311848962634659E-3</v>
      </c>
      <c r="AB63" s="23">
        <f t="shared" si="105"/>
        <v>1.346203512908588E-3</v>
      </c>
      <c r="AC63" s="43">
        <f t="shared" si="106"/>
        <v>1.0680622912332598E-3</v>
      </c>
      <c r="AD63" s="25">
        <f t="shared" si="107"/>
        <v>6.3554119808921245E-4</v>
      </c>
      <c r="AE63" s="51"/>
    </row>
    <row r="64" spans="19:39">
      <c r="S64" s="56"/>
      <c r="T64" s="34">
        <v>5</v>
      </c>
      <c r="U64" s="23">
        <f t="shared" si="100"/>
        <v>3.1929772558297207E-5</v>
      </c>
      <c r="V64" s="25">
        <f t="shared" si="101"/>
        <v>5.8906292563170065E-2</v>
      </c>
      <c r="X64" s="34">
        <v>4</v>
      </c>
      <c r="Y64" s="34">
        <f t="shared" si="102"/>
        <v>4.5275419682273008E-4</v>
      </c>
      <c r="Z64" s="23">
        <f t="shared" si="103"/>
        <v>4.1895736898646857E-5</v>
      </c>
      <c r="AA64" s="23">
        <f t="shared" si="104"/>
        <v>9.9718778733969381E-5</v>
      </c>
      <c r="AB64" s="23">
        <f t="shared" si="105"/>
        <v>1.1867358791480658E-4</v>
      </c>
      <c r="AC64" s="23">
        <f t="shared" si="106"/>
        <v>9.4154251568772141E-5</v>
      </c>
      <c r="AD64" s="43">
        <f t="shared" si="107"/>
        <v>5.6025670354971856E-5</v>
      </c>
      <c r="AE64" s="51"/>
    </row>
    <row r="65" spans="19:34">
      <c r="S65" s="34"/>
      <c r="T65" s="34"/>
      <c r="U65" s="23" t="s">
        <v>57</v>
      </c>
      <c r="V65" s="25" t="s">
        <v>49</v>
      </c>
      <c r="X65" s="34"/>
      <c r="Y65" s="32" t="s">
        <v>103</v>
      </c>
      <c r="Z65" s="34">
        <v>0</v>
      </c>
      <c r="AA65" s="34">
        <v>1</v>
      </c>
      <c r="AB65" s="34">
        <v>2</v>
      </c>
      <c r="AC65" s="34">
        <v>3</v>
      </c>
      <c r="AD65" s="34">
        <v>4</v>
      </c>
      <c r="AE65" s="51"/>
      <c r="AF65" s="7" t="s">
        <v>57</v>
      </c>
      <c r="AG65" s="18" t="s">
        <v>110</v>
      </c>
      <c r="AH65" s="13" t="s">
        <v>49</v>
      </c>
    </row>
    <row r="66" spans="19:34">
      <c r="S66" s="55" t="s">
        <v>103</v>
      </c>
      <c r="T66" s="34">
        <v>0</v>
      </c>
      <c r="U66" s="23">
        <f>_xlfn.POISSON.DIST(T66,$U$9,FALSE)</f>
        <v>0.1205485769175924</v>
      </c>
      <c r="V66" s="25">
        <f>_xlfn.POISSON.DIST(T66,$V$9,FALSE)</f>
        <v>0.34720106122762989</v>
      </c>
      <c r="X66" s="32" t="s">
        <v>103</v>
      </c>
      <c r="Y66" s="32" t="s">
        <v>109</v>
      </c>
      <c r="Z66">
        <v>0.34720106122762989</v>
      </c>
      <c r="AA66">
        <v>0.36728707303418684</v>
      </c>
      <c r="AB66">
        <v>0.19426754276188385</v>
      </c>
      <c r="AC66">
        <v>6.850205364606371E-2</v>
      </c>
      <c r="AD66">
        <v>1.8116245592347417E-2</v>
      </c>
      <c r="AF66" s="17">
        <f>SUM(Z68:Z71,AA69:AA71,AB70:AB71,AC71)</f>
        <v>0.55258202913281096</v>
      </c>
      <c r="AG66" s="19">
        <f>SUM(Z67,AA68,AB69,AC70,AD71)</f>
        <v>0.20279982812379985</v>
      </c>
      <c r="AH66" s="21">
        <f>SUM(AA67:AD67,AB68:AD68,AC69:AD69,AD70)</f>
        <v>0.1765914241300067</v>
      </c>
    </row>
    <row r="67" spans="19:34">
      <c r="S67" s="56"/>
      <c r="T67" s="34">
        <v>1</v>
      </c>
      <c r="U67" s="23">
        <f t="shared" ref="U67:U71" si="108">_xlfn.POISSON.DIST(T67,$U$9,FALSE)</f>
        <v>0.25504492306531934</v>
      </c>
      <c r="V67" s="25">
        <f t="shared" ref="V67:V71" si="109">_xlfn.POISSON.DIST(T67,$V$9,FALSE)</f>
        <v>0.36728707303418684</v>
      </c>
      <c r="X67" s="34">
        <v>0</v>
      </c>
      <c r="Y67" s="34">
        <f>_xlfn.POISSON.DIST(X67,$U$9,FALSE)</f>
        <v>0.1205485769175924</v>
      </c>
      <c r="Z67" s="43">
        <f>Y67*$Z$66</f>
        <v>4.1854593835268648E-2</v>
      </c>
      <c r="AA67" s="25">
        <f>Y67*$AA$66</f>
        <v>4.4275933974499047E-2</v>
      </c>
      <c r="AB67" s="25">
        <f>Y67*$AB$66</f>
        <v>2.3418675821222625E-2</v>
      </c>
      <c r="AC67" s="25">
        <f>Y67*$AC$66</f>
        <v>8.257825082965551E-3</v>
      </c>
      <c r="AD67" s="25">
        <f>Y67*$AD$66</f>
        <v>2.183887625247087E-3</v>
      </c>
      <c r="AE67" s="51"/>
    </row>
    <row r="68" spans="19:34">
      <c r="S68" s="56"/>
      <c r="T68" s="34">
        <v>2</v>
      </c>
      <c r="U68" s="23">
        <f t="shared" si="108"/>
        <v>0.26979958803604026</v>
      </c>
      <c r="V68" s="25">
        <f t="shared" si="109"/>
        <v>0.19426754276188385</v>
      </c>
      <c r="X68" s="34">
        <v>1</v>
      </c>
      <c r="Y68" s="34">
        <f t="shared" ref="Y68:Y71" si="110">_xlfn.POISSON.DIST(X68,$U$9,FALSE)</f>
        <v>0.25504492306531934</v>
      </c>
      <c r="Z68" s="23">
        <f t="shared" ref="Z68:Z71" si="111">Y68*$Z$66</f>
        <v>8.8551867948998095E-2</v>
      </c>
      <c r="AA68" s="43">
        <f t="shared" ref="AA68:AA71" si="112">Y68*$AA$66</f>
        <v>9.3674703284890512E-2</v>
      </c>
      <c r="AB68" s="25">
        <f t="shared" ref="AB68:AB71" si="113">Y68*$AB$66</f>
        <v>4.9546950497793299E-2</v>
      </c>
      <c r="AC68" s="25">
        <f t="shared" ref="AC68:AC71" si="114">Y68*$AC$66</f>
        <v>1.7471101001976696E-2</v>
      </c>
      <c r="AD68" s="25">
        <f t="shared" ref="AD68:AD71" si="115">Y68*$AD$66</f>
        <v>4.620456463332678E-3</v>
      </c>
      <c r="AE68" s="51"/>
    </row>
    <row r="69" spans="19:34">
      <c r="S69" s="56"/>
      <c r="T69" s="34">
        <v>3</v>
      </c>
      <c r="U69" s="23">
        <f t="shared" si="108"/>
        <v>0.19027188577748283</v>
      </c>
      <c r="V69" s="25">
        <f t="shared" si="109"/>
        <v>6.850205364606371E-2</v>
      </c>
      <c r="X69" s="34">
        <v>2</v>
      </c>
      <c r="Y69" s="34">
        <f t="shared" si="110"/>
        <v>0.26979958803604026</v>
      </c>
      <c r="Z69" s="23">
        <f t="shared" si="111"/>
        <v>9.367470328489054E-2</v>
      </c>
      <c r="AA69" s="23">
        <f t="shared" si="112"/>
        <v>9.909390099558664E-2</v>
      </c>
      <c r="AB69" s="43">
        <f t="shared" si="113"/>
        <v>5.2413303005930098E-2</v>
      </c>
      <c r="AC69" s="25">
        <f t="shared" si="114"/>
        <v>1.8481825853330719E-2</v>
      </c>
      <c r="AD69" s="25">
        <f t="shared" si="115"/>
        <v>4.8877555975750629E-3</v>
      </c>
      <c r="AE69" s="51"/>
    </row>
    <row r="70" spans="19:34">
      <c r="S70" s="56"/>
      <c r="T70" s="34">
        <v>4</v>
      </c>
      <c r="U70" s="23">
        <f t="shared" si="108"/>
        <v>0.10063967512197437</v>
      </c>
      <c r="V70" s="25">
        <f t="shared" si="109"/>
        <v>1.8116245592347417E-2</v>
      </c>
      <c r="X70" s="34">
        <v>3</v>
      </c>
      <c r="Y70" s="34">
        <f t="shared" si="110"/>
        <v>0.19027188577748283</v>
      </c>
      <c r="Z70" s="23">
        <f t="shared" si="111"/>
        <v>6.6062600663724422E-2</v>
      </c>
      <c r="AA70" s="23">
        <f t="shared" si="112"/>
        <v>6.9884404007906797E-2</v>
      </c>
      <c r="AB70" s="23">
        <f t="shared" si="113"/>
        <v>3.6963651706661424E-2</v>
      </c>
      <c r="AC70" s="43">
        <f t="shared" si="114"/>
        <v>1.3034014926866835E-2</v>
      </c>
      <c r="AD70" s="25">
        <f t="shared" si="115"/>
        <v>3.4470122120639547E-3</v>
      </c>
      <c r="AE70" s="51"/>
    </row>
    <row r="71" spans="19:34">
      <c r="S71" s="56"/>
      <c r="T71" s="34">
        <v>5</v>
      </c>
      <c r="U71" s="23">
        <f t="shared" si="108"/>
        <v>4.2584722035083344E-2</v>
      </c>
      <c r="V71" s="25">
        <f t="shared" si="109"/>
        <v>3.8328585716040815E-3</v>
      </c>
      <c r="X71" s="34">
        <v>4</v>
      </c>
      <c r="Y71" s="34">
        <f t="shared" si="110"/>
        <v>0.10063967512197437</v>
      </c>
      <c r="Z71" s="23">
        <f t="shared" si="111"/>
        <v>3.4942202003953406E-2</v>
      </c>
      <c r="AA71" s="23">
        <f t="shared" si="112"/>
        <v>3.6963651706661438E-2</v>
      </c>
      <c r="AB71" s="23">
        <f t="shared" si="113"/>
        <v>1.9551022390300255E-2</v>
      </c>
      <c r="AC71" s="23">
        <f t="shared" si="114"/>
        <v>6.8940244241279119E-3</v>
      </c>
      <c r="AD71" s="43">
        <f t="shared" si="115"/>
        <v>1.8232130708437442E-3</v>
      </c>
      <c r="AE71" s="51"/>
    </row>
  </sheetData>
  <mergeCells count="28">
    <mergeCell ref="AF15:AH15"/>
    <mergeCell ref="A1:E1"/>
    <mergeCell ref="F1:J1"/>
    <mergeCell ref="S17:S22"/>
    <mergeCell ref="S24:S29"/>
    <mergeCell ref="S45:S50"/>
    <mergeCell ref="S52:S57"/>
    <mergeCell ref="S59:S64"/>
    <mergeCell ref="S66:S71"/>
    <mergeCell ref="U15:V15"/>
    <mergeCell ref="S31:S36"/>
    <mergeCell ref="S38:S43"/>
    <mergeCell ref="AJ34:AJ39"/>
    <mergeCell ref="AJ41:AJ46"/>
    <mergeCell ref="AJ1:AM1"/>
    <mergeCell ref="AX18:AZ18"/>
    <mergeCell ref="BB1:BE1"/>
    <mergeCell ref="BB19:BB24"/>
    <mergeCell ref="BB26:BB31"/>
    <mergeCell ref="AJ20:AJ25"/>
    <mergeCell ref="AJ27:AJ32"/>
    <mergeCell ref="BP17:BR17"/>
    <mergeCell ref="BT1:BW1"/>
    <mergeCell ref="BT16:BT21"/>
    <mergeCell ref="CH14:CJ14"/>
    <mergeCell ref="AL18:AM18"/>
    <mergeCell ref="BV14:BW14"/>
    <mergeCell ref="BD17:BE1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9"/>
  <sheetViews>
    <sheetView topLeftCell="D16" workbookViewId="0">
      <selection activeCell="L3" sqref="L3:L50"/>
    </sheetView>
  </sheetViews>
  <sheetFormatPr baseColWidth="10" defaultColWidth="8.88671875" defaultRowHeight="14.4"/>
  <cols>
    <col min="1" max="1" width="15" customWidth="1"/>
    <col min="2" max="2" width="15.109375" customWidth="1"/>
    <col min="3" max="3" width="19" style="4" customWidth="1"/>
    <col min="4" max="4" width="8.77734375" customWidth="1"/>
    <col min="5" max="12" width="16.5546875" customWidth="1"/>
    <col min="13" max="14" width="15.21875" customWidth="1"/>
  </cols>
  <sheetData>
    <row r="1" spans="1:14">
      <c r="E1" s="53" t="s">
        <v>97</v>
      </c>
      <c r="F1" s="53"/>
      <c r="G1" s="53"/>
      <c r="H1" s="53"/>
      <c r="I1" s="53"/>
      <c r="J1" s="53" t="s">
        <v>98</v>
      </c>
      <c r="K1" s="53"/>
      <c r="L1" s="53"/>
      <c r="M1" s="53"/>
      <c r="N1" s="53"/>
    </row>
    <row r="2" spans="1:14">
      <c r="A2" s="1" t="s">
        <v>0</v>
      </c>
      <c r="B2" s="1" t="s">
        <v>1</v>
      </c>
      <c r="C2" s="3" t="s">
        <v>2</v>
      </c>
      <c r="D2" s="1" t="s">
        <v>5</v>
      </c>
      <c r="E2" s="1" t="s">
        <v>3</v>
      </c>
      <c r="F2" s="1" t="s">
        <v>96</v>
      </c>
      <c r="G2" s="1" t="s">
        <v>95</v>
      </c>
      <c r="H2" s="1" t="s">
        <v>99</v>
      </c>
      <c r="I2" s="1" t="s">
        <v>100</v>
      </c>
      <c r="J2" s="1" t="s">
        <v>4</v>
      </c>
      <c r="K2" s="1" t="s">
        <v>96</v>
      </c>
      <c r="L2" s="1" t="s">
        <v>95</v>
      </c>
      <c r="M2" s="1" t="s">
        <v>99</v>
      </c>
      <c r="N2" s="1" t="s">
        <v>100</v>
      </c>
    </row>
    <row r="3" spans="1:14">
      <c r="A3" t="s">
        <v>6</v>
      </c>
      <c r="B3" s="2" t="s">
        <v>6</v>
      </c>
      <c r="C3" s="4">
        <v>44885.666666666701</v>
      </c>
      <c r="D3" t="s">
        <v>9</v>
      </c>
      <c r="E3" t="s">
        <v>7</v>
      </c>
      <c r="F3">
        <v>0</v>
      </c>
      <c r="G3">
        <v>2</v>
      </c>
      <c r="J3" t="s">
        <v>8</v>
      </c>
      <c r="K3">
        <v>2</v>
      </c>
      <c r="L3">
        <v>0</v>
      </c>
    </row>
    <row r="4" spans="1:14">
      <c r="A4" t="s">
        <v>10</v>
      </c>
      <c r="B4" s="2" t="s">
        <v>6</v>
      </c>
      <c r="C4" s="4">
        <v>44886.541666666701</v>
      </c>
      <c r="D4" t="s">
        <v>13</v>
      </c>
      <c r="E4" t="s">
        <v>11</v>
      </c>
      <c r="F4">
        <v>6</v>
      </c>
      <c r="G4">
        <v>2</v>
      </c>
      <c r="J4" t="s">
        <v>12</v>
      </c>
      <c r="K4">
        <v>2</v>
      </c>
      <c r="L4">
        <v>6</v>
      </c>
    </row>
    <row r="5" spans="1:14">
      <c r="A5" t="s">
        <v>14</v>
      </c>
      <c r="B5" s="2" t="s">
        <v>6</v>
      </c>
      <c r="C5" s="4">
        <v>44886.666666666701</v>
      </c>
      <c r="D5" t="s">
        <v>9</v>
      </c>
      <c r="E5" t="s">
        <v>15</v>
      </c>
      <c r="F5">
        <v>0</v>
      </c>
      <c r="G5">
        <v>2</v>
      </c>
      <c r="J5" t="s">
        <v>16</v>
      </c>
      <c r="K5">
        <v>2</v>
      </c>
      <c r="L5">
        <v>0</v>
      </c>
    </row>
    <row r="6" spans="1:14">
      <c r="A6" t="s">
        <v>17</v>
      </c>
      <c r="B6" s="2" t="s">
        <v>6</v>
      </c>
      <c r="C6" s="4">
        <v>44886.791666666701</v>
      </c>
      <c r="D6" t="s">
        <v>13</v>
      </c>
      <c r="E6" t="s">
        <v>18</v>
      </c>
      <c r="F6">
        <v>1</v>
      </c>
      <c r="G6">
        <v>1</v>
      </c>
      <c r="J6" t="s">
        <v>19</v>
      </c>
      <c r="K6">
        <v>1</v>
      </c>
      <c r="L6">
        <v>1</v>
      </c>
    </row>
    <row r="7" spans="1:14">
      <c r="A7" t="s">
        <v>20</v>
      </c>
      <c r="B7" s="2" t="s">
        <v>6</v>
      </c>
      <c r="C7" s="4">
        <v>44887.416666666701</v>
      </c>
      <c r="D7" t="s">
        <v>23</v>
      </c>
      <c r="E7" t="s">
        <v>21</v>
      </c>
      <c r="F7">
        <v>1</v>
      </c>
      <c r="G7">
        <v>2</v>
      </c>
      <c r="J7" t="s">
        <v>22</v>
      </c>
      <c r="K7">
        <v>2</v>
      </c>
      <c r="L7">
        <v>1</v>
      </c>
    </row>
    <row r="8" spans="1:14">
      <c r="A8" t="s">
        <v>24</v>
      </c>
      <c r="B8" s="2" t="s">
        <v>6</v>
      </c>
      <c r="C8" s="4">
        <v>44887.541666666701</v>
      </c>
      <c r="D8" t="s">
        <v>27</v>
      </c>
      <c r="E8" t="s">
        <v>25</v>
      </c>
      <c r="F8">
        <v>0</v>
      </c>
      <c r="G8">
        <v>0</v>
      </c>
      <c r="J8" t="s">
        <v>26</v>
      </c>
      <c r="K8">
        <v>0</v>
      </c>
      <c r="L8">
        <v>0</v>
      </c>
    </row>
    <row r="9" spans="1:14">
      <c r="A9" t="s">
        <v>28</v>
      </c>
      <c r="B9" s="2" t="s">
        <v>6</v>
      </c>
      <c r="C9" s="4">
        <v>44887.666666666701</v>
      </c>
      <c r="D9" t="s">
        <v>23</v>
      </c>
      <c r="E9" t="s">
        <v>29</v>
      </c>
      <c r="F9">
        <v>0</v>
      </c>
      <c r="G9">
        <v>0</v>
      </c>
      <c r="J9" t="s">
        <v>30</v>
      </c>
      <c r="K9">
        <v>0</v>
      </c>
      <c r="L9">
        <v>0</v>
      </c>
    </row>
    <row r="10" spans="1:14">
      <c r="A10" t="s">
        <v>31</v>
      </c>
      <c r="B10" s="2" t="s">
        <v>6</v>
      </c>
      <c r="C10" s="4">
        <v>44887.791666666701</v>
      </c>
      <c r="D10" t="s">
        <v>27</v>
      </c>
      <c r="E10" t="s">
        <v>32</v>
      </c>
      <c r="F10">
        <v>4</v>
      </c>
      <c r="G10">
        <v>1</v>
      </c>
      <c r="J10" t="s">
        <v>33</v>
      </c>
      <c r="K10">
        <v>1</v>
      </c>
      <c r="L10">
        <v>4</v>
      </c>
    </row>
    <row r="11" spans="1:14">
      <c r="A11" t="s">
        <v>34</v>
      </c>
      <c r="B11" s="2" t="s">
        <v>6</v>
      </c>
      <c r="C11" s="4">
        <v>44888.416666666701</v>
      </c>
      <c r="D11" t="s">
        <v>37</v>
      </c>
      <c r="E11" t="s">
        <v>35</v>
      </c>
      <c r="F11">
        <v>0</v>
      </c>
      <c r="G11">
        <v>0</v>
      </c>
      <c r="J11" t="s">
        <v>36</v>
      </c>
      <c r="K11">
        <v>0</v>
      </c>
      <c r="L11">
        <v>0</v>
      </c>
    </row>
    <row r="12" spans="1:14">
      <c r="A12" t="s">
        <v>38</v>
      </c>
      <c r="B12" s="2" t="s">
        <v>6</v>
      </c>
      <c r="C12" s="4">
        <v>44888.541666666701</v>
      </c>
      <c r="D12" t="s">
        <v>41</v>
      </c>
      <c r="E12" t="s">
        <v>39</v>
      </c>
      <c r="F12">
        <v>1</v>
      </c>
      <c r="G12">
        <v>2</v>
      </c>
      <c r="J12" t="s">
        <v>40</v>
      </c>
      <c r="K12">
        <v>2</v>
      </c>
      <c r="L12">
        <v>1</v>
      </c>
    </row>
    <row r="13" spans="1:14">
      <c r="A13" t="s">
        <v>42</v>
      </c>
      <c r="B13" s="2" t="s">
        <v>6</v>
      </c>
      <c r="C13" s="4">
        <v>44888.666666666701</v>
      </c>
      <c r="D13" t="s">
        <v>41</v>
      </c>
      <c r="E13" t="s">
        <v>43</v>
      </c>
      <c r="F13">
        <v>7</v>
      </c>
      <c r="G13">
        <v>0</v>
      </c>
      <c r="J13" t="s">
        <v>44</v>
      </c>
      <c r="K13">
        <v>0</v>
      </c>
      <c r="L13">
        <v>7</v>
      </c>
    </row>
    <row r="14" spans="1:14">
      <c r="A14" t="s">
        <v>45</v>
      </c>
      <c r="B14" s="2" t="s">
        <v>6</v>
      </c>
      <c r="C14" s="4">
        <v>44888.791666666701</v>
      </c>
      <c r="D14" t="s">
        <v>37</v>
      </c>
      <c r="E14" t="s">
        <v>46</v>
      </c>
      <c r="F14">
        <v>1</v>
      </c>
      <c r="G14">
        <v>0</v>
      </c>
      <c r="J14" t="s">
        <v>47</v>
      </c>
      <c r="K14">
        <v>0</v>
      </c>
      <c r="L14">
        <v>1</v>
      </c>
    </row>
    <row r="15" spans="1:14">
      <c r="A15" t="s">
        <v>48</v>
      </c>
      <c r="B15" s="2" t="s">
        <v>6</v>
      </c>
      <c r="C15" s="4">
        <v>44889.416666666701</v>
      </c>
      <c r="D15" t="s">
        <v>51</v>
      </c>
      <c r="E15" t="s">
        <v>49</v>
      </c>
      <c r="F15">
        <v>1</v>
      </c>
      <c r="G15">
        <v>0</v>
      </c>
      <c r="J15" t="s">
        <v>50</v>
      </c>
      <c r="K15">
        <v>0</v>
      </c>
      <c r="L15">
        <v>1</v>
      </c>
    </row>
    <row r="16" spans="1:14">
      <c r="A16" t="s">
        <v>52</v>
      </c>
      <c r="B16" s="2" t="s">
        <v>6</v>
      </c>
      <c r="C16" s="4">
        <v>44889.541666666701</v>
      </c>
      <c r="D16" t="s">
        <v>55</v>
      </c>
      <c r="E16" t="s">
        <v>53</v>
      </c>
      <c r="F16">
        <v>0</v>
      </c>
      <c r="G16">
        <v>0</v>
      </c>
      <c r="J16" t="s">
        <v>54</v>
      </c>
      <c r="K16">
        <v>0</v>
      </c>
      <c r="L16">
        <v>0</v>
      </c>
    </row>
    <row r="17" spans="1:12">
      <c r="A17" t="s">
        <v>56</v>
      </c>
      <c r="B17" s="2" t="s">
        <v>6</v>
      </c>
      <c r="C17" s="4">
        <v>44889.666666666701</v>
      </c>
      <c r="D17" t="s">
        <v>55</v>
      </c>
      <c r="E17" t="s">
        <v>57</v>
      </c>
      <c r="F17">
        <v>3</v>
      </c>
      <c r="G17">
        <v>2</v>
      </c>
      <c r="J17" t="s">
        <v>58</v>
      </c>
      <c r="K17">
        <v>2</v>
      </c>
      <c r="L17">
        <v>3</v>
      </c>
    </row>
    <row r="18" spans="1:12">
      <c r="A18" t="s">
        <v>59</v>
      </c>
      <c r="B18" s="2" t="s">
        <v>6</v>
      </c>
      <c r="C18" s="4">
        <v>44889.791666666701</v>
      </c>
      <c r="D18" t="s">
        <v>51</v>
      </c>
      <c r="E18" t="s">
        <v>60</v>
      </c>
      <c r="F18">
        <v>2</v>
      </c>
      <c r="G18">
        <v>0</v>
      </c>
      <c r="J18" t="s">
        <v>61</v>
      </c>
      <c r="K18">
        <v>0</v>
      </c>
      <c r="L18">
        <v>2</v>
      </c>
    </row>
    <row r="19" spans="1:12">
      <c r="A19" t="s">
        <v>62</v>
      </c>
      <c r="B19" s="2" t="s">
        <v>14</v>
      </c>
      <c r="C19" s="4">
        <v>44890.416666666701</v>
      </c>
      <c r="D19" t="s">
        <v>13</v>
      </c>
      <c r="E19" t="s">
        <v>19</v>
      </c>
      <c r="F19">
        <v>0</v>
      </c>
      <c r="G19">
        <v>2</v>
      </c>
      <c r="J19" t="s">
        <v>12</v>
      </c>
      <c r="K19">
        <v>2</v>
      </c>
      <c r="L19">
        <v>0</v>
      </c>
    </row>
    <row r="20" spans="1:12">
      <c r="A20" t="s">
        <v>63</v>
      </c>
      <c r="B20" s="2" t="s">
        <v>14</v>
      </c>
      <c r="C20" s="4">
        <v>44890.541666666701</v>
      </c>
      <c r="D20" t="s">
        <v>9</v>
      </c>
      <c r="E20" t="s">
        <v>7</v>
      </c>
      <c r="F20">
        <v>1</v>
      </c>
      <c r="G20">
        <v>3</v>
      </c>
      <c r="J20" t="s">
        <v>15</v>
      </c>
      <c r="K20">
        <v>3</v>
      </c>
      <c r="L20">
        <v>1</v>
      </c>
    </row>
    <row r="21" spans="1:12">
      <c r="A21" t="s">
        <v>64</v>
      </c>
      <c r="B21" s="2" t="s">
        <v>14</v>
      </c>
      <c r="C21" s="4">
        <v>44890.666666666701</v>
      </c>
      <c r="D21" t="s">
        <v>9</v>
      </c>
      <c r="E21" t="s">
        <v>16</v>
      </c>
      <c r="F21">
        <v>1</v>
      </c>
      <c r="G21">
        <v>1</v>
      </c>
      <c r="J21" t="s">
        <v>8</v>
      </c>
      <c r="K21">
        <v>1</v>
      </c>
      <c r="L21">
        <v>1</v>
      </c>
    </row>
    <row r="22" spans="1:12">
      <c r="A22" t="s">
        <v>65</v>
      </c>
      <c r="B22" s="2" t="s">
        <v>14</v>
      </c>
      <c r="C22" s="4">
        <v>44890.791666666701</v>
      </c>
      <c r="D22" t="s">
        <v>13</v>
      </c>
      <c r="E22" t="s">
        <v>11</v>
      </c>
      <c r="F22">
        <v>0</v>
      </c>
      <c r="G22">
        <v>0</v>
      </c>
      <c r="J22" t="s">
        <v>18</v>
      </c>
      <c r="K22">
        <v>0</v>
      </c>
      <c r="L22">
        <v>0</v>
      </c>
    </row>
    <row r="23" spans="1:12">
      <c r="A23" t="s">
        <v>66</v>
      </c>
      <c r="B23" s="2" t="s">
        <v>14</v>
      </c>
      <c r="C23" s="4">
        <v>44891.416666666701</v>
      </c>
      <c r="D23" t="s">
        <v>27</v>
      </c>
      <c r="E23" t="s">
        <v>26</v>
      </c>
      <c r="F23">
        <v>0</v>
      </c>
      <c r="G23">
        <v>1</v>
      </c>
      <c r="J23" t="s">
        <v>33</v>
      </c>
      <c r="K23">
        <v>1</v>
      </c>
      <c r="L23">
        <v>0</v>
      </c>
    </row>
    <row r="24" spans="1:12">
      <c r="A24" t="s">
        <v>67</v>
      </c>
      <c r="B24" s="2" t="s">
        <v>14</v>
      </c>
      <c r="C24" s="4">
        <v>44891.541666666701</v>
      </c>
      <c r="D24" t="s">
        <v>23</v>
      </c>
      <c r="E24" t="s">
        <v>30</v>
      </c>
      <c r="F24">
        <v>2</v>
      </c>
      <c r="G24">
        <v>0</v>
      </c>
      <c r="J24" t="s">
        <v>22</v>
      </c>
      <c r="K24">
        <v>0</v>
      </c>
      <c r="L24">
        <v>2</v>
      </c>
    </row>
    <row r="25" spans="1:12">
      <c r="A25" t="s">
        <v>68</v>
      </c>
      <c r="B25" s="2" t="s">
        <v>14</v>
      </c>
      <c r="C25" s="4">
        <v>44891.666666666701</v>
      </c>
      <c r="D25" t="s">
        <v>27</v>
      </c>
      <c r="E25" t="s">
        <v>32</v>
      </c>
      <c r="F25">
        <v>2</v>
      </c>
      <c r="G25">
        <v>1</v>
      </c>
      <c r="J25" t="s">
        <v>25</v>
      </c>
      <c r="K25">
        <v>1</v>
      </c>
      <c r="L25">
        <v>2</v>
      </c>
    </row>
    <row r="26" spans="1:12">
      <c r="A26" t="s">
        <v>69</v>
      </c>
      <c r="B26" s="2" t="s">
        <v>14</v>
      </c>
      <c r="C26" s="4">
        <v>44891.791666666701</v>
      </c>
      <c r="D26" t="s">
        <v>23</v>
      </c>
      <c r="E26" t="s">
        <v>21</v>
      </c>
      <c r="F26">
        <v>2</v>
      </c>
      <c r="G26">
        <v>0</v>
      </c>
      <c r="J26" t="s">
        <v>29</v>
      </c>
      <c r="K26">
        <v>0</v>
      </c>
      <c r="L26">
        <v>2</v>
      </c>
    </row>
    <row r="27" spans="1:12">
      <c r="A27" t="s">
        <v>70</v>
      </c>
      <c r="B27" s="2" t="s">
        <v>14</v>
      </c>
      <c r="C27" s="4">
        <v>44892.416666666701</v>
      </c>
      <c r="D27" t="s">
        <v>41</v>
      </c>
      <c r="E27" t="s">
        <v>40</v>
      </c>
      <c r="F27">
        <v>0</v>
      </c>
      <c r="G27">
        <v>1</v>
      </c>
      <c r="J27" t="s">
        <v>44</v>
      </c>
      <c r="K27">
        <v>1</v>
      </c>
      <c r="L27">
        <v>0</v>
      </c>
    </row>
    <row r="28" spans="1:12">
      <c r="A28" t="s">
        <v>71</v>
      </c>
      <c r="B28" s="2" t="s">
        <v>14</v>
      </c>
      <c r="C28" s="4">
        <v>44892.541666666701</v>
      </c>
      <c r="D28" t="s">
        <v>37</v>
      </c>
      <c r="E28" t="s">
        <v>46</v>
      </c>
      <c r="F28">
        <v>0</v>
      </c>
      <c r="G28">
        <v>2</v>
      </c>
      <c r="J28" t="s">
        <v>35</v>
      </c>
      <c r="K28">
        <v>2</v>
      </c>
      <c r="L28">
        <v>0</v>
      </c>
    </row>
    <row r="29" spans="1:12">
      <c r="A29" t="s">
        <v>72</v>
      </c>
      <c r="B29" s="2" t="s">
        <v>14</v>
      </c>
      <c r="C29" s="4">
        <v>44892.666666666701</v>
      </c>
      <c r="D29" t="s">
        <v>37</v>
      </c>
      <c r="E29" t="s">
        <v>36</v>
      </c>
      <c r="F29">
        <v>4</v>
      </c>
      <c r="G29">
        <v>1</v>
      </c>
      <c r="J29" t="s">
        <v>47</v>
      </c>
      <c r="K29">
        <v>1</v>
      </c>
      <c r="L29">
        <v>4</v>
      </c>
    </row>
    <row r="30" spans="1:12">
      <c r="A30" t="s">
        <v>73</v>
      </c>
      <c r="B30" s="2" t="s">
        <v>14</v>
      </c>
      <c r="C30" s="4">
        <v>44892.791666666701</v>
      </c>
      <c r="D30" t="s">
        <v>41</v>
      </c>
      <c r="E30" t="s">
        <v>43</v>
      </c>
      <c r="F30">
        <v>1</v>
      </c>
      <c r="G30">
        <v>1</v>
      </c>
      <c r="J30" t="s">
        <v>39</v>
      </c>
      <c r="K30">
        <v>1</v>
      </c>
      <c r="L30">
        <v>1</v>
      </c>
    </row>
    <row r="31" spans="1:12">
      <c r="A31" t="s">
        <v>74</v>
      </c>
      <c r="B31" s="2" t="s">
        <v>14</v>
      </c>
      <c r="C31" s="4">
        <v>44893.416666666701</v>
      </c>
      <c r="D31" t="s">
        <v>51</v>
      </c>
      <c r="E31" t="s">
        <v>50</v>
      </c>
      <c r="F31">
        <v>3</v>
      </c>
      <c r="G31">
        <v>3</v>
      </c>
      <c r="J31" t="s">
        <v>61</v>
      </c>
      <c r="K31">
        <v>3</v>
      </c>
      <c r="L31">
        <v>3</v>
      </c>
    </row>
    <row r="32" spans="1:12">
      <c r="A32" t="s">
        <v>75</v>
      </c>
      <c r="B32" s="2" t="s">
        <v>14</v>
      </c>
      <c r="C32" s="4">
        <v>44893.541666666701</v>
      </c>
      <c r="D32" t="s">
        <v>55</v>
      </c>
      <c r="E32" t="s">
        <v>54</v>
      </c>
      <c r="F32">
        <v>2</v>
      </c>
      <c r="G32">
        <v>3</v>
      </c>
      <c r="J32" t="s">
        <v>58</v>
      </c>
      <c r="K32">
        <v>3</v>
      </c>
      <c r="L32">
        <v>2</v>
      </c>
    </row>
    <row r="33" spans="1:12">
      <c r="A33" t="s">
        <v>76</v>
      </c>
      <c r="B33" s="2" t="s">
        <v>14</v>
      </c>
      <c r="C33" s="4">
        <v>44893.666666666701</v>
      </c>
      <c r="D33" t="s">
        <v>51</v>
      </c>
      <c r="E33" t="s">
        <v>60</v>
      </c>
      <c r="F33">
        <v>1</v>
      </c>
      <c r="G33">
        <v>0</v>
      </c>
      <c r="J33" t="s">
        <v>49</v>
      </c>
      <c r="K33">
        <v>0</v>
      </c>
      <c r="L33">
        <v>1</v>
      </c>
    </row>
    <row r="34" spans="1:12">
      <c r="A34" t="s">
        <v>77</v>
      </c>
      <c r="B34" s="2" t="s">
        <v>14</v>
      </c>
      <c r="C34" s="4">
        <v>44893.791666666701</v>
      </c>
      <c r="D34" t="s">
        <v>55</v>
      </c>
      <c r="E34" t="s">
        <v>57</v>
      </c>
      <c r="F34">
        <v>2</v>
      </c>
      <c r="G34">
        <v>0</v>
      </c>
      <c r="J34" t="s">
        <v>53</v>
      </c>
      <c r="K34">
        <v>0</v>
      </c>
      <c r="L34">
        <v>2</v>
      </c>
    </row>
    <row r="35" spans="1:12">
      <c r="A35" t="s">
        <v>78</v>
      </c>
      <c r="B35" s="2" t="s">
        <v>10</v>
      </c>
      <c r="C35" s="4">
        <v>44894.625</v>
      </c>
      <c r="D35" t="s">
        <v>9</v>
      </c>
      <c r="E35" t="s">
        <v>8</v>
      </c>
      <c r="F35">
        <v>1</v>
      </c>
      <c r="G35">
        <v>2</v>
      </c>
      <c r="J35" t="s">
        <v>15</v>
      </c>
      <c r="K35">
        <v>2</v>
      </c>
      <c r="L35">
        <v>1</v>
      </c>
    </row>
    <row r="36" spans="1:12">
      <c r="A36" t="s">
        <v>79</v>
      </c>
      <c r="B36" s="2" t="s">
        <v>10</v>
      </c>
      <c r="C36" s="4">
        <v>44894.625</v>
      </c>
      <c r="D36" t="s">
        <v>9</v>
      </c>
      <c r="E36" t="s">
        <v>16</v>
      </c>
      <c r="F36">
        <v>2</v>
      </c>
      <c r="G36">
        <v>0</v>
      </c>
      <c r="J36" t="s">
        <v>7</v>
      </c>
      <c r="K36">
        <v>0</v>
      </c>
      <c r="L36">
        <v>2</v>
      </c>
    </row>
    <row r="37" spans="1:12">
      <c r="A37" t="s">
        <v>80</v>
      </c>
      <c r="B37" s="2" t="s">
        <v>10</v>
      </c>
      <c r="C37" s="4">
        <v>44894.791666666701</v>
      </c>
      <c r="D37" t="s">
        <v>13</v>
      </c>
      <c r="E37" t="s">
        <v>19</v>
      </c>
      <c r="F37">
        <v>0</v>
      </c>
      <c r="G37">
        <v>3</v>
      </c>
      <c r="J37" t="s">
        <v>11</v>
      </c>
      <c r="K37">
        <v>3</v>
      </c>
      <c r="L37">
        <v>0</v>
      </c>
    </row>
    <row r="38" spans="1:12">
      <c r="A38" t="s">
        <v>81</v>
      </c>
      <c r="B38" s="2" t="s">
        <v>10</v>
      </c>
      <c r="C38" s="4">
        <v>44894.791666666701</v>
      </c>
      <c r="D38" t="s">
        <v>13</v>
      </c>
      <c r="E38" t="s">
        <v>12</v>
      </c>
      <c r="F38">
        <v>0</v>
      </c>
      <c r="G38">
        <v>1</v>
      </c>
      <c r="J38" t="s">
        <v>18</v>
      </c>
      <c r="K38">
        <v>1</v>
      </c>
      <c r="L38">
        <v>0</v>
      </c>
    </row>
    <row r="39" spans="1:12">
      <c r="A39" t="s">
        <v>82</v>
      </c>
      <c r="B39" s="2" t="s">
        <v>10</v>
      </c>
      <c r="C39" s="4">
        <v>44895.625</v>
      </c>
      <c r="D39" t="s">
        <v>27</v>
      </c>
      <c r="E39" t="s">
        <v>33</v>
      </c>
      <c r="F39">
        <v>1</v>
      </c>
      <c r="G39">
        <v>0</v>
      </c>
      <c r="J39" t="s">
        <v>25</v>
      </c>
      <c r="K39">
        <v>0</v>
      </c>
      <c r="L39">
        <v>1</v>
      </c>
    </row>
    <row r="40" spans="1:12">
      <c r="A40" t="s">
        <v>83</v>
      </c>
      <c r="B40" s="2" t="s">
        <v>10</v>
      </c>
      <c r="C40" s="4">
        <v>44895.625</v>
      </c>
      <c r="D40" t="s">
        <v>27</v>
      </c>
      <c r="E40" t="s">
        <v>26</v>
      </c>
      <c r="F40">
        <v>1</v>
      </c>
      <c r="G40">
        <v>0</v>
      </c>
      <c r="J40" t="s">
        <v>32</v>
      </c>
      <c r="K40">
        <v>0</v>
      </c>
      <c r="L40">
        <v>1</v>
      </c>
    </row>
    <row r="41" spans="1:12">
      <c r="A41" t="s">
        <v>84</v>
      </c>
      <c r="B41" s="2" t="s">
        <v>10</v>
      </c>
      <c r="C41" s="4">
        <v>44895.791666666701</v>
      </c>
      <c r="D41" t="s">
        <v>23</v>
      </c>
      <c r="E41" t="s">
        <v>30</v>
      </c>
      <c r="F41">
        <v>0</v>
      </c>
      <c r="G41">
        <v>2</v>
      </c>
      <c r="J41" t="s">
        <v>21</v>
      </c>
      <c r="K41">
        <v>2</v>
      </c>
      <c r="L41">
        <v>0</v>
      </c>
    </row>
    <row r="42" spans="1:12">
      <c r="A42" t="s">
        <v>85</v>
      </c>
      <c r="B42" s="2" t="s">
        <v>10</v>
      </c>
      <c r="C42" s="4">
        <v>44895.791666666701</v>
      </c>
      <c r="D42" t="s">
        <v>23</v>
      </c>
      <c r="E42" t="s">
        <v>22</v>
      </c>
      <c r="F42">
        <v>1</v>
      </c>
      <c r="G42">
        <v>2</v>
      </c>
      <c r="J42" t="s">
        <v>29</v>
      </c>
      <c r="K42">
        <v>2</v>
      </c>
      <c r="L42">
        <v>1</v>
      </c>
    </row>
    <row r="43" spans="1:12">
      <c r="A43" t="s">
        <v>86</v>
      </c>
      <c r="B43" s="2" t="s">
        <v>10</v>
      </c>
      <c r="C43" s="4">
        <v>44896.625</v>
      </c>
      <c r="D43" t="s">
        <v>37</v>
      </c>
      <c r="E43" t="s">
        <v>36</v>
      </c>
      <c r="F43">
        <v>0</v>
      </c>
      <c r="G43">
        <v>0</v>
      </c>
      <c r="J43" t="s">
        <v>46</v>
      </c>
      <c r="K43">
        <v>0</v>
      </c>
      <c r="L43">
        <v>0</v>
      </c>
    </row>
    <row r="44" spans="1:12">
      <c r="A44" t="s">
        <v>87</v>
      </c>
      <c r="B44" s="2" t="s">
        <v>10</v>
      </c>
      <c r="C44" s="4">
        <v>44896.625</v>
      </c>
      <c r="D44" t="s">
        <v>37</v>
      </c>
      <c r="E44" t="s">
        <v>47</v>
      </c>
      <c r="F44">
        <v>1</v>
      </c>
      <c r="G44">
        <v>2</v>
      </c>
      <c r="J44" t="s">
        <v>35</v>
      </c>
      <c r="K44">
        <v>2</v>
      </c>
      <c r="L44">
        <v>1</v>
      </c>
    </row>
    <row r="45" spans="1:12">
      <c r="A45" t="s">
        <v>88</v>
      </c>
      <c r="B45" s="2" t="s">
        <v>10</v>
      </c>
      <c r="C45" s="4">
        <v>44896.791666666701</v>
      </c>
      <c r="D45" t="s">
        <v>41</v>
      </c>
      <c r="E45" t="s">
        <v>40</v>
      </c>
      <c r="F45">
        <v>2</v>
      </c>
      <c r="G45">
        <v>1</v>
      </c>
      <c r="J45" t="s">
        <v>43</v>
      </c>
      <c r="K45">
        <v>1</v>
      </c>
      <c r="L45">
        <v>2</v>
      </c>
    </row>
    <row r="46" spans="1:12">
      <c r="A46" t="s">
        <v>89</v>
      </c>
      <c r="B46" s="2" t="s">
        <v>10</v>
      </c>
      <c r="C46" s="4">
        <v>44896.791666666701</v>
      </c>
      <c r="D46" t="s">
        <v>41</v>
      </c>
      <c r="E46" t="s">
        <v>44</v>
      </c>
      <c r="F46">
        <v>2</v>
      </c>
      <c r="G46">
        <v>4</v>
      </c>
      <c r="J46" t="s">
        <v>39</v>
      </c>
      <c r="K46">
        <v>4</v>
      </c>
      <c r="L46">
        <v>2</v>
      </c>
    </row>
    <row r="47" spans="1:12">
      <c r="A47" t="s">
        <v>90</v>
      </c>
      <c r="B47" s="2" t="s">
        <v>10</v>
      </c>
      <c r="C47" s="4">
        <v>44897.625</v>
      </c>
      <c r="D47" t="s">
        <v>55</v>
      </c>
      <c r="E47" t="s">
        <v>58</v>
      </c>
      <c r="F47">
        <v>2</v>
      </c>
      <c r="G47">
        <v>1</v>
      </c>
      <c r="J47" t="s">
        <v>53</v>
      </c>
      <c r="K47">
        <v>1</v>
      </c>
      <c r="L47">
        <v>2</v>
      </c>
    </row>
    <row r="48" spans="1:12">
      <c r="A48" t="s">
        <v>91</v>
      </c>
      <c r="B48" s="2" t="s">
        <v>10</v>
      </c>
      <c r="C48" s="4">
        <v>44897.625</v>
      </c>
      <c r="D48" t="s">
        <v>55</v>
      </c>
      <c r="E48" t="s">
        <v>54</v>
      </c>
      <c r="F48">
        <v>2</v>
      </c>
      <c r="G48">
        <v>1</v>
      </c>
      <c r="J48" t="s">
        <v>57</v>
      </c>
      <c r="K48">
        <v>1</v>
      </c>
      <c r="L48">
        <v>2</v>
      </c>
    </row>
    <row r="49" spans="1:12">
      <c r="A49" t="s">
        <v>92</v>
      </c>
      <c r="B49" s="2" t="s">
        <v>10</v>
      </c>
      <c r="C49" s="4">
        <v>44897.791666666701</v>
      </c>
      <c r="D49" t="s">
        <v>51</v>
      </c>
      <c r="E49" t="s">
        <v>61</v>
      </c>
      <c r="F49">
        <v>2</v>
      </c>
      <c r="G49">
        <v>3</v>
      </c>
      <c r="J49" t="s">
        <v>49</v>
      </c>
      <c r="K49">
        <v>3</v>
      </c>
      <c r="L49">
        <v>2</v>
      </c>
    </row>
    <row r="50" spans="1:12">
      <c r="A50" t="s">
        <v>93</v>
      </c>
      <c r="B50" s="2" t="s">
        <v>10</v>
      </c>
      <c r="C50" s="4">
        <v>44897.791666666701</v>
      </c>
      <c r="D50" t="s">
        <v>51</v>
      </c>
      <c r="E50" t="s">
        <v>50</v>
      </c>
      <c r="F50">
        <v>1</v>
      </c>
      <c r="G50">
        <v>0</v>
      </c>
      <c r="J50" t="s">
        <v>60</v>
      </c>
      <c r="K50">
        <v>0</v>
      </c>
      <c r="L50">
        <v>1</v>
      </c>
    </row>
    <row r="51" spans="1:12">
      <c r="F51">
        <f>AVERAGE(F3:F50)</f>
        <v>1.375</v>
      </c>
      <c r="G51">
        <f>AVERAGE(G3:G50)</f>
        <v>1.1458333333333333</v>
      </c>
      <c r="K51">
        <f>AVERAGE(K3:K50)</f>
        <v>1.1458333333333333</v>
      </c>
      <c r="L51">
        <f>AVERAGE(L3:L50)</f>
        <v>1.375</v>
      </c>
    </row>
    <row r="62" spans="1:12">
      <c r="K62">
        <v>0</v>
      </c>
    </row>
    <row r="63" spans="1:12">
      <c r="K63">
        <v>6</v>
      </c>
    </row>
    <row r="64" spans="1:12">
      <c r="K64">
        <v>0</v>
      </c>
    </row>
    <row r="65" spans="11:11">
      <c r="K65">
        <v>1</v>
      </c>
    </row>
    <row r="66" spans="11:11">
      <c r="K66">
        <v>1</v>
      </c>
    </row>
    <row r="67" spans="11:11">
      <c r="K67">
        <v>0</v>
      </c>
    </row>
    <row r="68" spans="11:11">
      <c r="K68">
        <v>0</v>
      </c>
    </row>
    <row r="69" spans="11:11">
      <c r="K69">
        <v>4</v>
      </c>
    </row>
    <row r="70" spans="11:11">
      <c r="K70">
        <v>0</v>
      </c>
    </row>
    <row r="71" spans="11:11">
      <c r="K71">
        <v>1</v>
      </c>
    </row>
    <row r="72" spans="11:11">
      <c r="K72">
        <v>7</v>
      </c>
    </row>
    <row r="73" spans="11:11">
      <c r="K73">
        <v>1</v>
      </c>
    </row>
    <row r="74" spans="11:11">
      <c r="K74">
        <v>1</v>
      </c>
    </row>
    <row r="75" spans="11:11">
      <c r="K75">
        <v>0</v>
      </c>
    </row>
    <row r="76" spans="11:11">
      <c r="K76">
        <v>3</v>
      </c>
    </row>
    <row r="77" spans="11:11">
      <c r="K77">
        <v>2</v>
      </c>
    </row>
    <row r="78" spans="11:11">
      <c r="K78">
        <v>0</v>
      </c>
    </row>
    <row r="79" spans="11:11">
      <c r="K79">
        <v>1</v>
      </c>
    </row>
    <row r="80" spans="11:11">
      <c r="K80">
        <v>1</v>
      </c>
    </row>
    <row r="81" spans="11:11">
      <c r="K81">
        <v>0</v>
      </c>
    </row>
    <row r="82" spans="11:11">
      <c r="K82">
        <v>0</v>
      </c>
    </row>
    <row r="83" spans="11:11">
      <c r="K83">
        <v>2</v>
      </c>
    </row>
    <row r="84" spans="11:11">
      <c r="K84">
        <v>2</v>
      </c>
    </row>
    <row r="85" spans="11:11">
      <c r="K85">
        <v>2</v>
      </c>
    </row>
    <row r="86" spans="11:11">
      <c r="K86">
        <v>0</v>
      </c>
    </row>
    <row r="87" spans="11:11">
      <c r="K87">
        <v>0</v>
      </c>
    </row>
    <row r="88" spans="11:11">
      <c r="K88">
        <v>4</v>
      </c>
    </row>
    <row r="89" spans="11:11">
      <c r="K89">
        <v>1</v>
      </c>
    </row>
    <row r="90" spans="11:11">
      <c r="K90">
        <v>3</v>
      </c>
    </row>
    <row r="91" spans="11:11">
      <c r="K91">
        <v>3</v>
      </c>
    </row>
    <row r="92" spans="11:11">
      <c r="K92">
        <v>0</v>
      </c>
    </row>
    <row r="93" spans="11:11">
      <c r="K93">
        <v>0</v>
      </c>
    </row>
    <row r="94" spans="11:11">
      <c r="K94">
        <v>2</v>
      </c>
    </row>
    <row r="95" spans="11:11">
      <c r="K95">
        <v>0</v>
      </c>
    </row>
    <row r="96" spans="11:11">
      <c r="K96">
        <v>3</v>
      </c>
    </row>
    <row r="97" spans="11:11">
      <c r="K97">
        <v>1</v>
      </c>
    </row>
    <row r="98" spans="11:11">
      <c r="K98">
        <v>0</v>
      </c>
    </row>
    <row r="99" spans="11:11">
      <c r="K99">
        <v>0</v>
      </c>
    </row>
    <row r="100" spans="11:11">
      <c r="K100">
        <v>2</v>
      </c>
    </row>
    <row r="101" spans="11:11">
      <c r="K101">
        <v>2</v>
      </c>
    </row>
    <row r="102" spans="11:11">
      <c r="K102">
        <v>0</v>
      </c>
    </row>
    <row r="103" spans="11:11">
      <c r="K103">
        <v>2</v>
      </c>
    </row>
    <row r="104" spans="11:11">
      <c r="K104">
        <v>1</v>
      </c>
    </row>
    <row r="105" spans="11:11">
      <c r="K105">
        <v>4</v>
      </c>
    </row>
    <row r="106" spans="11:11">
      <c r="K106">
        <v>1</v>
      </c>
    </row>
    <row r="107" spans="11:11">
      <c r="K107">
        <v>1</v>
      </c>
    </row>
    <row r="108" spans="11:11">
      <c r="K108">
        <v>3</v>
      </c>
    </row>
    <row r="109" spans="11:11">
      <c r="K109">
        <v>0</v>
      </c>
    </row>
  </sheetData>
  <mergeCells count="2">
    <mergeCell ref="J1:N1"/>
    <mergeCell ref="E1:I1"/>
  </mergeCells>
  <printOptions horizontalCentered="1"/>
  <pageMargins left="0.7" right="0.7" top="0.75" bottom="0.75" header="0.3" footer="0.3"/>
  <pageSetup orientation="landscape" r:id="rId1"/>
  <headerFooter>
    <oddHeader>&amp;C&amp;20&amp;U&amp;"Arial,Regular Bold"FIFA World Cup 2022 Fixture</oddHeader>
    <oddFooter>&amp;L&amp;F&amp;C&amp;A&amp;RPage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view="pageLayout" workbookViewId="0"/>
  </sheetViews>
  <sheetFormatPr baseColWidth="10" defaultRowHeight="14.4"/>
  <sheetData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1</vt:i4>
      </vt:variant>
    </vt:vector>
  </HeadingPairs>
  <TitlesOfParts>
    <vt:vector size="4" baseType="lpstr">
      <vt:lpstr>Prediction</vt:lpstr>
      <vt:lpstr>Fixture</vt:lpstr>
      <vt:lpstr>Feuil2</vt:lpstr>
      <vt:lpstr>Fixture!Impression_des_titres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FIFA World Cup 2022 Fixture</dc:title>
  <dc:creator>fixturedownload.com</dc:creator>
  <cp:lastModifiedBy>Zbook</cp:lastModifiedBy>
  <dcterms:created xsi:type="dcterms:W3CDTF">2022-11-28T10:40:33Z</dcterms:created>
  <dcterms:modified xsi:type="dcterms:W3CDTF">2022-12-13T12:40:11Z</dcterms:modified>
</cp:coreProperties>
</file>