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\itmo\3 course\Life safety\"/>
    </mc:Choice>
  </mc:AlternateContent>
  <xr:revisionPtr revIDLastSave="0" documentId="13_ncr:1_{9674EFE5-6936-4B47-BF93-578BBDBF0315}" xr6:coauthVersionLast="45" xr6:coauthVersionMax="45" xr10:uidLastSave="{00000000-0000-0000-0000-000000000000}"/>
  <bookViews>
    <workbookView xWindow="-113" yWindow="-113" windowWidth="24267" windowHeight="13148" activeTab="1" xr2:uid="{626F6777-B743-41F8-B859-98F926A089AF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2" l="1"/>
  <c r="Q4" i="2"/>
  <c r="H27" i="2" l="1"/>
  <c r="H25" i="2"/>
  <c r="D13" i="2"/>
  <c r="D12" i="2"/>
  <c r="D10" i="2"/>
  <c r="D20" i="2" l="1"/>
  <c r="D18" i="2"/>
  <c r="D21" i="2" l="1"/>
  <c r="O6" i="2"/>
  <c r="Q6" i="2" s="1"/>
  <c r="O10" i="2"/>
  <c r="Q10" i="2" s="1"/>
  <c r="O14" i="2"/>
  <c r="Q14" i="2" s="1"/>
  <c r="O4" i="2"/>
  <c r="O7" i="2"/>
  <c r="Q7" i="2" s="1"/>
  <c r="O11" i="2"/>
  <c r="Q11" i="2" s="1"/>
  <c r="O15" i="2"/>
  <c r="Q15" i="2" s="1"/>
  <c r="O18" i="2"/>
  <c r="Q18" i="2" s="1"/>
  <c r="O8" i="2"/>
  <c r="Q8" i="2" s="1"/>
  <c r="O12" i="2"/>
  <c r="Q12" i="2" s="1"/>
  <c r="O16" i="2"/>
  <c r="Q16" i="2" s="1"/>
  <c r="O5" i="2"/>
  <c r="Q5" i="2" s="1"/>
  <c r="O9" i="2"/>
  <c r="Q9" i="2" s="1"/>
  <c r="O13" i="2"/>
  <c r="Q13" i="2" s="1"/>
  <c r="O17" i="2"/>
  <c r="Q17" i="2" s="1"/>
  <c r="D24" i="2" l="1"/>
</calcChain>
</file>

<file path=xl/sharedStrings.xml><?xml version="1.0" encoding="utf-8"?>
<sst xmlns="http://schemas.openxmlformats.org/spreadsheetml/2006/main" count="113" uniqueCount="63">
  <si>
    <t>Вариант</t>
  </si>
  <si>
    <t>Метод расчета</t>
  </si>
  <si>
    <t>Метод коэффициента использования светового потока</t>
  </si>
  <si>
    <t>Тип светильника</t>
  </si>
  <si>
    <t>ЛСП 02</t>
  </si>
  <si>
    <t>A</t>
  </si>
  <si>
    <t>B</t>
  </si>
  <si>
    <t>H</t>
  </si>
  <si>
    <t>Назначение помещения</t>
  </si>
  <si>
    <t>Машинный зал ВЦ</t>
  </si>
  <si>
    <t>A =</t>
  </si>
  <si>
    <t xml:space="preserve">B = </t>
  </si>
  <si>
    <t xml:space="preserve">H = </t>
  </si>
  <si>
    <t>Длина</t>
  </si>
  <si>
    <t>Ширина</t>
  </si>
  <si>
    <t>Высота</t>
  </si>
  <si>
    <t>Высота рабочей поверхности</t>
  </si>
  <si>
    <r>
      <t>h</t>
    </r>
    <r>
      <rPr>
        <sz val="10"/>
        <color theme="1"/>
        <rFont val="Calibri"/>
        <family val="2"/>
        <charset val="204"/>
        <scheme val="minor"/>
      </rPr>
      <t>рп</t>
    </r>
    <r>
      <rPr>
        <sz val="11"/>
        <color theme="1"/>
        <rFont val="Calibri"/>
        <family val="2"/>
        <charset val="204"/>
        <scheme val="minor"/>
      </rPr>
      <t xml:space="preserve"> = </t>
    </r>
  </si>
  <si>
    <t xml:space="preserve">E = </t>
  </si>
  <si>
    <t>Норма освещенности</t>
  </si>
  <si>
    <t>Еденицы измерения</t>
  </si>
  <si>
    <t>лк</t>
  </si>
  <si>
    <t>м</t>
  </si>
  <si>
    <t>Коэффициент запаса</t>
  </si>
  <si>
    <r>
      <t>K</t>
    </r>
    <r>
      <rPr>
        <sz val="10"/>
        <color theme="1"/>
        <rFont val="Calibri"/>
        <family val="2"/>
        <charset val="204"/>
        <scheme val="minor"/>
      </rPr>
      <t>з</t>
    </r>
    <r>
      <rPr>
        <sz val="11"/>
        <color theme="1"/>
        <rFont val="Calibri"/>
        <family val="2"/>
        <charset val="204"/>
        <scheme val="minor"/>
      </rPr>
      <t xml:space="preserve"> =</t>
    </r>
  </si>
  <si>
    <t>Расстояние от потолка до светильника</t>
  </si>
  <si>
    <r>
      <t>h</t>
    </r>
    <r>
      <rPr>
        <sz val="10"/>
        <color theme="1"/>
        <rFont val="Calibri"/>
        <family val="2"/>
        <charset val="204"/>
        <scheme val="minor"/>
      </rPr>
      <t>св</t>
    </r>
    <r>
      <rPr>
        <sz val="11"/>
        <color theme="1"/>
        <rFont val="Calibri"/>
        <family val="2"/>
        <charset val="204"/>
        <scheme val="minor"/>
      </rPr>
      <t xml:space="preserve"> = </t>
    </r>
  </si>
  <si>
    <t>Высота светильников над рабочей поверхностью</t>
  </si>
  <si>
    <t xml:space="preserve">h = </t>
  </si>
  <si>
    <t>λ = L / h =</t>
  </si>
  <si>
    <t xml:space="preserve">L = </t>
  </si>
  <si>
    <t>Расстояние между рядами светильников</t>
  </si>
  <si>
    <t>Количество рядов</t>
  </si>
  <si>
    <r>
      <t>n</t>
    </r>
    <r>
      <rPr>
        <sz val="10"/>
        <color theme="1"/>
        <rFont val="Calibri"/>
        <family val="2"/>
        <charset val="204"/>
      </rPr>
      <t xml:space="preserve">в = </t>
    </r>
  </si>
  <si>
    <t>Коэффициент использования светового потока</t>
  </si>
  <si>
    <t>η =</t>
  </si>
  <si>
    <t>Коэффициент отражения (потолок)</t>
  </si>
  <si>
    <t>Коэффициент отражения (рабочая поверхность)</t>
  </si>
  <si>
    <t>Коэффициент отражения (стена)</t>
  </si>
  <si>
    <r>
      <t>ρ</t>
    </r>
    <r>
      <rPr>
        <sz val="10"/>
        <color theme="1"/>
        <rFont val="Calibri"/>
        <family val="2"/>
        <charset val="204"/>
        <scheme val="minor"/>
      </rPr>
      <t>п</t>
    </r>
    <r>
      <rPr>
        <sz val="11"/>
        <color theme="1"/>
        <rFont val="Calibri"/>
        <family val="2"/>
        <charset val="204"/>
        <scheme val="minor"/>
      </rPr>
      <t xml:space="preserve"> = </t>
    </r>
  </si>
  <si>
    <r>
      <t>ρ</t>
    </r>
    <r>
      <rPr>
        <sz val="10"/>
        <color theme="1"/>
        <rFont val="Calibri"/>
        <family val="2"/>
        <charset val="204"/>
        <scheme val="minor"/>
      </rPr>
      <t>рп</t>
    </r>
    <r>
      <rPr>
        <sz val="11"/>
        <color theme="1"/>
        <rFont val="Calibri"/>
        <family val="2"/>
        <charset val="204"/>
        <scheme val="minor"/>
      </rPr>
      <t xml:space="preserve"> = </t>
    </r>
  </si>
  <si>
    <r>
      <t>ρ</t>
    </r>
    <r>
      <rPr>
        <sz val="10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 xml:space="preserve"> = </t>
    </r>
  </si>
  <si>
    <t>%</t>
  </si>
  <si>
    <t>Индекс помещения</t>
  </si>
  <si>
    <t>i =</t>
  </si>
  <si>
    <t>Световой поток светильников 1 ряда</t>
  </si>
  <si>
    <r>
      <t>Ф</t>
    </r>
    <r>
      <rPr>
        <sz val="10"/>
        <color theme="1"/>
        <rFont val="Calibri"/>
        <family val="2"/>
        <charset val="204"/>
        <scheme val="minor"/>
      </rPr>
      <t>р =</t>
    </r>
  </si>
  <si>
    <t>лм</t>
  </si>
  <si>
    <t>Количество светильников в ряду</t>
  </si>
  <si>
    <r>
      <t>n</t>
    </r>
    <r>
      <rPr>
        <sz val="8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 xml:space="preserve"> =</t>
    </r>
  </si>
  <si>
    <t>ЛХБ</t>
  </si>
  <si>
    <t>ЛД</t>
  </si>
  <si>
    <t>ЛТБ</t>
  </si>
  <si>
    <t>ЛБ</t>
  </si>
  <si>
    <t>ЛДЦ</t>
  </si>
  <si>
    <t>ФЛ</t>
  </si>
  <si>
    <t>nA</t>
  </si>
  <si>
    <t>мм</t>
  </si>
  <si>
    <r>
      <t>L</t>
    </r>
    <r>
      <rPr>
        <sz val="10"/>
        <color theme="1"/>
        <rFont val="Calibri"/>
        <family val="2"/>
        <charset val="204"/>
        <scheme val="minor"/>
      </rPr>
      <t>р</t>
    </r>
  </si>
  <si>
    <t>Расчетная освещенность рабочей поверхности</t>
  </si>
  <si>
    <r>
      <t>E</t>
    </r>
    <r>
      <rPr>
        <sz val="10"/>
        <color theme="1"/>
        <rFont val="Calibri"/>
        <family val="2"/>
        <charset val="204"/>
        <scheme val="minor"/>
      </rPr>
      <t xml:space="preserve">р = </t>
    </r>
  </si>
  <si>
    <t>Относительная погрешность расчета</t>
  </si>
  <si>
    <r>
      <t>δ</t>
    </r>
    <r>
      <rPr>
        <sz val="10"/>
        <color theme="1"/>
        <rFont val="Calibri"/>
        <family val="2"/>
        <charset val="204"/>
      </rPr>
      <t>отн</t>
    </r>
    <r>
      <rPr>
        <sz val="11"/>
        <color theme="1"/>
        <rFont val="Calibri"/>
        <family val="2"/>
        <charset val="204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</si>
</sst>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2" borderId="0" xfId="0" applyFill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4B80-3712-4335-8D70-3846302B59F3}">
  <dimension ref="B3:C9"/>
  <sheetViews>
    <sheetView workbookViewId="0">
      <selection activeCell="C8" sqref="C8"/>
    </sheetView>
  </sheetViews>
  <sheetFormatPr defaultRowHeight="15.05" x14ac:dyDescent="0.3"/>
  <cols>
    <col min="2" max="2" width="14.21875" customWidth="1"/>
    <col min="3" max="3" width="21.6640625" customWidth="1"/>
  </cols>
  <sheetData>
    <row r="3" spans="2:3" x14ac:dyDescent="0.3">
      <c r="B3" t="s">
        <v>0</v>
      </c>
      <c r="C3">
        <v>10</v>
      </c>
    </row>
    <row r="4" spans="2:3" ht="44.45" customHeight="1" x14ac:dyDescent="0.3">
      <c r="B4" s="1" t="s">
        <v>1</v>
      </c>
      <c r="C4" s="1" t="s">
        <v>2</v>
      </c>
    </row>
    <row r="5" spans="2:3" ht="28.8" customHeight="1" x14ac:dyDescent="0.3">
      <c r="B5" s="1" t="s">
        <v>3</v>
      </c>
      <c r="C5" t="s">
        <v>4</v>
      </c>
    </row>
    <row r="6" spans="2:3" x14ac:dyDescent="0.3">
      <c r="B6" t="s">
        <v>5</v>
      </c>
      <c r="C6">
        <v>20</v>
      </c>
    </row>
    <row r="7" spans="2:3" x14ac:dyDescent="0.3">
      <c r="B7" t="s">
        <v>6</v>
      </c>
      <c r="C7">
        <v>9</v>
      </c>
    </row>
    <row r="8" spans="2:3" x14ac:dyDescent="0.3">
      <c r="B8" t="s">
        <v>7</v>
      </c>
      <c r="C8">
        <v>4</v>
      </c>
    </row>
    <row r="9" spans="2:3" ht="31.3" customHeight="1" x14ac:dyDescent="0.3">
      <c r="B9" s="1" t="s">
        <v>8</v>
      </c>
      <c r="C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02EBB-E24C-4626-9E1A-92AACB60D3D3}">
  <dimension ref="B2:Q27"/>
  <sheetViews>
    <sheetView tabSelected="1" zoomScaleNormal="100" workbookViewId="0">
      <selection activeCell="Q4" sqref="Q4"/>
    </sheetView>
  </sheetViews>
  <sheetFormatPr defaultRowHeight="15.05" x14ac:dyDescent="0.3"/>
  <cols>
    <col min="2" max="2" width="44.44140625" bestFit="1" customWidth="1"/>
    <col min="5" max="5" width="19" bestFit="1" customWidth="1"/>
    <col min="7" max="7" width="10" bestFit="1" customWidth="1"/>
  </cols>
  <sheetData>
    <row r="2" spans="2:17" ht="15.65" thickBot="1" x14ac:dyDescent="0.35">
      <c r="E2" t="s">
        <v>20</v>
      </c>
    </row>
    <row r="3" spans="2:17" x14ac:dyDescent="0.3">
      <c r="B3" t="s">
        <v>13</v>
      </c>
      <c r="C3" t="s">
        <v>10</v>
      </c>
      <c r="D3">
        <v>20</v>
      </c>
      <c r="E3" t="s">
        <v>22</v>
      </c>
      <c r="G3" s="4"/>
      <c r="H3" s="5"/>
      <c r="I3" s="5" t="s">
        <v>55</v>
      </c>
      <c r="J3" s="5"/>
      <c r="K3" s="5"/>
      <c r="L3" s="5"/>
      <c r="M3" s="6"/>
      <c r="N3" t="s">
        <v>56</v>
      </c>
      <c r="P3" t="s">
        <v>58</v>
      </c>
    </row>
    <row r="4" spans="2:17" x14ac:dyDescent="0.3">
      <c r="B4" t="s">
        <v>14</v>
      </c>
      <c r="C4" t="s">
        <v>11</v>
      </c>
      <c r="D4">
        <v>9</v>
      </c>
      <c r="E4" t="s">
        <v>22</v>
      </c>
      <c r="F4">
        <v>1</v>
      </c>
      <c r="G4" s="7" t="s">
        <v>54</v>
      </c>
      <c r="H4" s="17">
        <v>40</v>
      </c>
      <c r="I4" s="18"/>
      <c r="J4" s="18">
        <v>2200</v>
      </c>
      <c r="K4" s="18" t="s">
        <v>47</v>
      </c>
      <c r="L4" s="19">
        <v>1240</v>
      </c>
      <c r="M4" s="24" t="s">
        <v>57</v>
      </c>
      <c r="O4">
        <f>_xlfn.CEILING.MATH($D$20/J4/2)</f>
        <v>15</v>
      </c>
      <c r="Q4" s="16">
        <f>L4*O4/1000</f>
        <v>18.600000000000001</v>
      </c>
    </row>
    <row r="5" spans="2:17" x14ac:dyDescent="0.3">
      <c r="B5" t="s">
        <v>15</v>
      </c>
      <c r="C5" t="s">
        <v>12</v>
      </c>
      <c r="D5">
        <v>4</v>
      </c>
      <c r="E5" t="s">
        <v>22</v>
      </c>
      <c r="F5">
        <v>2</v>
      </c>
      <c r="G5" s="10" t="s">
        <v>51</v>
      </c>
      <c r="H5" s="20">
        <v>40</v>
      </c>
      <c r="I5" s="8"/>
      <c r="J5" s="8">
        <v>2500</v>
      </c>
      <c r="K5" s="8" t="s">
        <v>47</v>
      </c>
      <c r="L5" s="19">
        <v>1240</v>
      </c>
      <c r="M5" s="9" t="s">
        <v>57</v>
      </c>
      <c r="O5">
        <f t="shared" ref="O5:O17" si="0">_xlfn.CEILING.MATH($D$20/J5/2)</f>
        <v>13</v>
      </c>
      <c r="Q5">
        <f t="shared" ref="Q5:Q18" si="1">L5*O5/1000</f>
        <v>16.12</v>
      </c>
    </row>
    <row r="6" spans="2:17" x14ac:dyDescent="0.3">
      <c r="B6" t="s">
        <v>16</v>
      </c>
      <c r="C6" t="s">
        <v>17</v>
      </c>
      <c r="D6">
        <v>0.8</v>
      </c>
      <c r="E6" t="s">
        <v>22</v>
      </c>
      <c r="F6">
        <v>3</v>
      </c>
      <c r="G6" s="10" t="s">
        <v>50</v>
      </c>
      <c r="H6" s="20">
        <v>40</v>
      </c>
      <c r="I6" s="8"/>
      <c r="J6" s="8">
        <v>3000</v>
      </c>
      <c r="K6" s="8" t="s">
        <v>47</v>
      </c>
      <c r="L6" s="19">
        <v>1240</v>
      </c>
      <c r="M6" s="9" t="s">
        <v>57</v>
      </c>
      <c r="O6">
        <f t="shared" si="0"/>
        <v>11</v>
      </c>
      <c r="Q6">
        <f t="shared" si="1"/>
        <v>13.64</v>
      </c>
    </row>
    <row r="7" spans="2:17" x14ac:dyDescent="0.3">
      <c r="B7" t="s">
        <v>19</v>
      </c>
      <c r="C7" t="s">
        <v>18</v>
      </c>
      <c r="D7">
        <v>400</v>
      </c>
      <c r="E7" t="s">
        <v>21</v>
      </c>
      <c r="F7">
        <v>4</v>
      </c>
      <c r="G7" s="10" t="s">
        <v>52</v>
      </c>
      <c r="H7" s="20">
        <v>40</v>
      </c>
      <c r="I7" s="8"/>
      <c r="J7" s="15">
        <v>3100</v>
      </c>
      <c r="K7" s="8" t="s">
        <v>47</v>
      </c>
      <c r="L7" s="19">
        <v>1240</v>
      </c>
      <c r="M7" s="9" t="s">
        <v>57</v>
      </c>
      <c r="O7">
        <f t="shared" si="0"/>
        <v>11</v>
      </c>
      <c r="Q7">
        <f t="shared" si="1"/>
        <v>13.64</v>
      </c>
    </row>
    <row r="8" spans="2:17" x14ac:dyDescent="0.3">
      <c r="B8" t="s">
        <v>23</v>
      </c>
      <c r="C8" t="s">
        <v>24</v>
      </c>
      <c r="D8">
        <v>1.5</v>
      </c>
      <c r="F8">
        <v>5</v>
      </c>
      <c r="G8" s="11" t="s">
        <v>53</v>
      </c>
      <c r="H8" s="21">
        <v>40</v>
      </c>
      <c r="I8" s="22"/>
      <c r="J8" s="23">
        <v>3200</v>
      </c>
      <c r="K8" s="22" t="s">
        <v>47</v>
      </c>
      <c r="L8" s="19">
        <v>1240</v>
      </c>
      <c r="M8" s="25" t="s">
        <v>57</v>
      </c>
      <c r="O8">
        <f t="shared" si="0"/>
        <v>10</v>
      </c>
      <c r="Q8">
        <f t="shared" si="1"/>
        <v>12.4</v>
      </c>
    </row>
    <row r="9" spans="2:17" x14ac:dyDescent="0.3">
      <c r="B9" t="s">
        <v>25</v>
      </c>
      <c r="C9" t="s">
        <v>26</v>
      </c>
      <c r="D9">
        <v>0.5</v>
      </c>
      <c r="E9" t="s">
        <v>22</v>
      </c>
      <c r="F9">
        <v>6</v>
      </c>
      <c r="G9" s="7" t="s">
        <v>54</v>
      </c>
      <c r="H9" s="17">
        <v>65</v>
      </c>
      <c r="I9" s="18"/>
      <c r="J9" s="19">
        <v>3150</v>
      </c>
      <c r="K9" s="18" t="s">
        <v>47</v>
      </c>
      <c r="L9" s="18">
        <v>1536</v>
      </c>
      <c r="M9" s="24" t="s">
        <v>57</v>
      </c>
      <c r="O9">
        <f t="shared" si="0"/>
        <v>10</v>
      </c>
      <c r="Q9">
        <f t="shared" si="1"/>
        <v>15.36</v>
      </c>
    </row>
    <row r="10" spans="2:17" x14ac:dyDescent="0.3">
      <c r="B10" t="s">
        <v>27</v>
      </c>
      <c r="C10" t="s">
        <v>28</v>
      </c>
      <c r="D10">
        <f>D5-D9-D6</f>
        <v>2.7</v>
      </c>
      <c r="E10" t="s">
        <v>22</v>
      </c>
      <c r="F10">
        <v>7</v>
      </c>
      <c r="G10" s="10" t="s">
        <v>51</v>
      </c>
      <c r="H10" s="20">
        <v>65</v>
      </c>
      <c r="I10" s="8"/>
      <c r="J10" s="15">
        <v>4000</v>
      </c>
      <c r="K10" s="8" t="s">
        <v>47</v>
      </c>
      <c r="L10" s="18">
        <v>1536</v>
      </c>
      <c r="M10" s="9" t="s">
        <v>57</v>
      </c>
      <c r="O10">
        <f t="shared" si="0"/>
        <v>8</v>
      </c>
      <c r="Q10">
        <f t="shared" si="1"/>
        <v>12.288</v>
      </c>
    </row>
    <row r="11" spans="2:17" x14ac:dyDescent="0.3">
      <c r="C11" s="2" t="s">
        <v>29</v>
      </c>
      <c r="D11">
        <v>1.5</v>
      </c>
      <c r="F11">
        <v>8</v>
      </c>
      <c r="G11" s="10" t="s">
        <v>50</v>
      </c>
      <c r="H11" s="20">
        <v>65</v>
      </c>
      <c r="I11" s="8"/>
      <c r="J11" s="15">
        <v>4400</v>
      </c>
      <c r="K11" s="8" t="s">
        <v>47</v>
      </c>
      <c r="L11" s="18">
        <v>1536</v>
      </c>
      <c r="M11" s="9" t="s">
        <v>57</v>
      </c>
      <c r="O11">
        <f t="shared" si="0"/>
        <v>8</v>
      </c>
      <c r="Q11">
        <f t="shared" si="1"/>
        <v>12.288</v>
      </c>
    </row>
    <row r="12" spans="2:17" x14ac:dyDescent="0.3">
      <c r="B12" t="s">
        <v>31</v>
      </c>
      <c r="C12" s="2" t="s">
        <v>30</v>
      </c>
      <c r="D12">
        <f>D11*D10</f>
        <v>4.0500000000000007</v>
      </c>
      <c r="E12" t="s">
        <v>22</v>
      </c>
      <c r="F12">
        <v>9</v>
      </c>
      <c r="G12" s="10" t="s">
        <v>52</v>
      </c>
      <c r="H12" s="20">
        <v>65</v>
      </c>
      <c r="I12" s="8"/>
      <c r="J12" s="15">
        <v>4850</v>
      </c>
      <c r="K12" s="8" t="s">
        <v>47</v>
      </c>
      <c r="L12" s="18">
        <v>1536</v>
      </c>
      <c r="M12" s="9" t="s">
        <v>57</v>
      </c>
      <c r="O12">
        <f t="shared" si="0"/>
        <v>7</v>
      </c>
      <c r="Q12">
        <f t="shared" si="1"/>
        <v>10.752000000000001</v>
      </c>
    </row>
    <row r="13" spans="2:17" x14ac:dyDescent="0.3">
      <c r="B13" t="s">
        <v>32</v>
      </c>
      <c r="C13" s="2" t="s">
        <v>33</v>
      </c>
      <c r="D13">
        <f>ROUNDUP(D4/D12,0)</f>
        <v>3</v>
      </c>
      <c r="F13">
        <v>10</v>
      </c>
      <c r="G13" s="11" t="s">
        <v>53</v>
      </c>
      <c r="H13" s="21">
        <v>65</v>
      </c>
      <c r="I13" s="22"/>
      <c r="J13" s="23">
        <v>4800</v>
      </c>
      <c r="K13" s="22" t="s">
        <v>47</v>
      </c>
      <c r="L13" s="18">
        <v>1536</v>
      </c>
      <c r="M13" s="25" t="s">
        <v>57</v>
      </c>
      <c r="O13">
        <f t="shared" si="0"/>
        <v>7</v>
      </c>
      <c r="Q13">
        <f t="shared" si="1"/>
        <v>10.752000000000001</v>
      </c>
    </row>
    <row r="14" spans="2:17" x14ac:dyDescent="0.3">
      <c r="B14" t="s">
        <v>34</v>
      </c>
      <c r="C14" s="2" t="s">
        <v>35</v>
      </c>
      <c r="D14">
        <v>63</v>
      </c>
      <c r="E14" t="s">
        <v>42</v>
      </c>
      <c r="F14">
        <v>11</v>
      </c>
      <c r="G14" s="7" t="s">
        <v>54</v>
      </c>
      <c r="H14" s="17">
        <v>80</v>
      </c>
      <c r="I14" s="18"/>
      <c r="J14" s="19">
        <v>3800</v>
      </c>
      <c r="K14" s="18" t="s">
        <v>47</v>
      </c>
      <c r="L14" s="18">
        <v>1536</v>
      </c>
      <c r="M14" s="24" t="s">
        <v>57</v>
      </c>
      <c r="O14">
        <f t="shared" si="0"/>
        <v>9</v>
      </c>
      <c r="Q14">
        <f t="shared" si="1"/>
        <v>13.824</v>
      </c>
    </row>
    <row r="15" spans="2:17" x14ac:dyDescent="0.3">
      <c r="B15" t="s">
        <v>36</v>
      </c>
      <c r="C15" t="s">
        <v>39</v>
      </c>
      <c r="D15">
        <v>70</v>
      </c>
      <c r="E15" s="3" t="s">
        <v>42</v>
      </c>
      <c r="F15">
        <v>12</v>
      </c>
      <c r="G15" s="10" t="s">
        <v>51</v>
      </c>
      <c r="H15" s="20">
        <v>80</v>
      </c>
      <c r="I15" s="8"/>
      <c r="J15" s="15">
        <v>4300</v>
      </c>
      <c r="K15" s="8" t="s">
        <v>47</v>
      </c>
      <c r="L15" s="18">
        <v>1536</v>
      </c>
      <c r="M15" s="9" t="s">
        <v>57</v>
      </c>
      <c r="O15">
        <f t="shared" si="0"/>
        <v>8</v>
      </c>
      <c r="Q15">
        <f t="shared" si="1"/>
        <v>12.288</v>
      </c>
    </row>
    <row r="16" spans="2:17" x14ac:dyDescent="0.3">
      <c r="B16" t="s">
        <v>38</v>
      </c>
      <c r="C16" t="s">
        <v>41</v>
      </c>
      <c r="D16">
        <v>50</v>
      </c>
      <c r="E16" t="s">
        <v>42</v>
      </c>
      <c r="F16">
        <v>13</v>
      </c>
      <c r="G16" s="10" t="s">
        <v>50</v>
      </c>
      <c r="H16" s="20">
        <v>80</v>
      </c>
      <c r="I16" s="8"/>
      <c r="J16" s="15">
        <v>5040</v>
      </c>
      <c r="K16" s="8" t="s">
        <v>47</v>
      </c>
      <c r="L16" s="18">
        <v>1536</v>
      </c>
      <c r="M16" s="9" t="s">
        <v>57</v>
      </c>
      <c r="O16">
        <f t="shared" si="0"/>
        <v>7</v>
      </c>
      <c r="Q16">
        <f t="shared" si="1"/>
        <v>10.752000000000001</v>
      </c>
    </row>
    <row r="17" spans="2:17" x14ac:dyDescent="0.3">
      <c r="B17" t="s">
        <v>37</v>
      </c>
      <c r="C17" t="s">
        <v>40</v>
      </c>
      <c r="D17">
        <v>10</v>
      </c>
      <c r="E17" t="s">
        <v>42</v>
      </c>
      <c r="F17">
        <v>14</v>
      </c>
      <c r="G17" s="10" t="s">
        <v>52</v>
      </c>
      <c r="H17" s="20">
        <v>80</v>
      </c>
      <c r="I17" s="8"/>
      <c r="J17" s="15">
        <v>5200</v>
      </c>
      <c r="K17" s="8" t="s">
        <v>47</v>
      </c>
      <c r="L17" s="18">
        <v>1536</v>
      </c>
      <c r="M17" s="9" t="s">
        <v>57</v>
      </c>
      <c r="O17">
        <f t="shared" si="0"/>
        <v>7</v>
      </c>
      <c r="Q17">
        <f t="shared" si="1"/>
        <v>10.752000000000001</v>
      </c>
    </row>
    <row r="18" spans="2:17" ht="15.65" thickBot="1" x14ac:dyDescent="0.35">
      <c r="B18" t="s">
        <v>43</v>
      </c>
      <c r="C18" t="s">
        <v>44</v>
      </c>
      <c r="D18">
        <f>D3*D4/(D3+D4)/D10</f>
        <v>2.2988505747126435</v>
      </c>
      <c r="F18">
        <v>15</v>
      </c>
      <c r="G18" s="12" t="s">
        <v>53</v>
      </c>
      <c r="H18" s="26">
        <v>80</v>
      </c>
      <c r="I18" s="13"/>
      <c r="J18" s="13">
        <v>5400</v>
      </c>
      <c r="K18" s="13" t="s">
        <v>47</v>
      </c>
      <c r="L18" s="18">
        <v>1536</v>
      </c>
      <c r="M18" s="14" t="s">
        <v>57</v>
      </c>
      <c r="O18">
        <f>_xlfn.CEILING.MATH($D$20/J18/2)</f>
        <v>6</v>
      </c>
      <c r="Q18">
        <f t="shared" si="1"/>
        <v>9.2159999999999993</v>
      </c>
    </row>
    <row r="19" spans="2:17" x14ac:dyDescent="0.3">
      <c r="C19" t="s">
        <v>44</v>
      </c>
      <c r="D19">
        <v>2.5</v>
      </c>
    </row>
    <row r="20" spans="2:17" x14ac:dyDescent="0.3">
      <c r="B20" t="s">
        <v>45</v>
      </c>
      <c r="C20" t="s">
        <v>46</v>
      </c>
      <c r="D20">
        <f>D7*D8*D3*D4*1.1/(D13*D14/100)</f>
        <v>62857.14285714287</v>
      </c>
      <c r="E20" t="s">
        <v>47</v>
      </c>
    </row>
    <row r="21" spans="2:17" x14ac:dyDescent="0.3">
      <c r="B21" t="s">
        <v>48</v>
      </c>
      <c r="C21" t="s">
        <v>49</v>
      </c>
      <c r="D21">
        <f>D20/2</f>
        <v>31428.571428571435</v>
      </c>
    </row>
    <row r="23" spans="2:17" x14ac:dyDescent="0.3">
      <c r="B23" t="s">
        <v>59</v>
      </c>
      <c r="C23" t="s">
        <v>60</v>
      </c>
      <c r="D23">
        <f>2*D7*J4*O4/D20</f>
        <v>419.99999999999994</v>
      </c>
      <c r="E23" t="s">
        <v>21</v>
      </c>
    </row>
    <row r="24" spans="2:17" x14ac:dyDescent="0.3">
      <c r="B24" t="s">
        <v>61</v>
      </c>
      <c r="C24" s="2" t="s">
        <v>62</v>
      </c>
      <c r="D24" s="3">
        <f>(D23-D7)/D7</f>
        <v>4.9999999999999857E-2</v>
      </c>
    </row>
    <row r="25" spans="2:17" x14ac:dyDescent="0.3">
      <c r="H25">
        <f>(20-Q4)/2</f>
        <v>0.69999999999999929</v>
      </c>
    </row>
    <row r="27" spans="2:17" x14ac:dyDescent="0.3">
      <c r="H27">
        <f>4.05+4.05</f>
        <v>8.1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Ореховский Антон</dc:creator>
  <cp:lastModifiedBy>Ореховский Антон</cp:lastModifiedBy>
  <cp:lastPrinted>2019-11-06T02:56:51Z</cp:lastPrinted>
  <dcterms:created xsi:type="dcterms:W3CDTF">2019-11-05T22:53:59Z</dcterms:created>
  <dcterms:modified xsi:type="dcterms:W3CDTF">2019-11-06T03:32:59Z</dcterms:modified>
</cp:coreProperties>
</file>