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\itmo\3 course\Modeling\1\"/>
    </mc:Choice>
  </mc:AlternateContent>
  <xr:revisionPtr revIDLastSave="0" documentId="13_ncr:1_{AE73B581-892F-4316-9430-607F8960852D}" xr6:coauthVersionLast="45" xr6:coauthVersionMax="45" xr10:uidLastSave="{00000000-0000-0000-0000-000000000000}"/>
  <bookViews>
    <workbookView xWindow="-113" yWindow="-113" windowWidth="24267" windowHeight="13148" activeTab="2" xr2:uid="{D0DA99A8-F8F3-44B5-A597-F35A04CCF1EE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" i="3" l="1"/>
  <c r="R8" i="3"/>
  <c r="Q8" i="3"/>
  <c r="R9" i="3"/>
  <c r="Q9" i="3"/>
  <c r="I8" i="2"/>
  <c r="X5" i="2"/>
  <c r="M10" i="3" l="1"/>
  <c r="Q10" i="3"/>
  <c r="M19" i="3"/>
  <c r="M18" i="3"/>
  <c r="O8" i="3"/>
  <c r="O9" i="3"/>
  <c r="M9" i="3"/>
  <c r="M15" i="3"/>
  <c r="M17" i="3"/>
  <c r="H8" i="2"/>
  <c r="F21" i="3"/>
  <c r="G21" i="3"/>
  <c r="G20" i="3"/>
  <c r="E21" i="3"/>
  <c r="N10" i="3"/>
  <c r="D20" i="3"/>
  <c r="H20" i="3" s="1"/>
  <c r="E20" i="3"/>
  <c r="P10" i="3"/>
  <c r="P9" i="3"/>
  <c r="N9" i="3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8" i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H25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8" i="2"/>
  <c r="G9" i="2"/>
  <c r="G11" i="2"/>
  <c r="G13" i="2"/>
  <c r="G15" i="2"/>
  <c r="G17" i="2"/>
  <c r="G19" i="2"/>
  <c r="G21" i="2"/>
  <c r="G23" i="2"/>
  <c r="G25" i="2"/>
  <c r="F10" i="1"/>
  <c r="F9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8" i="1"/>
  <c r="H21" i="3"/>
  <c r="H19" i="3"/>
  <c r="F19" i="3"/>
  <c r="F20" i="1"/>
  <c r="F11" i="1"/>
  <c r="F12" i="1"/>
  <c r="F13" i="1"/>
  <c r="F14" i="1"/>
  <c r="F15" i="1"/>
  <c r="F16" i="1"/>
  <c r="F17" i="1"/>
  <c r="F18" i="1"/>
  <c r="F19" i="1"/>
  <c r="F21" i="1"/>
  <c r="F8" i="1"/>
  <c r="Q8" i="1"/>
  <c r="Q8" i="2"/>
  <c r="G8" i="2" s="1"/>
  <c r="Q9" i="2"/>
  <c r="Q10" i="2"/>
  <c r="G10" i="2" s="1"/>
  <c r="Q11" i="2"/>
  <c r="Q12" i="2"/>
  <c r="G12" i="2" s="1"/>
  <c r="Q13" i="2"/>
  <c r="Q14" i="2"/>
  <c r="G14" i="2" s="1"/>
  <c r="Q15" i="2"/>
  <c r="Q16" i="2"/>
  <c r="G16" i="2" s="1"/>
  <c r="Q17" i="2"/>
  <c r="Q18" i="2"/>
  <c r="G18" i="2" s="1"/>
  <c r="Q19" i="2"/>
  <c r="Q20" i="2"/>
  <c r="G20" i="2" s="1"/>
  <c r="Q21" i="2"/>
  <c r="Q22" i="2"/>
  <c r="G22" i="2" s="1"/>
  <c r="Q23" i="2"/>
  <c r="Q24" i="2"/>
  <c r="G24" i="2" s="1"/>
  <c r="Q25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O10" i="3" l="1"/>
  <c r="I27" i="2"/>
  <c r="H27" i="2"/>
  <c r="F20" i="3"/>
  <c r="Q9" i="1"/>
  <c r="Q10" i="1"/>
  <c r="Q11" i="1"/>
  <c r="Q12" i="1"/>
  <c r="Q13" i="1"/>
  <c r="Q14" i="1"/>
  <c r="Q15" i="1"/>
  <c r="Q16" i="1"/>
  <c r="Q17" i="1"/>
  <c r="Q18" i="1"/>
  <c r="Q19" i="1"/>
  <c r="Q20" i="1"/>
  <c r="Q21" i="1"/>
</calcChain>
</file>

<file path=xl/sharedStrings.xml><?xml version="1.0" encoding="utf-8"?>
<sst xmlns="http://schemas.openxmlformats.org/spreadsheetml/2006/main" count="58" uniqueCount="35">
  <si>
    <t>а</t>
  </si>
  <si>
    <t>б</t>
  </si>
  <si>
    <t>в</t>
  </si>
  <si>
    <t>г</t>
  </si>
  <si>
    <t>д</t>
  </si>
  <si>
    <t>е</t>
  </si>
  <si>
    <t>ф</t>
  </si>
  <si>
    <t>и</t>
  </si>
  <si>
    <t>о</t>
  </si>
  <si>
    <t>Теор</t>
  </si>
  <si>
    <t>N=500</t>
  </si>
  <si>
    <t>N=10000</t>
  </si>
  <si>
    <t>_</t>
  </si>
  <si>
    <t>Эрланга 13</t>
  </si>
  <si>
    <t>Left bound</t>
  </si>
  <si>
    <t>Right bound</t>
  </si>
  <si>
    <t>Amount A</t>
  </si>
  <si>
    <t>Amount T</t>
  </si>
  <si>
    <t>F A</t>
  </si>
  <si>
    <t>F T</t>
  </si>
  <si>
    <t>f A</t>
  </si>
  <si>
    <t>f T</t>
  </si>
  <si>
    <t>Равномерное</t>
  </si>
  <si>
    <t>Дисперсия</t>
  </si>
  <si>
    <t>Мат. ожидание</t>
  </si>
  <si>
    <t>Коэф. Вариации</t>
  </si>
  <si>
    <t>lambda</t>
  </si>
  <si>
    <t>k</t>
  </si>
  <si>
    <t>lamda =</t>
  </si>
  <si>
    <t>med=</t>
  </si>
  <si>
    <t>disp=</t>
  </si>
  <si>
    <t>coef=</t>
  </si>
  <si>
    <t>sd=</t>
  </si>
  <si>
    <t>Эрланга</t>
  </si>
  <si>
    <t>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</si>
</sst>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70" formatCode="0.00000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0" xfId="0" applyBorder="1" applyAlignment="1"/>
    <xf numFmtId="0" fontId="0" fillId="0" borderId="14" xfId="0" applyBorder="1"/>
    <xf numFmtId="0" fontId="0" fillId="0" borderId="15" xfId="0" applyBorder="1"/>
    <xf numFmtId="10" fontId="0" fillId="0" borderId="0" xfId="1" applyNumberFormat="1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0" fontId="0" fillId="0" borderId="0" xfId="0" applyNumberFormat="1" applyBorder="1"/>
    <xf numFmtId="0" fontId="0" fillId="0" borderId="0" xfId="0" applyFill="1" applyBorder="1" applyAlignment="1"/>
    <xf numFmtId="0" fontId="0" fillId="0" borderId="0" xfId="1" applyNumberFormat="1" applyFont="1" applyBorder="1"/>
    <xf numFmtId="10" fontId="0" fillId="0" borderId="2" xfId="1" applyNumberFormat="1" applyFont="1" applyBorder="1"/>
    <xf numFmtId="164" fontId="0" fillId="0" borderId="0" xfId="0" applyNumberFormat="1" applyBorder="1"/>
    <xf numFmtId="10" fontId="0" fillId="0" borderId="2" xfId="0" applyNumberFormat="1" applyBorder="1"/>
    <xf numFmtId="2" fontId="0" fillId="0" borderId="2" xfId="0" applyNumberFormat="1" applyBorder="1"/>
    <xf numFmtId="2" fontId="3" fillId="0" borderId="2" xfId="0" applyNumberFormat="1" applyFont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170" fontId="0" fillId="0" borderId="0" xfId="0" applyNumberFormat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Экспериментальное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Лист1!$B$8:$B$21</c:f>
              <c:numCache>
                <c:formatCode>General</c:formatCode>
                <c:ptCount val="14"/>
                <c:pt idx="0">
                  <c:v>650</c:v>
                </c:pt>
                <c:pt idx="1">
                  <c:v>700</c:v>
                </c:pt>
                <c:pt idx="2">
                  <c:v>750</c:v>
                </c:pt>
                <c:pt idx="3">
                  <c:v>800</c:v>
                </c:pt>
                <c:pt idx="4">
                  <c:v>850</c:v>
                </c:pt>
                <c:pt idx="5">
                  <c:v>900</c:v>
                </c:pt>
                <c:pt idx="6">
                  <c:v>950</c:v>
                </c:pt>
                <c:pt idx="7">
                  <c:v>1000</c:v>
                </c:pt>
                <c:pt idx="8">
                  <c:v>1050</c:v>
                </c:pt>
                <c:pt idx="9">
                  <c:v>1100</c:v>
                </c:pt>
                <c:pt idx="10">
                  <c:v>1150</c:v>
                </c:pt>
                <c:pt idx="11">
                  <c:v>1200</c:v>
                </c:pt>
                <c:pt idx="12">
                  <c:v>1250</c:v>
                </c:pt>
                <c:pt idx="13">
                  <c:v>1300</c:v>
                </c:pt>
              </c:numCache>
            </c:numRef>
          </c:xVal>
          <c:yVal>
            <c:numRef>
              <c:f>Лист1!$D$8:$D$21</c:f>
              <c:numCache>
                <c:formatCode>General</c:formatCode>
                <c:ptCount val="14"/>
                <c:pt idx="0">
                  <c:v>26</c:v>
                </c:pt>
                <c:pt idx="1">
                  <c:v>37</c:v>
                </c:pt>
                <c:pt idx="2">
                  <c:v>28</c:v>
                </c:pt>
                <c:pt idx="3">
                  <c:v>41</c:v>
                </c:pt>
                <c:pt idx="4">
                  <c:v>25</c:v>
                </c:pt>
                <c:pt idx="5">
                  <c:v>46</c:v>
                </c:pt>
                <c:pt idx="6">
                  <c:v>41</c:v>
                </c:pt>
                <c:pt idx="7">
                  <c:v>34</c:v>
                </c:pt>
                <c:pt idx="8">
                  <c:v>36</c:v>
                </c:pt>
                <c:pt idx="9">
                  <c:v>28</c:v>
                </c:pt>
                <c:pt idx="10">
                  <c:v>38</c:v>
                </c:pt>
                <c:pt idx="11">
                  <c:v>45</c:v>
                </c:pt>
                <c:pt idx="12">
                  <c:v>44</c:v>
                </c:pt>
                <c:pt idx="13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D9-42BC-8E81-19556DCB15C4}"/>
            </c:ext>
          </c:extLst>
        </c:ser>
        <c:ser>
          <c:idx val="1"/>
          <c:order val="1"/>
          <c:tx>
            <c:v>Теоретическое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Лист1!$B$8:$B$21</c:f>
              <c:numCache>
                <c:formatCode>General</c:formatCode>
                <c:ptCount val="14"/>
                <c:pt idx="0">
                  <c:v>650</c:v>
                </c:pt>
                <c:pt idx="1">
                  <c:v>700</c:v>
                </c:pt>
                <c:pt idx="2">
                  <c:v>750</c:v>
                </c:pt>
                <c:pt idx="3">
                  <c:v>800</c:v>
                </c:pt>
                <c:pt idx="4">
                  <c:v>850</c:v>
                </c:pt>
                <c:pt idx="5">
                  <c:v>900</c:v>
                </c:pt>
                <c:pt idx="6">
                  <c:v>950</c:v>
                </c:pt>
                <c:pt idx="7">
                  <c:v>1000</c:v>
                </c:pt>
                <c:pt idx="8">
                  <c:v>1050</c:v>
                </c:pt>
                <c:pt idx="9">
                  <c:v>1100</c:v>
                </c:pt>
                <c:pt idx="10">
                  <c:v>1150</c:v>
                </c:pt>
                <c:pt idx="11">
                  <c:v>1200</c:v>
                </c:pt>
                <c:pt idx="12">
                  <c:v>1250</c:v>
                </c:pt>
                <c:pt idx="13">
                  <c:v>1300</c:v>
                </c:pt>
              </c:numCache>
            </c:numRef>
          </c:xVal>
          <c:yVal>
            <c:numRef>
              <c:f>Лист1!$E$8:$E$21</c:f>
              <c:numCache>
                <c:formatCode>General</c:formatCode>
                <c:ptCount val="14"/>
                <c:pt idx="0">
                  <c:v>35.714285714285715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35.714285714285715</c:v>
                </c:pt>
                <c:pt idx="4">
                  <c:v>35.714285714285715</c:v>
                </c:pt>
                <c:pt idx="5">
                  <c:v>35.714285714285715</c:v>
                </c:pt>
                <c:pt idx="6">
                  <c:v>35.714285714285715</c:v>
                </c:pt>
                <c:pt idx="7">
                  <c:v>35.714285714285715</c:v>
                </c:pt>
                <c:pt idx="8">
                  <c:v>35.714285714285715</c:v>
                </c:pt>
                <c:pt idx="9">
                  <c:v>35.714285714285715</c:v>
                </c:pt>
                <c:pt idx="10">
                  <c:v>35.714285714285715</c:v>
                </c:pt>
                <c:pt idx="11">
                  <c:v>35.714285714285715</c:v>
                </c:pt>
                <c:pt idx="12">
                  <c:v>35.714285714285715</c:v>
                </c:pt>
                <c:pt idx="13">
                  <c:v>35.714285714285715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D9-42BC-8E81-19556DCB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3408"/>
        <c:axId val="634005704"/>
      </c:scatterChart>
      <c:valAx>
        <c:axId val="63400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005704"/>
        <c:crosses val="autoZero"/>
        <c:crossBetween val="midCat"/>
      </c:valAx>
      <c:valAx>
        <c:axId val="63400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00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Экспериментальное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Лист1!$B$8:$B$21</c:f>
              <c:numCache>
                <c:formatCode>General</c:formatCode>
                <c:ptCount val="14"/>
                <c:pt idx="0">
                  <c:v>650</c:v>
                </c:pt>
                <c:pt idx="1">
                  <c:v>700</c:v>
                </c:pt>
                <c:pt idx="2">
                  <c:v>750</c:v>
                </c:pt>
                <c:pt idx="3">
                  <c:v>800</c:v>
                </c:pt>
                <c:pt idx="4">
                  <c:v>850</c:v>
                </c:pt>
                <c:pt idx="5">
                  <c:v>900</c:v>
                </c:pt>
                <c:pt idx="6">
                  <c:v>950</c:v>
                </c:pt>
                <c:pt idx="7">
                  <c:v>1000</c:v>
                </c:pt>
                <c:pt idx="8">
                  <c:v>1050</c:v>
                </c:pt>
                <c:pt idx="9">
                  <c:v>1100</c:v>
                </c:pt>
                <c:pt idx="10">
                  <c:v>1150</c:v>
                </c:pt>
                <c:pt idx="11">
                  <c:v>1200</c:v>
                </c:pt>
                <c:pt idx="12">
                  <c:v>1250</c:v>
                </c:pt>
                <c:pt idx="13">
                  <c:v>1300</c:v>
                </c:pt>
              </c:numCache>
            </c:numRef>
          </c:xVal>
          <c:yVal>
            <c:numRef>
              <c:f>Лист1!$F$8:$F$21</c:f>
              <c:numCache>
                <c:formatCode>0.00%</c:formatCode>
                <c:ptCount val="14"/>
                <c:pt idx="0">
                  <c:v>5.1999999999999998E-2</c:v>
                </c:pt>
                <c:pt idx="1">
                  <c:v>0.126</c:v>
                </c:pt>
                <c:pt idx="2">
                  <c:v>0.182</c:v>
                </c:pt>
                <c:pt idx="3">
                  <c:v>0.26400000000000001</c:v>
                </c:pt>
                <c:pt idx="4">
                  <c:v>0.314</c:v>
                </c:pt>
                <c:pt idx="5">
                  <c:v>0.40600000000000003</c:v>
                </c:pt>
                <c:pt idx="6">
                  <c:v>0.48799999999999999</c:v>
                </c:pt>
                <c:pt idx="7">
                  <c:v>0.55600000000000005</c:v>
                </c:pt>
                <c:pt idx="8">
                  <c:v>0.628</c:v>
                </c:pt>
                <c:pt idx="9">
                  <c:v>0.68400000000000005</c:v>
                </c:pt>
                <c:pt idx="10">
                  <c:v>0.76</c:v>
                </c:pt>
                <c:pt idx="11">
                  <c:v>0.85</c:v>
                </c:pt>
                <c:pt idx="12">
                  <c:v>0.93799999999999994</c:v>
                </c:pt>
                <c:pt idx="1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67-4159-B500-76E00FDFA02F}"/>
            </c:ext>
          </c:extLst>
        </c:ser>
        <c:ser>
          <c:idx val="1"/>
          <c:order val="1"/>
          <c:tx>
            <c:v>Теоретическое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Лист1!$B$8:$B$21</c:f>
              <c:numCache>
                <c:formatCode>General</c:formatCode>
                <c:ptCount val="14"/>
                <c:pt idx="0">
                  <c:v>650</c:v>
                </c:pt>
                <c:pt idx="1">
                  <c:v>700</c:v>
                </c:pt>
                <c:pt idx="2">
                  <c:v>750</c:v>
                </c:pt>
                <c:pt idx="3">
                  <c:v>800</c:v>
                </c:pt>
                <c:pt idx="4">
                  <c:v>850</c:v>
                </c:pt>
                <c:pt idx="5">
                  <c:v>900</c:v>
                </c:pt>
                <c:pt idx="6">
                  <c:v>950</c:v>
                </c:pt>
                <c:pt idx="7">
                  <c:v>1000</c:v>
                </c:pt>
                <c:pt idx="8">
                  <c:v>1050</c:v>
                </c:pt>
                <c:pt idx="9">
                  <c:v>1100</c:v>
                </c:pt>
                <c:pt idx="10">
                  <c:v>1150</c:v>
                </c:pt>
                <c:pt idx="11">
                  <c:v>1200</c:v>
                </c:pt>
                <c:pt idx="12">
                  <c:v>1250</c:v>
                </c:pt>
                <c:pt idx="13">
                  <c:v>1300</c:v>
                </c:pt>
              </c:numCache>
            </c:numRef>
          </c:xVal>
          <c:yVal>
            <c:numRef>
              <c:f>Лист1!$G$8:$G$21</c:f>
              <c:numCache>
                <c:formatCode>0.00%</c:formatCode>
                <c:ptCount val="14"/>
                <c:pt idx="0">
                  <c:v>6.5299999999999997E-2</c:v>
                </c:pt>
                <c:pt idx="1">
                  <c:v>0.14219999999999999</c:v>
                </c:pt>
                <c:pt idx="2">
                  <c:v>0.21590000000000001</c:v>
                </c:pt>
                <c:pt idx="3">
                  <c:v>0.28670000000000001</c:v>
                </c:pt>
                <c:pt idx="4">
                  <c:v>0.35489999999999999</c:v>
                </c:pt>
                <c:pt idx="5">
                  <c:v>0.42720000000000002</c:v>
                </c:pt>
                <c:pt idx="6">
                  <c:v>0.50139999999999996</c:v>
                </c:pt>
                <c:pt idx="7">
                  <c:v>0.57679999999999998</c:v>
                </c:pt>
                <c:pt idx="8">
                  <c:v>0.64710000000000001</c:v>
                </c:pt>
                <c:pt idx="9">
                  <c:v>0.71789999999999998</c:v>
                </c:pt>
                <c:pt idx="10">
                  <c:v>0.79069999999999996</c:v>
                </c:pt>
                <c:pt idx="11">
                  <c:v>0.86360000000000003</c:v>
                </c:pt>
                <c:pt idx="12">
                  <c:v>0.93389999999999995</c:v>
                </c:pt>
                <c:pt idx="1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67-4159-B500-76E00FDF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33088"/>
        <c:axId val="561233416"/>
      </c:scatterChart>
      <c:valAx>
        <c:axId val="5612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233416"/>
        <c:crosses val="autoZero"/>
        <c:crossBetween val="midCat"/>
      </c:valAx>
      <c:valAx>
        <c:axId val="5612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23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Экспериментальное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Лист1!$B$8:$B$21</c:f>
              <c:numCache>
                <c:formatCode>General</c:formatCode>
                <c:ptCount val="14"/>
                <c:pt idx="0">
                  <c:v>650</c:v>
                </c:pt>
                <c:pt idx="1">
                  <c:v>700</c:v>
                </c:pt>
                <c:pt idx="2">
                  <c:v>750</c:v>
                </c:pt>
                <c:pt idx="3">
                  <c:v>800</c:v>
                </c:pt>
                <c:pt idx="4">
                  <c:v>850</c:v>
                </c:pt>
                <c:pt idx="5">
                  <c:v>900</c:v>
                </c:pt>
                <c:pt idx="6">
                  <c:v>950</c:v>
                </c:pt>
                <c:pt idx="7">
                  <c:v>1000</c:v>
                </c:pt>
                <c:pt idx="8">
                  <c:v>1050</c:v>
                </c:pt>
                <c:pt idx="9">
                  <c:v>1100</c:v>
                </c:pt>
                <c:pt idx="10">
                  <c:v>1150</c:v>
                </c:pt>
                <c:pt idx="11">
                  <c:v>1200</c:v>
                </c:pt>
                <c:pt idx="12">
                  <c:v>1250</c:v>
                </c:pt>
                <c:pt idx="13">
                  <c:v>1300</c:v>
                </c:pt>
              </c:numCache>
            </c:numRef>
          </c:xVal>
          <c:yVal>
            <c:numRef>
              <c:f>Лист1!$H$8:$H$21</c:f>
              <c:numCache>
                <c:formatCode>General</c:formatCode>
                <c:ptCount val="14"/>
                <c:pt idx="0">
                  <c:v>5.1999999999999998E-2</c:v>
                </c:pt>
                <c:pt idx="1">
                  <c:v>7.3999999999999996E-2</c:v>
                </c:pt>
                <c:pt idx="2">
                  <c:v>5.6000000000000001E-2</c:v>
                </c:pt>
                <c:pt idx="3">
                  <c:v>8.2000000000000003E-2</c:v>
                </c:pt>
                <c:pt idx="4">
                  <c:v>0.05</c:v>
                </c:pt>
                <c:pt idx="5">
                  <c:v>9.1999999999999998E-2</c:v>
                </c:pt>
                <c:pt idx="6">
                  <c:v>8.2000000000000003E-2</c:v>
                </c:pt>
                <c:pt idx="7">
                  <c:v>6.8000000000000005E-2</c:v>
                </c:pt>
                <c:pt idx="8">
                  <c:v>7.1999999999999995E-2</c:v>
                </c:pt>
                <c:pt idx="9">
                  <c:v>5.6000000000000001E-2</c:v>
                </c:pt>
                <c:pt idx="10">
                  <c:v>7.5999999999999998E-2</c:v>
                </c:pt>
                <c:pt idx="11">
                  <c:v>0.09</c:v>
                </c:pt>
                <c:pt idx="12">
                  <c:v>8.7999999999999995E-2</c:v>
                </c:pt>
                <c:pt idx="13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72-451A-883D-673E1DA3A97B}"/>
            </c:ext>
          </c:extLst>
        </c:ser>
        <c:ser>
          <c:idx val="1"/>
          <c:order val="1"/>
          <c:tx>
            <c:v>Теоретическое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Лист1!$B$8:$B$21</c:f>
              <c:numCache>
                <c:formatCode>General</c:formatCode>
                <c:ptCount val="14"/>
                <c:pt idx="0">
                  <c:v>650</c:v>
                </c:pt>
                <c:pt idx="1">
                  <c:v>700</c:v>
                </c:pt>
                <c:pt idx="2">
                  <c:v>750</c:v>
                </c:pt>
                <c:pt idx="3">
                  <c:v>800</c:v>
                </c:pt>
                <c:pt idx="4">
                  <c:v>850</c:v>
                </c:pt>
                <c:pt idx="5">
                  <c:v>900</c:v>
                </c:pt>
                <c:pt idx="6">
                  <c:v>950</c:v>
                </c:pt>
                <c:pt idx="7">
                  <c:v>1000</c:v>
                </c:pt>
                <c:pt idx="8">
                  <c:v>1050</c:v>
                </c:pt>
                <c:pt idx="9">
                  <c:v>1100</c:v>
                </c:pt>
                <c:pt idx="10">
                  <c:v>1150</c:v>
                </c:pt>
                <c:pt idx="11">
                  <c:v>1200</c:v>
                </c:pt>
                <c:pt idx="12">
                  <c:v>1250</c:v>
                </c:pt>
                <c:pt idx="13">
                  <c:v>1300</c:v>
                </c:pt>
              </c:numCache>
            </c:numRef>
          </c:xVal>
          <c:yVal>
            <c:numRef>
              <c:f>Лист1!$I$8:$I$21</c:f>
              <c:numCache>
                <c:formatCode>General</c:formatCode>
                <c:ptCount val="14"/>
                <c:pt idx="0">
                  <c:v>7.1428571428571425E-2</c:v>
                </c:pt>
                <c:pt idx="1">
                  <c:v>7.1428571428571425E-2</c:v>
                </c:pt>
                <c:pt idx="2">
                  <c:v>7.1428571428571425E-2</c:v>
                </c:pt>
                <c:pt idx="3">
                  <c:v>7.1428571428571425E-2</c:v>
                </c:pt>
                <c:pt idx="4">
                  <c:v>7.1428571428571425E-2</c:v>
                </c:pt>
                <c:pt idx="5">
                  <c:v>7.1428571428571425E-2</c:v>
                </c:pt>
                <c:pt idx="6">
                  <c:v>7.1428571428571425E-2</c:v>
                </c:pt>
                <c:pt idx="7">
                  <c:v>7.1428571428571425E-2</c:v>
                </c:pt>
                <c:pt idx="8">
                  <c:v>7.1428571428571425E-2</c:v>
                </c:pt>
                <c:pt idx="9">
                  <c:v>7.1428571428571425E-2</c:v>
                </c:pt>
                <c:pt idx="10">
                  <c:v>7.1428571428571425E-2</c:v>
                </c:pt>
                <c:pt idx="11">
                  <c:v>7.1428571428571425E-2</c:v>
                </c:pt>
                <c:pt idx="12">
                  <c:v>7.1428571428571425E-2</c:v>
                </c:pt>
                <c:pt idx="13">
                  <c:v>7.1428571428571425E-2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72-451A-883D-673E1DA3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770032"/>
        <c:axId val="566770688"/>
      </c:scatterChart>
      <c:valAx>
        <c:axId val="56677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770688"/>
        <c:crosses val="autoZero"/>
        <c:crossBetween val="midCat"/>
      </c:valAx>
      <c:valAx>
        <c:axId val="566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77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 распределения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Экспериментальное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Лист2!$B$8:$B$25</c:f>
              <c:numCache>
                <c:formatCode>General</c:formatCode>
                <c:ptCount val="1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</c:numCache>
            </c:numRef>
          </c:xVal>
          <c:yVal>
            <c:numRef>
              <c:f>Лист2!$F$8:$F$25</c:f>
              <c:numCache>
                <c:formatCode>0.00%</c:formatCode>
                <c:ptCount val="18"/>
                <c:pt idx="0">
                  <c:v>2E-3</c:v>
                </c:pt>
                <c:pt idx="1">
                  <c:v>4.0000000000000001E-3</c:v>
                </c:pt>
                <c:pt idx="2">
                  <c:v>1.7999999999999999E-2</c:v>
                </c:pt>
                <c:pt idx="3">
                  <c:v>4.2000000000000003E-2</c:v>
                </c:pt>
                <c:pt idx="4">
                  <c:v>0.11600000000000001</c:v>
                </c:pt>
                <c:pt idx="5">
                  <c:v>0.22800000000000001</c:v>
                </c:pt>
                <c:pt idx="6">
                  <c:v>0.39400000000000002</c:v>
                </c:pt>
                <c:pt idx="7">
                  <c:v>0.54200000000000004</c:v>
                </c:pt>
                <c:pt idx="8">
                  <c:v>0.66800000000000004</c:v>
                </c:pt>
                <c:pt idx="9">
                  <c:v>0.77400000000000002</c:v>
                </c:pt>
                <c:pt idx="10">
                  <c:v>0.85</c:v>
                </c:pt>
                <c:pt idx="11">
                  <c:v>0.91200000000000003</c:v>
                </c:pt>
                <c:pt idx="12">
                  <c:v>0.94199999999999995</c:v>
                </c:pt>
                <c:pt idx="13">
                  <c:v>0.96599999999999997</c:v>
                </c:pt>
                <c:pt idx="14">
                  <c:v>0.98399999999999999</c:v>
                </c:pt>
                <c:pt idx="15">
                  <c:v>0.99199999999999999</c:v>
                </c:pt>
                <c:pt idx="16">
                  <c:v>0.996</c:v>
                </c:pt>
                <c:pt idx="1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0-40C4-930E-B0B1ACC4D702}"/>
            </c:ext>
          </c:extLst>
        </c:ser>
        <c:ser>
          <c:idx val="1"/>
          <c:order val="1"/>
          <c:tx>
            <c:v>Теоретическое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Лист2!$B$8:$B$25</c:f>
              <c:numCache>
                <c:formatCode>General</c:formatCode>
                <c:ptCount val="1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</c:numCache>
            </c:numRef>
          </c:xVal>
          <c:yVal>
            <c:numRef>
              <c:f>Лист2!$G$8:$G$25</c:f>
              <c:numCache>
                <c:formatCode>0.00%</c:formatCode>
                <c:ptCount val="18"/>
                <c:pt idx="0">
                  <c:v>4.0000000000000002E-4</c:v>
                </c:pt>
                <c:pt idx="1">
                  <c:v>3.3999999999999998E-3</c:v>
                </c:pt>
                <c:pt idx="2">
                  <c:v>1.4500000000000001E-2</c:v>
                </c:pt>
                <c:pt idx="3">
                  <c:v>4.8800000000000003E-2</c:v>
                </c:pt>
                <c:pt idx="4">
                  <c:v>0.1328</c:v>
                </c:pt>
                <c:pt idx="5">
                  <c:v>0.25069999999999998</c:v>
                </c:pt>
                <c:pt idx="6">
                  <c:v>0.38779999999999998</c:v>
                </c:pt>
                <c:pt idx="7">
                  <c:v>0.53280000000000005</c:v>
                </c:pt>
                <c:pt idx="8">
                  <c:v>0.6673</c:v>
                </c:pt>
                <c:pt idx="9">
                  <c:v>0.78420000000000001</c:v>
                </c:pt>
                <c:pt idx="10">
                  <c:v>0.85880000000000001</c:v>
                </c:pt>
                <c:pt idx="11">
                  <c:v>0.9143</c:v>
                </c:pt>
                <c:pt idx="12">
                  <c:v>0.94879999999999998</c:v>
                </c:pt>
                <c:pt idx="13">
                  <c:v>0.97230000000000005</c:v>
                </c:pt>
                <c:pt idx="14">
                  <c:v>0.98460000000000003</c:v>
                </c:pt>
                <c:pt idx="15">
                  <c:v>0.99229999999999996</c:v>
                </c:pt>
                <c:pt idx="16">
                  <c:v>0.99550000000000005</c:v>
                </c:pt>
                <c:pt idx="17">
                  <c:v>0.99809999999999999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00-40C4-930E-B0B1ACC4D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72488"/>
        <c:axId val="559176752"/>
      </c:scatterChart>
      <c:valAx>
        <c:axId val="55917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176752"/>
        <c:crosses val="autoZero"/>
        <c:crossBetween val="midCat"/>
      </c:valAx>
      <c:valAx>
        <c:axId val="5591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17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Теоретическое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Лист2!$B$8:$B$25</c:f>
              <c:numCache>
                <c:formatCode>General</c:formatCode>
                <c:ptCount val="1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</c:numCache>
            </c:numRef>
          </c:xVal>
          <c:yVal>
            <c:numRef>
              <c:f>Лист2!$I$8:$I$25</c:f>
              <c:numCache>
                <c:formatCode>General</c:formatCode>
                <c:ptCount val="18"/>
                <c:pt idx="0">
                  <c:v>4.0000000000000002E-4</c:v>
                </c:pt>
                <c:pt idx="1">
                  <c:v>3.0000000000000001E-3</c:v>
                </c:pt>
                <c:pt idx="2">
                  <c:v>1.11E-2</c:v>
                </c:pt>
                <c:pt idx="3">
                  <c:v>3.4299999999999997E-2</c:v>
                </c:pt>
                <c:pt idx="4">
                  <c:v>8.4000000000000005E-2</c:v>
                </c:pt>
                <c:pt idx="5">
                  <c:v>0.1179</c:v>
                </c:pt>
                <c:pt idx="6">
                  <c:v>0.1371</c:v>
                </c:pt>
                <c:pt idx="7">
                  <c:v>0.14499999999999999</c:v>
                </c:pt>
                <c:pt idx="8">
                  <c:v>0.13450000000000001</c:v>
                </c:pt>
                <c:pt idx="9">
                  <c:v>0.1169</c:v>
                </c:pt>
                <c:pt idx="10">
                  <c:v>7.46E-2</c:v>
                </c:pt>
                <c:pt idx="11">
                  <c:v>5.5500000000000001E-2</c:v>
                </c:pt>
                <c:pt idx="12">
                  <c:v>3.4500000000000003E-2</c:v>
                </c:pt>
                <c:pt idx="13">
                  <c:v>2.35E-2</c:v>
                </c:pt>
                <c:pt idx="14">
                  <c:v>1.23E-2</c:v>
                </c:pt>
                <c:pt idx="15">
                  <c:v>7.7000000000000002E-3</c:v>
                </c:pt>
                <c:pt idx="16">
                  <c:v>3.2000000000000002E-3</c:v>
                </c:pt>
                <c:pt idx="17">
                  <c:v>2.5999999999999999E-3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57-4B2F-8066-6C54C47F9D3B}"/>
            </c:ext>
          </c:extLst>
        </c:ser>
        <c:ser>
          <c:idx val="0"/>
          <c:order val="1"/>
          <c:tx>
            <c:v>Экспериментальное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Лист2!$B$8:$B$25</c:f>
              <c:numCache>
                <c:formatCode>General</c:formatCode>
                <c:ptCount val="1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</c:numCache>
            </c:numRef>
          </c:xVal>
          <c:yVal>
            <c:numRef>
              <c:f>Лист2!$H$8:$H$25</c:f>
              <c:numCache>
                <c:formatCode>General</c:formatCode>
                <c:ptCount val="18"/>
                <c:pt idx="0">
                  <c:v>2E-3</c:v>
                </c:pt>
                <c:pt idx="1">
                  <c:v>2E-3</c:v>
                </c:pt>
                <c:pt idx="2">
                  <c:v>1.4E-2</c:v>
                </c:pt>
                <c:pt idx="3">
                  <c:v>2.4E-2</c:v>
                </c:pt>
                <c:pt idx="4">
                  <c:v>7.3999999999999996E-2</c:v>
                </c:pt>
                <c:pt idx="5">
                  <c:v>0.112</c:v>
                </c:pt>
                <c:pt idx="6">
                  <c:v>0.16600000000000001</c:v>
                </c:pt>
                <c:pt idx="7">
                  <c:v>0.14799999999999999</c:v>
                </c:pt>
                <c:pt idx="8">
                  <c:v>0.126</c:v>
                </c:pt>
                <c:pt idx="9">
                  <c:v>0.106</c:v>
                </c:pt>
                <c:pt idx="10">
                  <c:v>7.5999999999999998E-2</c:v>
                </c:pt>
                <c:pt idx="11">
                  <c:v>6.2E-2</c:v>
                </c:pt>
                <c:pt idx="12">
                  <c:v>0.03</c:v>
                </c:pt>
                <c:pt idx="13">
                  <c:v>2.4E-2</c:v>
                </c:pt>
                <c:pt idx="14">
                  <c:v>1.7999999999999999E-2</c:v>
                </c:pt>
                <c:pt idx="15">
                  <c:v>8.0000000000000002E-3</c:v>
                </c:pt>
                <c:pt idx="16">
                  <c:v>4.0000000000000001E-3</c:v>
                </c:pt>
                <c:pt idx="17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57-4B2F-8066-6C54C47F9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64544"/>
        <c:axId val="576464216"/>
      </c:scatterChart>
      <c:valAx>
        <c:axId val="57646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464216"/>
        <c:crosses val="autoZero"/>
        <c:crossBetween val="midCat"/>
      </c:valAx>
      <c:valAx>
        <c:axId val="57646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46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Экспериментальное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Лист2!$B$8:$B$25</c:f>
              <c:numCache>
                <c:formatCode>General</c:formatCode>
                <c:ptCount val="1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</c:numCache>
            </c:numRef>
          </c:xVal>
          <c:yVal>
            <c:numRef>
              <c:f>Лист2!$D$8:$D$25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37</c:v>
                </c:pt>
                <c:pt idx="5">
                  <c:v>56</c:v>
                </c:pt>
                <c:pt idx="6">
                  <c:v>83</c:v>
                </c:pt>
                <c:pt idx="7">
                  <c:v>74</c:v>
                </c:pt>
                <c:pt idx="8">
                  <c:v>63</c:v>
                </c:pt>
                <c:pt idx="9">
                  <c:v>53</c:v>
                </c:pt>
                <c:pt idx="10">
                  <c:v>38</c:v>
                </c:pt>
                <c:pt idx="11">
                  <c:v>31</c:v>
                </c:pt>
                <c:pt idx="12">
                  <c:v>15</c:v>
                </c:pt>
                <c:pt idx="13">
                  <c:v>12</c:v>
                </c:pt>
                <c:pt idx="14">
                  <c:v>9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B4-4965-94BE-7EE9F387DA74}"/>
            </c:ext>
          </c:extLst>
        </c:ser>
        <c:ser>
          <c:idx val="1"/>
          <c:order val="1"/>
          <c:tx>
            <c:v>Теоретическое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Лист2!$B$8:$B$25</c:f>
              <c:numCache>
                <c:formatCode>General</c:formatCode>
                <c:ptCount val="1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</c:numCache>
            </c:numRef>
          </c:xVal>
          <c:yVal>
            <c:numRef>
              <c:f>Лист2!$E$8:$E$25</c:f>
              <c:numCache>
                <c:formatCode>General</c:formatCode>
                <c:ptCount val="18"/>
                <c:pt idx="0">
                  <c:v>0.2</c:v>
                </c:pt>
                <c:pt idx="1">
                  <c:v>1.5</c:v>
                </c:pt>
                <c:pt idx="2">
                  <c:v>5.55</c:v>
                </c:pt>
                <c:pt idx="3">
                  <c:v>17.149999999999999</c:v>
                </c:pt>
                <c:pt idx="4">
                  <c:v>42</c:v>
                </c:pt>
                <c:pt idx="5">
                  <c:v>58.95</c:v>
                </c:pt>
                <c:pt idx="6">
                  <c:v>68.55</c:v>
                </c:pt>
                <c:pt idx="7">
                  <c:v>72.5</c:v>
                </c:pt>
                <c:pt idx="8">
                  <c:v>67.25</c:v>
                </c:pt>
                <c:pt idx="9">
                  <c:v>58.45</c:v>
                </c:pt>
                <c:pt idx="10">
                  <c:v>37.299999999999997</c:v>
                </c:pt>
                <c:pt idx="11">
                  <c:v>27.75</c:v>
                </c:pt>
                <c:pt idx="12">
                  <c:v>17.25</c:v>
                </c:pt>
                <c:pt idx="13">
                  <c:v>11.75</c:v>
                </c:pt>
                <c:pt idx="14">
                  <c:v>6.15</c:v>
                </c:pt>
                <c:pt idx="15">
                  <c:v>3.85</c:v>
                </c:pt>
                <c:pt idx="16">
                  <c:v>1.6</c:v>
                </c:pt>
                <c:pt idx="17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B4-4965-94BE-7EE9F387D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86688"/>
        <c:axId val="414287344"/>
      </c:scatterChart>
      <c:valAx>
        <c:axId val="41428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287344"/>
        <c:crosses val="autoZero"/>
        <c:crossBetween val="midCat"/>
      </c:valAx>
      <c:valAx>
        <c:axId val="4142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28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381662</xdr:colOff>
      <xdr:row>26</xdr:row>
      <xdr:rowOff>75536</xdr:rowOff>
    </xdr:from>
    <xdr:to>
      <xdr:col>7</xdr:col>
      <xdr:colOff>294198</xdr:colOff>
      <xdr:row>40</xdr:row>
      <xdr:rowOff>147098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0D97934-7B22-440B-8353-3C5A5EF2E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492981</xdr:colOff>
      <xdr:row>26</xdr:row>
      <xdr:rowOff>3974</xdr:rowOff>
    </xdr:from>
    <xdr:to>
      <xdr:col>14</xdr:col>
      <xdr:colOff>389614</xdr:colOff>
      <xdr:row>40</xdr:row>
      <xdr:rowOff>75536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FC7D94F0-27F1-4F9E-BDA4-5D64769F9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492980</xdr:colOff>
      <xdr:row>25</xdr:row>
      <xdr:rowOff>170952</xdr:rowOff>
    </xdr:from>
    <xdr:to>
      <xdr:col>21</xdr:col>
      <xdr:colOff>612249</xdr:colOff>
      <xdr:row>40</xdr:row>
      <xdr:rowOff>51682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42929730-1D90-44EA-82E1-3357CC9C0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588396</xdr:colOff>
      <xdr:row>28</xdr:row>
      <xdr:rowOff>115293</xdr:rowOff>
    </xdr:from>
    <xdr:to>
      <xdr:col>9</xdr:col>
      <xdr:colOff>1011272</xdr:colOff>
      <xdr:row>43</xdr:row>
      <xdr:rowOff>79514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C34D361-5EBE-4CEF-9EE2-B4C7A0C0F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581734</xdr:colOff>
      <xdr:row>41</xdr:row>
      <xdr:rowOff>87336</xdr:rowOff>
    </xdr:from>
    <xdr:to>
      <xdr:col>15</xdr:col>
      <xdr:colOff>130347</xdr:colOff>
      <xdr:row>64</xdr:row>
      <xdr:rowOff>177039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ACD3C58-7500-4B42-81A0-2831FA867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52766</xdr:colOff>
      <xdr:row>29</xdr:row>
      <xdr:rowOff>6144</xdr:rowOff>
    </xdr:from>
    <xdr:to>
      <xdr:col>22</xdr:col>
      <xdr:colOff>385328</xdr:colOff>
      <xdr:row>48</xdr:row>
      <xdr:rowOff>14456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19A104F5-8F1E-4D94-A970-7D6369FC9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254441</xdr:colOff>
      <xdr:row>19</xdr:row>
      <xdr:rowOff>19878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3BAEBF-1CF4-4608-A706-E3C22E0FC5FE}"/>
            </a:ext>
          </a:extLst>
        </xdr:cNvPr>
        <xdr:cNvSpPr txBox="1"/>
      </xdr:nvSpPr>
      <xdr:spPr>
        <a:xfrm>
          <a:off x="254441" y="47906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208116</xdr:colOff>
      <xdr:row>8</xdr:row>
      <xdr:rowOff>50299</xdr:rowOff>
    </xdr:from>
    <xdr:ext cx="172227" cy="6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F40C94-77A1-4A95-89C5-788010560F0F}"/>
            </a:ext>
          </a:extLst>
        </xdr:cNvPr>
        <xdr:cNvSpPr txBox="1"/>
      </xdr:nvSpPr>
      <xdr:spPr>
        <a:xfrm rot="16949531">
          <a:off x="6019136" y="149086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9B1D-C3B3-4751-85D4-AB5DF317B277}">
  <dimension ref="A1:V23"/>
  <sheetViews>
    <sheetView topLeftCell="A12" zoomScaleNormal="100" workbookViewId="0">
      <selection activeCell="P24" sqref="P24"/>
    </sheetView>
  </sheetViews>
  <sheetFormatPr defaultRowHeight="15.05" x14ac:dyDescent="0.3"/>
  <cols>
    <col min="2" max="2" width="9.77734375" bestFit="1" customWidth="1"/>
    <col min="3" max="3" width="10.88671875" bestFit="1" customWidth="1"/>
    <col min="4" max="4" width="9.88671875" bestFit="1" customWidth="1"/>
    <col min="5" max="5" width="8.88671875" bestFit="1" customWidth="1"/>
    <col min="6" max="6" width="7.88671875" bestFit="1" customWidth="1"/>
    <col min="11" max="11" width="9.77734375" bestFit="1" customWidth="1"/>
    <col min="12" max="12" width="10.88671875" bestFit="1" customWidth="1"/>
    <col min="13" max="13" width="9.109375" bestFit="1" customWidth="1"/>
    <col min="14" max="14" width="8.88671875" bestFit="1" customWidth="1"/>
    <col min="24" max="24" width="7.77734375" bestFit="1" customWidth="1"/>
    <col min="25" max="25" width="14.77734375" customWidth="1"/>
  </cols>
  <sheetData>
    <row r="1" spans="1:22" x14ac:dyDescent="0.3">
      <c r="A1" s="24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ht="15.65" thickBot="1" x14ac:dyDescent="0.3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x14ac:dyDescent="0.3">
      <c r="A4" s="25" t="s">
        <v>10</v>
      </c>
      <c r="B4" s="26"/>
      <c r="C4" s="26"/>
      <c r="D4" s="26"/>
      <c r="E4" s="26"/>
      <c r="F4" s="26"/>
      <c r="G4" s="26"/>
      <c r="H4" s="26"/>
      <c r="I4" s="26"/>
      <c r="J4" s="26"/>
      <c r="K4" s="27"/>
      <c r="L4" s="31" t="s">
        <v>11</v>
      </c>
      <c r="M4" s="26"/>
      <c r="N4" s="26"/>
      <c r="O4" s="26"/>
      <c r="P4" s="26"/>
      <c r="Q4" s="26"/>
      <c r="R4" s="26"/>
      <c r="S4" s="26"/>
      <c r="T4" s="26"/>
      <c r="U4" s="26"/>
      <c r="V4" s="32"/>
    </row>
    <row r="5" spans="1:22" x14ac:dyDescent="0.3">
      <c r="A5" s="28"/>
      <c r="B5" s="29"/>
      <c r="C5" s="29"/>
      <c r="D5" s="29"/>
      <c r="E5" s="29"/>
      <c r="F5" s="29"/>
      <c r="G5" s="29"/>
      <c r="H5" s="29"/>
      <c r="I5" s="29"/>
      <c r="J5" s="29"/>
      <c r="K5" s="30"/>
      <c r="L5" s="33"/>
      <c r="M5" s="29"/>
      <c r="N5" s="29"/>
      <c r="O5" s="29"/>
      <c r="P5" s="29"/>
      <c r="Q5" s="29"/>
      <c r="R5" s="29"/>
      <c r="S5" s="29"/>
      <c r="T5" s="29"/>
      <c r="U5" s="29"/>
      <c r="V5" s="34"/>
    </row>
    <row r="6" spans="1:22" x14ac:dyDescent="0.3">
      <c r="A6" s="7"/>
      <c r="B6" s="1"/>
      <c r="C6" s="1"/>
      <c r="D6" s="1"/>
      <c r="E6" s="1"/>
      <c r="F6" s="1"/>
      <c r="G6" s="1"/>
      <c r="H6" s="1"/>
      <c r="I6" s="1"/>
      <c r="J6" s="1"/>
      <c r="K6" s="4"/>
      <c r="L6" s="3"/>
      <c r="M6" s="1"/>
      <c r="N6" s="1"/>
      <c r="O6" s="1"/>
      <c r="P6" s="1"/>
      <c r="Q6" s="1"/>
      <c r="R6" s="1"/>
      <c r="S6" s="1"/>
      <c r="T6" s="1"/>
      <c r="U6" s="1"/>
      <c r="V6" s="8"/>
    </row>
    <row r="7" spans="1:22" x14ac:dyDescent="0.3">
      <c r="A7" s="7"/>
      <c r="B7" s="1" t="s">
        <v>14</v>
      </c>
      <c r="C7" s="1" t="s">
        <v>15</v>
      </c>
      <c r="D7" s="1" t="s">
        <v>16</v>
      </c>
      <c r="E7" s="5" t="s">
        <v>17</v>
      </c>
      <c r="F7" s="5" t="s">
        <v>18</v>
      </c>
      <c r="G7" s="5" t="s">
        <v>19</v>
      </c>
      <c r="H7" s="5" t="s">
        <v>20</v>
      </c>
      <c r="I7" s="5" t="s">
        <v>21</v>
      </c>
      <c r="J7" s="1"/>
      <c r="K7" s="4"/>
      <c r="L7" s="3"/>
      <c r="M7" s="1"/>
      <c r="N7" s="1"/>
      <c r="O7" s="1"/>
      <c r="P7" s="5"/>
      <c r="Q7" s="5"/>
      <c r="R7" s="5"/>
      <c r="S7" s="5"/>
      <c r="T7" s="5"/>
      <c r="U7" s="1"/>
      <c r="V7" s="8"/>
    </row>
    <row r="8" spans="1:22" x14ac:dyDescent="0.3">
      <c r="A8" s="7"/>
      <c r="B8" s="1">
        <v>650</v>
      </c>
      <c r="C8" s="1">
        <v>700</v>
      </c>
      <c r="D8" s="1">
        <v>26</v>
      </c>
      <c r="E8" s="1">
        <f>500/14</f>
        <v>35.714285714285715</v>
      </c>
      <c r="F8" s="9">
        <f>SUM($D$8:D8)/500</f>
        <v>5.1999999999999998E-2</v>
      </c>
      <c r="G8" s="15">
        <f>Q8</f>
        <v>6.5299999999999997E-2</v>
      </c>
      <c r="H8" s="1">
        <f>D8/500</f>
        <v>5.1999999999999998E-2</v>
      </c>
      <c r="I8" s="1">
        <f>E8/500</f>
        <v>7.1428571428571425E-2</v>
      </c>
      <c r="J8" s="1"/>
      <c r="K8" s="4"/>
      <c r="L8" s="3"/>
      <c r="M8" s="1">
        <v>650</v>
      </c>
      <c r="N8" s="1">
        <v>700</v>
      </c>
      <c r="O8" s="1">
        <v>653</v>
      </c>
      <c r="P8">
        <f>10000/14</f>
        <v>714.28571428571433</v>
      </c>
      <c r="Q8" s="9">
        <f>SUM($O$8:O8)/10000</f>
        <v>6.5299999999999997E-2</v>
      </c>
      <c r="R8" s="1"/>
      <c r="S8" s="1"/>
      <c r="T8" s="1"/>
      <c r="U8" s="1"/>
      <c r="V8" s="8"/>
    </row>
    <row r="9" spans="1:22" x14ac:dyDescent="0.3">
      <c r="A9" s="7"/>
      <c r="B9" s="1">
        <v>700</v>
      </c>
      <c r="C9" s="1">
        <v>750</v>
      </c>
      <c r="D9" s="1">
        <v>37</v>
      </c>
      <c r="E9" s="1">
        <f t="shared" ref="E9:E21" si="0">500/14</f>
        <v>35.714285714285715</v>
      </c>
      <c r="F9" s="9">
        <f>SUM($D$8:D9)/500</f>
        <v>0.126</v>
      </c>
      <c r="G9" s="15">
        <f t="shared" ref="G9:G21" si="1">Q9</f>
        <v>0.14219999999999999</v>
      </c>
      <c r="H9" s="1">
        <f t="shared" ref="H9:H21" si="2">D9/500</f>
        <v>7.3999999999999996E-2</v>
      </c>
      <c r="I9" s="1">
        <f t="shared" ref="I9:I21" si="3">E9/500</f>
        <v>7.1428571428571425E-2</v>
      </c>
      <c r="J9" s="1"/>
      <c r="K9" s="4"/>
      <c r="L9" s="3"/>
      <c r="M9" s="1">
        <v>700</v>
      </c>
      <c r="N9" s="1">
        <v>750</v>
      </c>
      <c r="O9" s="1">
        <v>769</v>
      </c>
      <c r="P9">
        <f t="shared" ref="P9:P21" si="4">10000/14</f>
        <v>714.28571428571433</v>
      </c>
      <c r="Q9" s="9">
        <f>SUM($O$8:O9)/10000</f>
        <v>0.14219999999999999</v>
      </c>
      <c r="R9" s="1"/>
      <c r="S9" s="1"/>
      <c r="T9" s="1"/>
      <c r="U9" s="1"/>
      <c r="V9" s="8"/>
    </row>
    <row r="10" spans="1:22" x14ac:dyDescent="0.3">
      <c r="A10" s="7"/>
      <c r="B10" s="1">
        <v>750</v>
      </c>
      <c r="C10" s="1">
        <v>800</v>
      </c>
      <c r="D10" s="1">
        <v>28</v>
      </c>
      <c r="E10" s="1">
        <f t="shared" si="0"/>
        <v>35.714285714285715</v>
      </c>
      <c r="F10" s="9">
        <f>SUM($D$8:D10)/500</f>
        <v>0.182</v>
      </c>
      <c r="G10" s="15">
        <f t="shared" si="1"/>
        <v>0.21590000000000001</v>
      </c>
      <c r="H10" s="1">
        <f t="shared" si="2"/>
        <v>5.6000000000000001E-2</v>
      </c>
      <c r="I10" s="1">
        <f t="shared" si="3"/>
        <v>7.1428571428571425E-2</v>
      </c>
      <c r="J10" s="1"/>
      <c r="K10" s="4"/>
      <c r="L10" s="3"/>
      <c r="M10" s="1">
        <v>750</v>
      </c>
      <c r="N10" s="1">
        <v>800</v>
      </c>
      <c r="O10" s="1">
        <v>737</v>
      </c>
      <c r="P10">
        <f t="shared" si="4"/>
        <v>714.28571428571433</v>
      </c>
      <c r="Q10" s="9">
        <f>SUM($O$8:O10)/10000</f>
        <v>0.21590000000000001</v>
      </c>
      <c r="R10" s="1"/>
      <c r="S10" s="1"/>
      <c r="T10" s="1"/>
      <c r="U10" s="1"/>
      <c r="V10" s="8"/>
    </row>
    <row r="11" spans="1:22" x14ac:dyDescent="0.3">
      <c r="A11" s="7"/>
      <c r="B11" s="1">
        <v>800</v>
      </c>
      <c r="C11" s="1">
        <v>850</v>
      </c>
      <c r="D11" s="1">
        <v>41</v>
      </c>
      <c r="E11" s="1">
        <f t="shared" si="0"/>
        <v>35.714285714285715</v>
      </c>
      <c r="F11" s="9">
        <f>SUM($D$8:D11)/500</f>
        <v>0.26400000000000001</v>
      </c>
      <c r="G11" s="15">
        <f t="shared" si="1"/>
        <v>0.28670000000000001</v>
      </c>
      <c r="H11" s="1">
        <f t="shared" si="2"/>
        <v>8.2000000000000003E-2</v>
      </c>
      <c r="I11" s="1">
        <f t="shared" si="3"/>
        <v>7.1428571428571425E-2</v>
      </c>
      <c r="J11" s="1"/>
      <c r="K11" s="4"/>
      <c r="L11" s="3"/>
      <c r="M11" s="1">
        <v>800</v>
      </c>
      <c r="N11" s="1">
        <v>850</v>
      </c>
      <c r="O11" s="1">
        <v>708</v>
      </c>
      <c r="P11">
        <f t="shared" si="4"/>
        <v>714.28571428571433</v>
      </c>
      <c r="Q11" s="9">
        <f>SUM($O$8:O11)/10000</f>
        <v>0.28670000000000001</v>
      </c>
      <c r="R11" s="1"/>
      <c r="S11" s="1"/>
      <c r="T11" s="1"/>
      <c r="U11" s="1"/>
      <c r="V11" s="8"/>
    </row>
    <row r="12" spans="1:22" x14ac:dyDescent="0.3">
      <c r="A12" s="7"/>
      <c r="B12" s="1">
        <v>850</v>
      </c>
      <c r="C12" s="1">
        <v>900</v>
      </c>
      <c r="D12" s="1">
        <v>25</v>
      </c>
      <c r="E12" s="1">
        <f t="shared" si="0"/>
        <v>35.714285714285715</v>
      </c>
      <c r="F12" s="9">
        <f>SUM($D$8:D12)/500</f>
        <v>0.314</v>
      </c>
      <c r="G12" s="15">
        <f t="shared" si="1"/>
        <v>0.35489999999999999</v>
      </c>
      <c r="H12" s="1">
        <f t="shared" si="2"/>
        <v>0.05</v>
      </c>
      <c r="I12" s="1">
        <f t="shared" si="3"/>
        <v>7.1428571428571425E-2</v>
      </c>
      <c r="J12" s="1"/>
      <c r="K12" s="4"/>
      <c r="L12" s="3"/>
      <c r="M12" s="1">
        <v>850</v>
      </c>
      <c r="N12" s="1">
        <v>900</v>
      </c>
      <c r="O12" s="1">
        <v>682</v>
      </c>
      <c r="P12">
        <f t="shared" si="4"/>
        <v>714.28571428571433</v>
      </c>
      <c r="Q12" s="9">
        <f>SUM($O$8:O12)/10000</f>
        <v>0.35489999999999999</v>
      </c>
      <c r="R12" s="1"/>
      <c r="S12" s="1"/>
      <c r="T12" s="1"/>
      <c r="U12" s="1"/>
      <c r="V12" s="8"/>
    </row>
    <row r="13" spans="1:22" x14ac:dyDescent="0.3">
      <c r="A13" s="7"/>
      <c r="B13" s="1">
        <v>900</v>
      </c>
      <c r="C13" s="1">
        <v>950</v>
      </c>
      <c r="D13" s="1">
        <v>46</v>
      </c>
      <c r="E13" s="1">
        <f t="shared" si="0"/>
        <v>35.714285714285715</v>
      </c>
      <c r="F13" s="9">
        <f>SUM($D$8:D13)/500</f>
        <v>0.40600000000000003</v>
      </c>
      <c r="G13" s="15">
        <f t="shared" si="1"/>
        <v>0.42720000000000002</v>
      </c>
      <c r="H13" s="1">
        <f t="shared" si="2"/>
        <v>9.1999999999999998E-2</v>
      </c>
      <c r="I13" s="1">
        <f t="shared" si="3"/>
        <v>7.1428571428571425E-2</v>
      </c>
      <c r="J13" s="1"/>
      <c r="K13" s="4"/>
      <c r="L13" s="3"/>
      <c r="M13" s="1">
        <v>900</v>
      </c>
      <c r="N13" s="1">
        <v>950</v>
      </c>
      <c r="O13" s="1">
        <v>723</v>
      </c>
      <c r="P13">
        <f t="shared" si="4"/>
        <v>714.28571428571433</v>
      </c>
      <c r="Q13" s="9">
        <f>SUM($O$8:O13)/10000</f>
        <v>0.42720000000000002</v>
      </c>
      <c r="R13" s="1"/>
      <c r="S13" s="1"/>
      <c r="T13" s="1"/>
      <c r="U13" s="1"/>
      <c r="V13" s="8"/>
    </row>
    <row r="14" spans="1:22" x14ac:dyDescent="0.3">
      <c r="A14" s="7"/>
      <c r="B14" s="1">
        <v>950</v>
      </c>
      <c r="C14" s="1">
        <v>1000</v>
      </c>
      <c r="D14" s="1">
        <v>41</v>
      </c>
      <c r="E14" s="1">
        <f t="shared" si="0"/>
        <v>35.714285714285715</v>
      </c>
      <c r="F14" s="9">
        <f>SUM($D$8:D14)/500</f>
        <v>0.48799999999999999</v>
      </c>
      <c r="G14" s="15">
        <f t="shared" si="1"/>
        <v>0.50139999999999996</v>
      </c>
      <c r="H14" s="1">
        <f t="shared" si="2"/>
        <v>8.2000000000000003E-2</v>
      </c>
      <c r="I14" s="1">
        <f t="shared" si="3"/>
        <v>7.1428571428571425E-2</v>
      </c>
      <c r="J14" s="1"/>
      <c r="K14" s="4"/>
      <c r="L14" s="3"/>
      <c r="M14" s="1">
        <v>950</v>
      </c>
      <c r="N14" s="1">
        <v>1000</v>
      </c>
      <c r="O14" s="1">
        <v>742</v>
      </c>
      <c r="P14">
        <f t="shared" si="4"/>
        <v>714.28571428571433</v>
      </c>
      <c r="Q14" s="9">
        <f>SUM($O$8:O14)/10000</f>
        <v>0.50139999999999996</v>
      </c>
      <c r="R14" s="1"/>
      <c r="S14" s="1"/>
      <c r="T14" s="1"/>
      <c r="U14" s="1"/>
      <c r="V14" s="8"/>
    </row>
    <row r="15" spans="1:22" x14ac:dyDescent="0.3">
      <c r="A15" s="7"/>
      <c r="B15" s="1">
        <v>1000</v>
      </c>
      <c r="C15" s="1">
        <v>1050</v>
      </c>
      <c r="D15" s="1">
        <v>34</v>
      </c>
      <c r="E15" s="1">
        <f t="shared" si="0"/>
        <v>35.714285714285715</v>
      </c>
      <c r="F15" s="9">
        <f>SUM($D$8:D15)/500</f>
        <v>0.55600000000000005</v>
      </c>
      <c r="G15" s="15">
        <f t="shared" si="1"/>
        <v>0.57679999999999998</v>
      </c>
      <c r="H15" s="1">
        <f t="shared" si="2"/>
        <v>6.8000000000000005E-2</v>
      </c>
      <c r="I15" s="1">
        <f t="shared" si="3"/>
        <v>7.1428571428571425E-2</v>
      </c>
      <c r="J15" s="1"/>
      <c r="K15" s="4"/>
      <c r="L15" s="3"/>
      <c r="M15" s="1">
        <v>1000</v>
      </c>
      <c r="N15" s="1">
        <v>1050</v>
      </c>
      <c r="O15" s="1">
        <v>754</v>
      </c>
      <c r="P15">
        <f t="shared" si="4"/>
        <v>714.28571428571433</v>
      </c>
      <c r="Q15" s="9">
        <f>SUM($O$8:O15)/10000</f>
        <v>0.57679999999999998</v>
      </c>
      <c r="R15" s="1"/>
      <c r="S15" s="1"/>
      <c r="T15" s="1"/>
      <c r="U15" s="1"/>
      <c r="V15" s="8"/>
    </row>
    <row r="16" spans="1:22" x14ac:dyDescent="0.3">
      <c r="A16" s="7"/>
      <c r="B16" s="1">
        <v>1050</v>
      </c>
      <c r="C16" s="1">
        <v>1100</v>
      </c>
      <c r="D16" s="1">
        <v>36</v>
      </c>
      <c r="E16" s="1">
        <f t="shared" si="0"/>
        <v>35.714285714285715</v>
      </c>
      <c r="F16" s="9">
        <f>SUM($D$8:D16)/500</f>
        <v>0.628</v>
      </c>
      <c r="G16" s="15">
        <f t="shared" si="1"/>
        <v>0.64710000000000001</v>
      </c>
      <c r="H16" s="1">
        <f t="shared" si="2"/>
        <v>7.1999999999999995E-2</v>
      </c>
      <c r="I16" s="1">
        <f t="shared" si="3"/>
        <v>7.1428571428571425E-2</v>
      </c>
      <c r="J16" s="1"/>
      <c r="K16" s="4"/>
      <c r="L16" s="3"/>
      <c r="M16" s="1">
        <v>1050</v>
      </c>
      <c r="N16" s="1">
        <v>1100</v>
      </c>
      <c r="O16" s="1">
        <v>703</v>
      </c>
      <c r="P16">
        <f t="shared" si="4"/>
        <v>714.28571428571433</v>
      </c>
      <c r="Q16" s="9">
        <f>SUM($O$8:O16)/10000</f>
        <v>0.64710000000000001</v>
      </c>
      <c r="R16" s="1"/>
      <c r="S16" s="1"/>
      <c r="T16" s="1"/>
      <c r="U16" s="1"/>
      <c r="V16" s="8"/>
    </row>
    <row r="17" spans="1:22" x14ac:dyDescent="0.3">
      <c r="A17" s="7"/>
      <c r="B17" s="1">
        <v>1100</v>
      </c>
      <c r="C17" s="1">
        <v>1150</v>
      </c>
      <c r="D17" s="1">
        <v>28</v>
      </c>
      <c r="E17" s="1">
        <f t="shared" si="0"/>
        <v>35.714285714285715</v>
      </c>
      <c r="F17" s="9">
        <f>SUM($D$8:D17)/500</f>
        <v>0.68400000000000005</v>
      </c>
      <c r="G17" s="15">
        <f t="shared" si="1"/>
        <v>0.71789999999999998</v>
      </c>
      <c r="H17" s="1">
        <f t="shared" si="2"/>
        <v>5.6000000000000001E-2</v>
      </c>
      <c r="I17" s="1">
        <f t="shared" si="3"/>
        <v>7.1428571428571425E-2</v>
      </c>
      <c r="J17" s="1"/>
      <c r="K17" s="4"/>
      <c r="L17" s="3"/>
      <c r="M17" s="1">
        <v>1100</v>
      </c>
      <c r="N17" s="1">
        <v>1150</v>
      </c>
      <c r="O17" s="1">
        <v>708</v>
      </c>
      <c r="P17">
        <f t="shared" si="4"/>
        <v>714.28571428571433</v>
      </c>
      <c r="Q17" s="9">
        <f>SUM($O$8:O17)/10000</f>
        <v>0.71789999999999998</v>
      </c>
      <c r="R17" s="1"/>
      <c r="S17" s="1"/>
      <c r="T17" s="1"/>
      <c r="U17" s="1"/>
      <c r="V17" s="8"/>
    </row>
    <row r="18" spans="1:22" x14ac:dyDescent="0.3">
      <c r="A18" s="7"/>
      <c r="B18" s="1">
        <v>1150</v>
      </c>
      <c r="C18" s="1">
        <v>1200</v>
      </c>
      <c r="D18" s="1">
        <v>38</v>
      </c>
      <c r="E18" s="1">
        <f t="shared" si="0"/>
        <v>35.714285714285715</v>
      </c>
      <c r="F18" s="9">
        <f>SUM($D$8:D18)/500</f>
        <v>0.76</v>
      </c>
      <c r="G18" s="15">
        <f t="shared" si="1"/>
        <v>0.79069999999999996</v>
      </c>
      <c r="H18" s="1">
        <f t="shared" si="2"/>
        <v>7.5999999999999998E-2</v>
      </c>
      <c r="I18" s="1">
        <f t="shared" si="3"/>
        <v>7.1428571428571425E-2</v>
      </c>
      <c r="J18" s="1"/>
      <c r="K18" s="4"/>
      <c r="L18" s="3"/>
      <c r="M18" s="1">
        <v>1150</v>
      </c>
      <c r="N18" s="1">
        <v>1200</v>
      </c>
      <c r="O18" s="1">
        <v>728</v>
      </c>
      <c r="P18">
        <f t="shared" si="4"/>
        <v>714.28571428571433</v>
      </c>
      <c r="Q18" s="9">
        <f>SUM($O$8:O18)/10000</f>
        <v>0.79069999999999996</v>
      </c>
      <c r="R18" s="1"/>
      <c r="S18" s="1"/>
      <c r="T18" s="1"/>
      <c r="U18" s="1"/>
      <c r="V18" s="8"/>
    </row>
    <row r="19" spans="1:22" x14ac:dyDescent="0.3">
      <c r="A19" s="7"/>
      <c r="B19" s="1">
        <v>1200</v>
      </c>
      <c r="C19" s="1">
        <v>1250</v>
      </c>
      <c r="D19" s="1">
        <v>45</v>
      </c>
      <c r="E19" s="1">
        <f t="shared" si="0"/>
        <v>35.714285714285715</v>
      </c>
      <c r="F19" s="9">
        <f>SUM($D$8:D19)/500</f>
        <v>0.85</v>
      </c>
      <c r="G19" s="15">
        <f t="shared" si="1"/>
        <v>0.86360000000000003</v>
      </c>
      <c r="H19" s="1">
        <f t="shared" si="2"/>
        <v>0.09</v>
      </c>
      <c r="I19" s="1">
        <f t="shared" si="3"/>
        <v>7.1428571428571425E-2</v>
      </c>
      <c r="J19" s="1"/>
      <c r="K19" s="4"/>
      <c r="L19" s="3"/>
      <c r="M19" s="1">
        <v>1200</v>
      </c>
      <c r="N19" s="1">
        <v>1250</v>
      </c>
      <c r="O19" s="1">
        <v>729</v>
      </c>
      <c r="P19">
        <f t="shared" si="4"/>
        <v>714.28571428571433</v>
      </c>
      <c r="Q19" s="9">
        <f>SUM($O$8:O19)/10000</f>
        <v>0.86360000000000003</v>
      </c>
      <c r="R19" s="1"/>
      <c r="S19" s="1"/>
      <c r="T19" s="1"/>
      <c r="U19" s="1"/>
      <c r="V19" s="8"/>
    </row>
    <row r="20" spans="1:22" x14ac:dyDescent="0.3">
      <c r="A20" s="7"/>
      <c r="B20" s="1">
        <v>1250</v>
      </c>
      <c r="C20" s="1">
        <v>1300</v>
      </c>
      <c r="D20" s="1">
        <v>44</v>
      </c>
      <c r="E20" s="1">
        <f t="shared" si="0"/>
        <v>35.714285714285715</v>
      </c>
      <c r="F20" s="9">
        <f>SUM($D$8:D20)/500</f>
        <v>0.93799999999999994</v>
      </c>
      <c r="G20" s="15">
        <f t="shared" si="1"/>
        <v>0.93389999999999995</v>
      </c>
      <c r="H20" s="1">
        <f t="shared" si="2"/>
        <v>8.7999999999999995E-2</v>
      </c>
      <c r="I20" s="1">
        <f t="shared" si="3"/>
        <v>7.1428571428571425E-2</v>
      </c>
      <c r="J20" s="1"/>
      <c r="K20" s="4"/>
      <c r="L20" s="3"/>
      <c r="M20" s="1">
        <v>1250</v>
      </c>
      <c r="N20" s="1">
        <v>1300</v>
      </c>
      <c r="O20" s="1">
        <v>703</v>
      </c>
      <c r="P20">
        <f t="shared" si="4"/>
        <v>714.28571428571433</v>
      </c>
      <c r="Q20" s="9">
        <f>SUM($O$8:O20)/10000</f>
        <v>0.93389999999999995</v>
      </c>
      <c r="R20" s="1"/>
      <c r="S20" s="1"/>
      <c r="T20" s="1"/>
      <c r="U20" s="1"/>
      <c r="V20" s="8"/>
    </row>
    <row r="21" spans="1:22" x14ac:dyDescent="0.3">
      <c r="A21" s="7"/>
      <c r="B21" s="1">
        <v>1300</v>
      </c>
      <c r="C21" s="1">
        <v>1350</v>
      </c>
      <c r="D21" s="1">
        <v>31</v>
      </c>
      <c r="E21" s="1">
        <f t="shared" si="0"/>
        <v>35.714285714285715</v>
      </c>
      <c r="F21" s="9">
        <f>SUM($D$8:D21)/500</f>
        <v>1</v>
      </c>
      <c r="G21" s="15">
        <f t="shared" si="1"/>
        <v>1</v>
      </c>
      <c r="H21" s="1">
        <f t="shared" si="2"/>
        <v>6.2E-2</v>
      </c>
      <c r="I21" s="1">
        <f t="shared" si="3"/>
        <v>7.1428571428571425E-2</v>
      </c>
      <c r="J21" s="1"/>
      <c r="K21" s="4"/>
      <c r="L21" s="3"/>
      <c r="M21" s="1">
        <v>1300</v>
      </c>
      <c r="N21" s="1">
        <v>1350</v>
      </c>
      <c r="O21" s="1">
        <v>661</v>
      </c>
      <c r="P21">
        <f t="shared" si="4"/>
        <v>714.28571428571433</v>
      </c>
      <c r="Q21" s="9">
        <f>SUM($O$8:O21)/10000</f>
        <v>1</v>
      </c>
      <c r="R21" s="1"/>
      <c r="S21" s="1"/>
      <c r="T21" s="1"/>
      <c r="U21" s="1"/>
      <c r="V21" s="8"/>
    </row>
    <row r="22" spans="1:22" ht="15.65" thickBot="1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2"/>
      <c r="L22" s="14"/>
      <c r="M22" s="11"/>
      <c r="N22" s="11"/>
      <c r="O22" s="11"/>
      <c r="P22" s="11"/>
      <c r="Q22" s="11"/>
      <c r="R22" s="11"/>
      <c r="S22" s="11"/>
      <c r="T22" s="11"/>
      <c r="U22" s="11"/>
      <c r="V22" s="13"/>
    </row>
    <row r="23" spans="1:22" x14ac:dyDescent="0.3">
      <c r="H23" s="5"/>
    </row>
  </sheetData>
  <mergeCells count="3">
    <mergeCell ref="A1:V3"/>
    <mergeCell ref="A4:K5"/>
    <mergeCell ref="L4:V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8989-0D9B-4AED-9D0B-97021C144EB2}">
  <dimension ref="A1:Y40"/>
  <sheetViews>
    <sheetView topLeftCell="A20" zoomScale="70" zoomScaleNormal="70" workbookViewId="0">
      <selection activeCell="X30" sqref="X30"/>
    </sheetView>
  </sheetViews>
  <sheetFormatPr defaultRowHeight="15.05" x14ac:dyDescent="0.3"/>
  <cols>
    <col min="2" max="2" width="9.77734375" bestFit="1" customWidth="1"/>
    <col min="3" max="3" width="10.6640625" bestFit="1" customWidth="1"/>
    <col min="4" max="4" width="9" bestFit="1" customWidth="1"/>
    <col min="5" max="5" width="8.88671875" bestFit="1" customWidth="1"/>
    <col min="6" max="6" width="7.88671875" bestFit="1" customWidth="1"/>
    <col min="10" max="10" width="24.77734375" bestFit="1" customWidth="1"/>
    <col min="13" max="13" width="12" bestFit="1" customWidth="1"/>
    <col min="14" max="14" width="10.6640625" bestFit="1" customWidth="1"/>
    <col min="15" max="15" width="9" bestFit="1" customWidth="1"/>
    <col min="17" max="17" width="6.88671875" bestFit="1" customWidth="1"/>
    <col min="24" max="24" width="20.6640625" bestFit="1" customWidth="1"/>
  </cols>
  <sheetData>
    <row r="1" spans="1:25" x14ac:dyDescent="0.3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"/>
    </row>
    <row r="2" spans="1:25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"/>
    </row>
    <row r="3" spans="1:25" ht="15.65" thickBot="1" x14ac:dyDescent="0.3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2"/>
    </row>
    <row r="4" spans="1:25" x14ac:dyDescent="0.3">
      <c r="A4" s="25" t="s">
        <v>10</v>
      </c>
      <c r="B4" s="26"/>
      <c r="C4" s="26"/>
      <c r="D4" s="26"/>
      <c r="E4" s="26"/>
      <c r="F4" s="26"/>
      <c r="G4" s="26"/>
      <c r="H4" s="26"/>
      <c r="I4" s="26"/>
      <c r="J4" s="26"/>
      <c r="K4" s="27"/>
      <c r="L4" s="31" t="s">
        <v>11</v>
      </c>
      <c r="M4" s="26"/>
      <c r="N4" s="26"/>
      <c r="O4" s="26"/>
      <c r="P4" s="26"/>
      <c r="Q4" s="26"/>
      <c r="R4" s="26"/>
      <c r="S4" s="26"/>
      <c r="T4" s="26"/>
      <c r="U4" s="26"/>
      <c r="V4" s="32"/>
      <c r="X4" t="s">
        <v>26</v>
      </c>
      <c r="Y4" t="s">
        <v>27</v>
      </c>
    </row>
    <row r="5" spans="1:25" x14ac:dyDescent="0.3">
      <c r="A5" s="28"/>
      <c r="B5" s="29"/>
      <c r="C5" s="29"/>
      <c r="D5" s="29"/>
      <c r="E5" s="29"/>
      <c r="F5" s="29"/>
      <c r="G5" s="29"/>
      <c r="H5" s="29"/>
      <c r="I5" s="29"/>
      <c r="J5" s="29"/>
      <c r="K5" s="30"/>
      <c r="L5" s="33"/>
      <c r="M5" s="29"/>
      <c r="N5" s="29"/>
      <c r="O5" s="29"/>
      <c r="P5" s="29"/>
      <c r="Q5" s="29"/>
      <c r="R5" s="29"/>
      <c r="S5" s="29"/>
      <c r="T5" s="29"/>
      <c r="U5" s="29"/>
      <c r="V5" s="34"/>
      <c r="X5" s="36">
        <f>1000/13</f>
        <v>76.92307692307692</v>
      </c>
      <c r="Y5">
        <v>13</v>
      </c>
    </row>
    <row r="6" spans="1:25" x14ac:dyDescent="0.3">
      <c r="A6" s="7"/>
      <c r="B6" s="1"/>
      <c r="C6" s="1"/>
      <c r="D6" s="1"/>
      <c r="E6" s="1"/>
      <c r="F6" s="1"/>
      <c r="G6" s="1"/>
      <c r="H6" s="1"/>
      <c r="I6" s="1"/>
      <c r="J6" s="1"/>
      <c r="K6" s="1"/>
      <c r="L6" s="3"/>
      <c r="M6" s="1"/>
      <c r="N6" s="1"/>
      <c r="O6" s="1"/>
      <c r="P6" s="1"/>
      <c r="Q6" s="1"/>
      <c r="R6" s="1"/>
      <c r="S6" s="1"/>
      <c r="T6" s="1"/>
      <c r="U6" s="1"/>
      <c r="V6" s="8"/>
    </row>
    <row r="7" spans="1:25" x14ac:dyDescent="0.3">
      <c r="A7" s="7"/>
      <c r="B7" s="1" t="s">
        <v>14</v>
      </c>
      <c r="C7" s="1" t="s">
        <v>15</v>
      </c>
      <c r="D7" s="1" t="s">
        <v>16</v>
      </c>
      <c r="E7" s="5" t="s">
        <v>17</v>
      </c>
      <c r="F7" s="5" t="s">
        <v>18</v>
      </c>
      <c r="G7" s="5" t="s">
        <v>19</v>
      </c>
      <c r="H7" s="5" t="s">
        <v>20</v>
      </c>
      <c r="I7" s="5" t="s">
        <v>21</v>
      </c>
      <c r="J7" s="5"/>
      <c r="K7" s="1"/>
      <c r="L7" s="3"/>
      <c r="M7" s="1"/>
      <c r="N7" s="1"/>
      <c r="O7" s="1"/>
      <c r="P7" s="5"/>
      <c r="Q7" s="5"/>
      <c r="R7" s="5"/>
      <c r="S7" s="5"/>
      <c r="T7" s="5"/>
      <c r="U7" s="1"/>
      <c r="V7" s="8"/>
    </row>
    <row r="8" spans="1:25" x14ac:dyDescent="0.3">
      <c r="A8" s="7"/>
      <c r="B8" s="1">
        <v>200</v>
      </c>
      <c r="C8" s="1">
        <v>300</v>
      </c>
      <c r="D8" s="1">
        <v>1</v>
      </c>
      <c r="E8" s="1">
        <f>O8/20</f>
        <v>0.2</v>
      </c>
      <c r="F8" s="9">
        <f>SUM($D$8:D8)/500</f>
        <v>2E-3</v>
      </c>
      <c r="G8" s="15">
        <f>Q8</f>
        <v>4.0000000000000002E-4</v>
      </c>
      <c r="H8" s="17">
        <f>D8/500</f>
        <v>2E-3</v>
      </c>
      <c r="I8" s="17">
        <f>O8/10000</f>
        <v>4.0000000000000002E-4</v>
      </c>
      <c r="J8" s="19"/>
      <c r="K8" s="1"/>
      <c r="L8" s="3"/>
      <c r="M8" s="1">
        <v>200</v>
      </c>
      <c r="N8" s="1">
        <v>300</v>
      </c>
      <c r="O8" s="1">
        <v>4</v>
      </c>
      <c r="P8" s="1"/>
      <c r="Q8" s="9">
        <f>SUM($O$8:O8)/10000</f>
        <v>4.0000000000000002E-4</v>
      </c>
      <c r="R8" s="1"/>
      <c r="S8" s="1"/>
      <c r="T8" s="1"/>
      <c r="U8" s="19"/>
      <c r="V8" s="8"/>
    </row>
    <row r="9" spans="1:25" x14ac:dyDescent="0.3">
      <c r="A9" s="7"/>
      <c r="B9" s="1">
        <v>300</v>
      </c>
      <c r="C9" s="1">
        <v>400</v>
      </c>
      <c r="D9" s="1">
        <v>1</v>
      </c>
      <c r="E9" s="1">
        <f t="shared" ref="E9:E25" si="0">O9/20</f>
        <v>1.5</v>
      </c>
      <c r="F9" s="9">
        <f>SUM($D$8:D9)/500</f>
        <v>4.0000000000000001E-3</v>
      </c>
      <c r="G9" s="15">
        <f t="shared" ref="G9:G25" si="1">Q9</f>
        <v>3.3999999999999998E-3</v>
      </c>
      <c r="H9" s="17">
        <f t="shared" ref="H9:H24" si="2">D9/500</f>
        <v>2E-3</v>
      </c>
      <c r="I9" s="17">
        <f t="shared" ref="I8:I24" si="3">O9/10000</f>
        <v>3.0000000000000001E-3</v>
      </c>
      <c r="J9" s="19"/>
      <c r="K9" s="1"/>
      <c r="L9" s="3"/>
      <c r="M9" s="1">
        <v>300</v>
      </c>
      <c r="N9" s="1">
        <v>400</v>
      </c>
      <c r="O9" s="1">
        <v>30</v>
      </c>
      <c r="P9" s="1"/>
      <c r="Q9" s="9">
        <f>SUM($O$8:O9)/10000</f>
        <v>3.3999999999999998E-3</v>
      </c>
      <c r="R9" s="1"/>
      <c r="S9" s="1"/>
      <c r="T9" s="1"/>
      <c r="U9" s="19"/>
      <c r="V9" s="8"/>
    </row>
    <row r="10" spans="1:25" x14ac:dyDescent="0.3">
      <c r="A10" s="7"/>
      <c r="B10" s="1">
        <v>400</v>
      </c>
      <c r="C10" s="1">
        <v>500</v>
      </c>
      <c r="D10" s="1">
        <v>7</v>
      </c>
      <c r="E10" s="1">
        <f t="shared" si="0"/>
        <v>5.55</v>
      </c>
      <c r="F10" s="9">
        <f>SUM($D$8:D10)/500</f>
        <v>1.7999999999999999E-2</v>
      </c>
      <c r="G10" s="15">
        <f t="shared" si="1"/>
        <v>1.4500000000000001E-2</v>
      </c>
      <c r="H10" s="17">
        <f t="shared" si="2"/>
        <v>1.4E-2</v>
      </c>
      <c r="I10" s="17">
        <f t="shared" si="3"/>
        <v>1.11E-2</v>
      </c>
      <c r="J10" s="19"/>
      <c r="K10" s="1"/>
      <c r="L10" s="3"/>
      <c r="M10" s="1">
        <v>400</v>
      </c>
      <c r="N10" s="1">
        <v>500</v>
      </c>
      <c r="O10" s="1">
        <v>111</v>
      </c>
      <c r="P10" s="1"/>
      <c r="Q10" s="9">
        <f>SUM($O$8:O10)/10000</f>
        <v>1.4500000000000001E-2</v>
      </c>
      <c r="R10" s="1"/>
      <c r="S10" s="1"/>
      <c r="T10" s="1"/>
      <c r="U10" s="19"/>
      <c r="V10" s="8"/>
    </row>
    <row r="11" spans="1:25" x14ac:dyDescent="0.3">
      <c r="A11" s="7"/>
      <c r="B11" s="1">
        <v>500</v>
      </c>
      <c r="C11" s="1">
        <v>600</v>
      </c>
      <c r="D11" s="1">
        <v>12</v>
      </c>
      <c r="E11" s="1">
        <f t="shared" si="0"/>
        <v>17.149999999999999</v>
      </c>
      <c r="F11" s="9">
        <f>SUM($D$8:D11)/500</f>
        <v>4.2000000000000003E-2</v>
      </c>
      <c r="G11" s="15">
        <f t="shared" si="1"/>
        <v>4.8800000000000003E-2</v>
      </c>
      <c r="H11" s="17">
        <f t="shared" si="2"/>
        <v>2.4E-2</v>
      </c>
      <c r="I11" s="17">
        <f t="shared" si="3"/>
        <v>3.4299999999999997E-2</v>
      </c>
      <c r="J11" s="19"/>
      <c r="K11" s="1"/>
      <c r="L11" s="3"/>
      <c r="M11" s="1">
        <v>500</v>
      </c>
      <c r="N11" s="1">
        <v>600</v>
      </c>
      <c r="O11" s="1">
        <v>343</v>
      </c>
      <c r="P11" s="1"/>
      <c r="Q11" s="9">
        <f>SUM($O$8:O11)/10000</f>
        <v>4.8800000000000003E-2</v>
      </c>
      <c r="R11" s="1"/>
      <c r="S11" s="1"/>
      <c r="T11" s="1"/>
      <c r="U11" s="19"/>
      <c r="V11" s="8"/>
    </row>
    <row r="12" spans="1:25" x14ac:dyDescent="0.3">
      <c r="A12" s="7"/>
      <c r="B12" s="1">
        <v>600</v>
      </c>
      <c r="C12" s="1">
        <v>700</v>
      </c>
      <c r="D12" s="1">
        <v>37</v>
      </c>
      <c r="E12" s="1">
        <f t="shared" si="0"/>
        <v>42</v>
      </c>
      <c r="F12" s="9">
        <f>SUM($D$8:D12)/500</f>
        <v>0.11600000000000001</v>
      </c>
      <c r="G12" s="15">
        <f t="shared" si="1"/>
        <v>0.1328</v>
      </c>
      <c r="H12" s="17">
        <f t="shared" si="2"/>
        <v>7.3999999999999996E-2</v>
      </c>
      <c r="I12" s="17">
        <f t="shared" si="3"/>
        <v>8.4000000000000005E-2</v>
      </c>
      <c r="J12" s="19"/>
      <c r="K12" s="1"/>
      <c r="L12" s="3"/>
      <c r="M12" s="1">
        <v>600</v>
      </c>
      <c r="N12" s="1">
        <v>700</v>
      </c>
      <c r="O12" s="1">
        <v>840</v>
      </c>
      <c r="P12" s="1"/>
      <c r="Q12" s="9">
        <f>SUM($O$8:O12)/10000</f>
        <v>0.1328</v>
      </c>
      <c r="R12" s="1"/>
      <c r="S12" s="1"/>
      <c r="T12" s="1"/>
      <c r="U12" s="19"/>
      <c r="V12" s="8"/>
    </row>
    <row r="13" spans="1:25" x14ac:dyDescent="0.3">
      <c r="A13" s="7"/>
      <c r="B13" s="1">
        <v>700</v>
      </c>
      <c r="C13" s="1">
        <v>800</v>
      </c>
      <c r="D13" s="1">
        <v>56</v>
      </c>
      <c r="E13" s="1">
        <f t="shared" si="0"/>
        <v>58.95</v>
      </c>
      <c r="F13" s="9">
        <f>SUM($D$8:D13)/500</f>
        <v>0.22800000000000001</v>
      </c>
      <c r="G13" s="15">
        <f t="shared" si="1"/>
        <v>0.25069999999999998</v>
      </c>
      <c r="H13" s="17">
        <f t="shared" si="2"/>
        <v>0.112</v>
      </c>
      <c r="I13" s="17">
        <f t="shared" si="3"/>
        <v>0.1179</v>
      </c>
      <c r="J13" s="19"/>
      <c r="K13" s="1"/>
      <c r="L13" s="3"/>
      <c r="M13" s="1">
        <v>700</v>
      </c>
      <c r="N13" s="1">
        <v>800</v>
      </c>
      <c r="O13" s="1">
        <v>1179</v>
      </c>
      <c r="P13" s="1"/>
      <c r="Q13" s="9">
        <f>SUM($O$8:O13)/10000</f>
        <v>0.25069999999999998</v>
      </c>
      <c r="R13" s="1"/>
      <c r="S13" s="1"/>
      <c r="T13" s="1"/>
      <c r="U13" s="19"/>
      <c r="V13" s="8"/>
    </row>
    <row r="14" spans="1:25" x14ac:dyDescent="0.3">
      <c r="A14" s="7"/>
      <c r="B14" s="1">
        <v>800</v>
      </c>
      <c r="C14" s="1">
        <v>900</v>
      </c>
      <c r="D14" s="1">
        <v>83</v>
      </c>
      <c r="E14" s="1">
        <f t="shared" si="0"/>
        <v>68.55</v>
      </c>
      <c r="F14" s="9">
        <f>SUM($D$8:D14)/500</f>
        <v>0.39400000000000002</v>
      </c>
      <c r="G14" s="15">
        <f t="shared" si="1"/>
        <v>0.38779999999999998</v>
      </c>
      <c r="H14" s="17">
        <f t="shared" si="2"/>
        <v>0.16600000000000001</v>
      </c>
      <c r="I14" s="17">
        <f t="shared" si="3"/>
        <v>0.1371</v>
      </c>
      <c r="J14" s="19"/>
      <c r="K14" s="1"/>
      <c r="L14" s="3"/>
      <c r="M14" s="1">
        <v>800</v>
      </c>
      <c r="N14" s="1">
        <v>900</v>
      </c>
      <c r="O14" s="1">
        <v>1371</v>
      </c>
      <c r="P14" s="1"/>
      <c r="Q14" s="9">
        <f>SUM($O$8:O14)/10000</f>
        <v>0.38779999999999998</v>
      </c>
      <c r="R14" s="1"/>
      <c r="S14" s="1"/>
      <c r="T14" s="1"/>
      <c r="U14" s="19"/>
      <c r="V14" s="8"/>
    </row>
    <row r="15" spans="1:25" x14ac:dyDescent="0.3">
      <c r="A15" s="7"/>
      <c r="B15" s="1">
        <v>900</v>
      </c>
      <c r="C15" s="1">
        <v>1000</v>
      </c>
      <c r="D15" s="1">
        <v>74</v>
      </c>
      <c r="E15" s="1">
        <f t="shared" si="0"/>
        <v>72.5</v>
      </c>
      <c r="F15" s="9">
        <f>SUM($D$8:D15)/500</f>
        <v>0.54200000000000004</v>
      </c>
      <c r="G15" s="15">
        <f t="shared" si="1"/>
        <v>0.53280000000000005</v>
      </c>
      <c r="H15" s="17">
        <f t="shared" si="2"/>
        <v>0.14799999999999999</v>
      </c>
      <c r="I15" s="17">
        <f t="shared" si="3"/>
        <v>0.14499999999999999</v>
      </c>
      <c r="J15" s="19"/>
      <c r="K15" s="1"/>
      <c r="L15" s="3"/>
      <c r="M15" s="1">
        <v>900</v>
      </c>
      <c r="N15" s="1">
        <v>1000</v>
      </c>
      <c r="O15" s="1">
        <v>1450</v>
      </c>
      <c r="P15" s="1"/>
      <c r="Q15" s="9">
        <f>SUM($O$8:O15)/10000</f>
        <v>0.53280000000000005</v>
      </c>
      <c r="R15" s="1"/>
      <c r="S15" s="1"/>
      <c r="T15" s="1"/>
      <c r="U15" s="19"/>
      <c r="V15" s="8"/>
    </row>
    <row r="16" spans="1:25" x14ac:dyDescent="0.3">
      <c r="A16" s="7"/>
      <c r="B16" s="1">
        <v>1000</v>
      </c>
      <c r="C16" s="1">
        <v>1100</v>
      </c>
      <c r="D16" s="1">
        <v>63</v>
      </c>
      <c r="E16" s="1">
        <f t="shared" si="0"/>
        <v>67.25</v>
      </c>
      <c r="F16" s="9">
        <f>SUM($D$8:D16)/500</f>
        <v>0.66800000000000004</v>
      </c>
      <c r="G16" s="15">
        <f t="shared" si="1"/>
        <v>0.6673</v>
      </c>
      <c r="H16" s="17">
        <f t="shared" si="2"/>
        <v>0.126</v>
      </c>
      <c r="I16" s="17">
        <f t="shared" si="3"/>
        <v>0.13450000000000001</v>
      </c>
      <c r="J16" s="19"/>
      <c r="K16" s="1"/>
      <c r="L16" s="3"/>
      <c r="M16" s="1">
        <v>1000</v>
      </c>
      <c r="N16" s="1">
        <v>1100</v>
      </c>
      <c r="O16" s="1">
        <v>1345</v>
      </c>
      <c r="P16" s="1"/>
      <c r="Q16" s="9">
        <f>SUM($O$8:O16)/10000</f>
        <v>0.6673</v>
      </c>
      <c r="R16" s="1"/>
      <c r="S16" s="1"/>
      <c r="T16" s="1"/>
      <c r="U16" s="19"/>
      <c r="V16" s="8"/>
    </row>
    <row r="17" spans="1:22" x14ac:dyDescent="0.3">
      <c r="A17" s="7"/>
      <c r="B17" s="1">
        <v>1100</v>
      </c>
      <c r="C17" s="1">
        <v>1200</v>
      </c>
      <c r="D17" s="1">
        <v>53</v>
      </c>
      <c r="E17" s="1">
        <f t="shared" si="0"/>
        <v>58.45</v>
      </c>
      <c r="F17" s="9">
        <f>SUM($D$8:D17)/500</f>
        <v>0.77400000000000002</v>
      </c>
      <c r="G17" s="15">
        <f t="shared" si="1"/>
        <v>0.78420000000000001</v>
      </c>
      <c r="H17" s="17">
        <f t="shared" si="2"/>
        <v>0.106</v>
      </c>
      <c r="I17" s="17">
        <f t="shared" si="3"/>
        <v>0.1169</v>
      </c>
      <c r="J17" s="19"/>
      <c r="K17" s="1"/>
      <c r="L17" s="3"/>
      <c r="M17" s="1">
        <v>1100</v>
      </c>
      <c r="N17" s="1">
        <v>1200</v>
      </c>
      <c r="O17" s="1">
        <v>1169</v>
      </c>
      <c r="P17" s="1"/>
      <c r="Q17" s="9">
        <f>SUM($O$8:O17)/10000</f>
        <v>0.78420000000000001</v>
      </c>
      <c r="R17" s="1"/>
      <c r="S17" s="1"/>
      <c r="T17" s="1"/>
      <c r="U17" s="19"/>
      <c r="V17" s="8"/>
    </row>
    <row r="18" spans="1:22" x14ac:dyDescent="0.3">
      <c r="A18" s="7"/>
      <c r="B18" s="1">
        <v>1200</v>
      </c>
      <c r="C18" s="1">
        <v>1300</v>
      </c>
      <c r="D18" s="1">
        <v>38</v>
      </c>
      <c r="E18" s="1">
        <f t="shared" si="0"/>
        <v>37.299999999999997</v>
      </c>
      <c r="F18" s="9">
        <f>SUM($D$8:D18)/500</f>
        <v>0.85</v>
      </c>
      <c r="G18" s="15">
        <f t="shared" si="1"/>
        <v>0.85880000000000001</v>
      </c>
      <c r="H18" s="17">
        <f t="shared" si="2"/>
        <v>7.5999999999999998E-2</v>
      </c>
      <c r="I18" s="17">
        <f t="shared" si="3"/>
        <v>7.46E-2</v>
      </c>
      <c r="J18" s="19"/>
      <c r="K18" s="1"/>
      <c r="L18" s="3"/>
      <c r="M18" s="1">
        <v>1200</v>
      </c>
      <c r="N18" s="1">
        <v>1300</v>
      </c>
      <c r="O18" s="1">
        <v>746</v>
      </c>
      <c r="P18" s="1"/>
      <c r="Q18" s="9">
        <f>SUM($O$8:O18)/10000</f>
        <v>0.85880000000000001</v>
      </c>
      <c r="R18" s="1"/>
      <c r="S18" s="1"/>
      <c r="T18" s="1"/>
      <c r="U18" s="19"/>
      <c r="V18" s="8"/>
    </row>
    <row r="19" spans="1:22" x14ac:dyDescent="0.3">
      <c r="A19" s="7"/>
      <c r="B19" s="1">
        <v>1300</v>
      </c>
      <c r="C19" s="1">
        <v>1400</v>
      </c>
      <c r="D19" s="1">
        <v>31</v>
      </c>
      <c r="E19" s="1">
        <f t="shared" si="0"/>
        <v>27.75</v>
      </c>
      <c r="F19" s="9">
        <f>SUM($D$8:D19)/500</f>
        <v>0.91200000000000003</v>
      </c>
      <c r="G19" s="15">
        <f t="shared" si="1"/>
        <v>0.9143</v>
      </c>
      <c r="H19" s="17">
        <f t="shared" si="2"/>
        <v>6.2E-2</v>
      </c>
      <c r="I19" s="17">
        <f t="shared" si="3"/>
        <v>5.5500000000000001E-2</v>
      </c>
      <c r="J19" s="19"/>
      <c r="K19" s="1"/>
      <c r="L19" s="3"/>
      <c r="M19" s="1">
        <v>1300</v>
      </c>
      <c r="N19" s="1">
        <v>1400</v>
      </c>
      <c r="O19" s="1">
        <v>555</v>
      </c>
      <c r="P19" s="1"/>
      <c r="Q19" s="9">
        <f>SUM($O$8:O19)/10000</f>
        <v>0.9143</v>
      </c>
      <c r="R19" s="1"/>
      <c r="S19" s="1"/>
      <c r="T19" s="1"/>
      <c r="U19" s="19"/>
      <c r="V19" s="8"/>
    </row>
    <row r="20" spans="1:22" x14ac:dyDescent="0.3">
      <c r="A20" s="7"/>
      <c r="B20" s="1">
        <v>1400</v>
      </c>
      <c r="C20" s="1">
        <v>1500</v>
      </c>
      <c r="D20" s="1">
        <v>15</v>
      </c>
      <c r="E20" s="1">
        <f t="shared" si="0"/>
        <v>17.25</v>
      </c>
      <c r="F20" s="9">
        <f>SUM($D$8:D20)/500</f>
        <v>0.94199999999999995</v>
      </c>
      <c r="G20" s="15">
        <f t="shared" si="1"/>
        <v>0.94879999999999998</v>
      </c>
      <c r="H20" s="17">
        <f t="shared" si="2"/>
        <v>0.03</v>
      </c>
      <c r="I20" s="17">
        <f t="shared" si="3"/>
        <v>3.4500000000000003E-2</v>
      </c>
      <c r="J20" s="19"/>
      <c r="K20" s="1"/>
      <c r="L20" s="3"/>
      <c r="M20" s="1">
        <v>1400</v>
      </c>
      <c r="N20" s="1">
        <v>1500</v>
      </c>
      <c r="O20" s="1">
        <v>345</v>
      </c>
      <c r="P20" s="1"/>
      <c r="Q20" s="9">
        <f>SUM($O$8:O20)/10000</f>
        <v>0.94879999999999998</v>
      </c>
      <c r="R20" s="1"/>
      <c r="S20" s="1"/>
      <c r="T20" s="1"/>
      <c r="U20" s="19"/>
      <c r="V20" s="8"/>
    </row>
    <row r="21" spans="1:22" x14ac:dyDescent="0.3">
      <c r="A21" s="7"/>
      <c r="B21" s="1">
        <v>1500</v>
      </c>
      <c r="C21" s="1">
        <v>1600</v>
      </c>
      <c r="D21" s="1">
        <v>12</v>
      </c>
      <c r="E21" s="1">
        <f t="shared" si="0"/>
        <v>11.75</v>
      </c>
      <c r="F21" s="9">
        <f>SUM($D$8:D21)/500</f>
        <v>0.96599999999999997</v>
      </c>
      <c r="G21" s="15">
        <f t="shared" si="1"/>
        <v>0.97230000000000005</v>
      </c>
      <c r="H21" s="17">
        <f t="shared" si="2"/>
        <v>2.4E-2</v>
      </c>
      <c r="I21" s="17">
        <f t="shared" si="3"/>
        <v>2.35E-2</v>
      </c>
      <c r="J21" s="19"/>
      <c r="K21" s="1"/>
      <c r="L21" s="3"/>
      <c r="M21" s="1">
        <v>1500</v>
      </c>
      <c r="N21" s="1">
        <v>1600</v>
      </c>
      <c r="O21" s="1">
        <v>235</v>
      </c>
      <c r="P21" s="1"/>
      <c r="Q21" s="9">
        <f>SUM($O$8:O21)/10000</f>
        <v>0.97230000000000005</v>
      </c>
      <c r="R21" s="1"/>
      <c r="S21" s="1"/>
      <c r="T21" s="1"/>
      <c r="U21" s="19"/>
      <c r="V21" s="8"/>
    </row>
    <row r="22" spans="1:22" x14ac:dyDescent="0.3">
      <c r="A22" s="7"/>
      <c r="B22" s="1">
        <v>1600</v>
      </c>
      <c r="C22" s="1">
        <v>1700</v>
      </c>
      <c r="D22" s="1">
        <v>9</v>
      </c>
      <c r="E22" s="1">
        <f t="shared" si="0"/>
        <v>6.15</v>
      </c>
      <c r="F22" s="9">
        <f>SUM($D$8:D22)/500</f>
        <v>0.98399999999999999</v>
      </c>
      <c r="G22" s="15">
        <f t="shared" si="1"/>
        <v>0.98460000000000003</v>
      </c>
      <c r="H22" s="17">
        <f t="shared" si="2"/>
        <v>1.7999999999999999E-2</v>
      </c>
      <c r="I22" s="17">
        <f t="shared" si="3"/>
        <v>1.23E-2</v>
      </c>
      <c r="J22" s="19"/>
      <c r="K22" s="1"/>
      <c r="L22" s="3"/>
      <c r="M22" s="1">
        <v>1600</v>
      </c>
      <c r="N22" s="1">
        <v>1700</v>
      </c>
      <c r="O22" s="1">
        <v>123</v>
      </c>
      <c r="P22" s="1"/>
      <c r="Q22" s="9">
        <f>SUM($O$8:O22)/10000</f>
        <v>0.98460000000000003</v>
      </c>
      <c r="R22" s="1"/>
      <c r="S22" s="1"/>
      <c r="T22" s="1"/>
      <c r="U22" s="19"/>
      <c r="V22" s="8"/>
    </row>
    <row r="23" spans="1:22" x14ac:dyDescent="0.3">
      <c r="A23" s="7"/>
      <c r="B23" s="1">
        <v>1700</v>
      </c>
      <c r="C23" s="1">
        <v>1800</v>
      </c>
      <c r="D23" s="1">
        <v>4</v>
      </c>
      <c r="E23" s="1">
        <f t="shared" si="0"/>
        <v>3.85</v>
      </c>
      <c r="F23" s="9">
        <f>SUM($D$8:D23)/500</f>
        <v>0.99199999999999999</v>
      </c>
      <c r="G23" s="15">
        <f t="shared" si="1"/>
        <v>0.99229999999999996</v>
      </c>
      <c r="H23" s="17">
        <f t="shared" si="2"/>
        <v>8.0000000000000002E-3</v>
      </c>
      <c r="I23" s="17">
        <f t="shared" si="3"/>
        <v>7.7000000000000002E-3</v>
      </c>
      <c r="J23" s="19"/>
      <c r="K23" s="1"/>
      <c r="L23" s="3"/>
      <c r="M23" s="1">
        <v>1700</v>
      </c>
      <c r="N23" s="1">
        <v>1800</v>
      </c>
      <c r="O23" s="1">
        <v>77</v>
      </c>
      <c r="P23" s="1"/>
      <c r="Q23" s="9">
        <f>SUM($O$8:O23)/10000</f>
        <v>0.99229999999999996</v>
      </c>
      <c r="R23" s="1"/>
      <c r="S23" s="1"/>
      <c r="T23" s="1"/>
      <c r="U23" s="19"/>
      <c r="V23" s="8"/>
    </row>
    <row r="24" spans="1:22" x14ac:dyDescent="0.3">
      <c r="A24" s="7"/>
      <c r="B24" s="1">
        <v>1800</v>
      </c>
      <c r="C24" s="1">
        <v>1900</v>
      </c>
      <c r="D24" s="1">
        <v>2</v>
      </c>
      <c r="E24" s="1">
        <f t="shared" si="0"/>
        <v>1.6</v>
      </c>
      <c r="F24" s="9">
        <f>SUM($D$8:D24)/500</f>
        <v>0.996</v>
      </c>
      <c r="G24" s="15">
        <f t="shared" si="1"/>
        <v>0.99550000000000005</v>
      </c>
      <c r="H24" s="17">
        <f t="shared" si="2"/>
        <v>4.0000000000000001E-3</v>
      </c>
      <c r="I24" s="17">
        <f t="shared" si="3"/>
        <v>3.2000000000000002E-3</v>
      </c>
      <c r="J24" s="19"/>
      <c r="K24" s="1"/>
      <c r="L24" s="3"/>
      <c r="M24" s="1">
        <v>1800</v>
      </c>
      <c r="N24" s="1">
        <v>1900</v>
      </c>
      <c r="O24" s="1">
        <v>32</v>
      </c>
      <c r="P24" s="1"/>
      <c r="Q24" s="9">
        <f>SUM($O$8:O24)/10000</f>
        <v>0.99550000000000005</v>
      </c>
      <c r="R24" s="1"/>
      <c r="S24" s="1"/>
      <c r="T24" s="1"/>
      <c r="U24" s="19"/>
      <c r="V24" s="8"/>
    </row>
    <row r="25" spans="1:22" x14ac:dyDescent="0.3">
      <c r="A25" s="7"/>
      <c r="B25" s="1">
        <v>1900</v>
      </c>
      <c r="C25" s="1" t="s">
        <v>12</v>
      </c>
      <c r="D25" s="1">
        <v>2</v>
      </c>
      <c r="E25" s="1">
        <f t="shared" si="0"/>
        <v>1.3</v>
      </c>
      <c r="F25" s="9">
        <f>SUM($D$8:D25)/500</f>
        <v>1</v>
      </c>
      <c r="G25" s="15">
        <f t="shared" si="1"/>
        <v>0.99809999999999999</v>
      </c>
      <c r="H25" s="17">
        <f>D25/500</f>
        <v>4.0000000000000001E-3</v>
      </c>
      <c r="I25" s="17">
        <f>O25/10000</f>
        <v>2.5999999999999999E-3</v>
      </c>
      <c r="J25" s="19"/>
      <c r="K25" s="1"/>
      <c r="L25" s="3"/>
      <c r="M25" s="1">
        <v>1990</v>
      </c>
      <c r="N25" s="1" t="s">
        <v>12</v>
      </c>
      <c r="O25" s="1">
        <v>26</v>
      </c>
      <c r="P25" s="1"/>
      <c r="Q25" s="9">
        <f>SUM($O$8:O25)/10000</f>
        <v>0.99809999999999999</v>
      </c>
      <c r="R25" s="1"/>
      <c r="S25" s="1"/>
      <c r="T25" s="1"/>
      <c r="U25" s="19"/>
      <c r="V25" s="8"/>
    </row>
    <row r="26" spans="1:22" ht="15.65" thickBot="1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2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3"/>
    </row>
    <row r="27" spans="1:22" x14ac:dyDescent="0.3">
      <c r="A27" s="6"/>
      <c r="B27" s="6"/>
      <c r="C27" s="6"/>
      <c r="D27" s="6"/>
      <c r="E27" s="6"/>
      <c r="F27" s="6"/>
      <c r="G27" s="6"/>
      <c r="H27" s="16">
        <f>SUM(H8:H25)</f>
        <v>1</v>
      </c>
      <c r="I27" s="16">
        <f>SUM(I8:I25)</f>
        <v>0.99809999999999999</v>
      </c>
      <c r="J27" s="1"/>
      <c r="K27" s="1"/>
      <c r="L27" s="1"/>
      <c r="M27" s="1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3">
      <c r="A28" s="6"/>
      <c r="B28" s="6"/>
      <c r="C28" s="6"/>
      <c r="D28" s="6"/>
      <c r="E28" s="6"/>
      <c r="F28" s="6"/>
      <c r="G28" s="6"/>
      <c r="H28" s="6"/>
      <c r="I28" s="6"/>
      <c r="J28" s="1"/>
      <c r="K28" s="1"/>
      <c r="L28" s="1"/>
      <c r="M28" s="1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3">
      <c r="A29" s="6"/>
      <c r="B29" s="6"/>
      <c r="C29" s="6"/>
      <c r="D29" s="6"/>
      <c r="E29" s="6"/>
      <c r="F29" s="6"/>
      <c r="G29" s="6"/>
      <c r="H29" s="6"/>
      <c r="I29" s="6"/>
      <c r="J29" s="1"/>
      <c r="K29" s="1"/>
      <c r="L29" s="1"/>
      <c r="M29" s="1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3">
      <c r="A30" s="6"/>
      <c r="B30" s="6"/>
      <c r="C30" s="6"/>
      <c r="D30" s="6"/>
      <c r="E30" s="6"/>
      <c r="F30" s="6"/>
      <c r="G30" s="6"/>
      <c r="H30" s="6"/>
      <c r="I30" s="6"/>
      <c r="J30" s="1"/>
      <c r="K30" s="1"/>
      <c r="L30" s="1"/>
      <c r="M30" s="1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</sheetData>
  <mergeCells count="3">
    <mergeCell ref="A1:V3"/>
    <mergeCell ref="A4:K5"/>
    <mergeCell ref="L4:V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6F8C-88B3-4B02-B83B-D62460D607AD}">
  <dimension ref="B3:R21"/>
  <sheetViews>
    <sheetView tabSelected="1" workbookViewId="0">
      <selection activeCell="R13" sqref="R13"/>
    </sheetView>
  </sheetViews>
  <sheetFormatPr defaultRowHeight="15.05" x14ac:dyDescent="0.3"/>
  <cols>
    <col min="3" max="3" width="15" bestFit="1" customWidth="1"/>
    <col min="12" max="12" width="15" bestFit="1" customWidth="1"/>
  </cols>
  <sheetData>
    <row r="3" spans="2:18" x14ac:dyDescent="0.3">
      <c r="B3" t="s">
        <v>6</v>
      </c>
      <c r="C3">
        <v>10</v>
      </c>
    </row>
    <row r="4" spans="2:18" x14ac:dyDescent="0.3">
      <c r="B4" t="s">
        <v>7</v>
      </c>
      <c r="C4">
        <v>5</v>
      </c>
    </row>
    <row r="5" spans="2:18" x14ac:dyDescent="0.3">
      <c r="B5" t="s">
        <v>8</v>
      </c>
      <c r="C5">
        <v>10</v>
      </c>
    </row>
    <row r="6" spans="2:18" x14ac:dyDescent="0.3">
      <c r="B6" t="s">
        <v>0</v>
      </c>
      <c r="C6">
        <v>1000</v>
      </c>
    </row>
    <row r="7" spans="2:18" x14ac:dyDescent="0.3">
      <c r="B7" t="s">
        <v>1</v>
      </c>
      <c r="C7">
        <v>0.2</v>
      </c>
      <c r="L7" s="21" t="s">
        <v>33</v>
      </c>
      <c r="M7" s="21" t="s">
        <v>9</v>
      </c>
      <c r="N7" s="21" t="s">
        <v>10</v>
      </c>
      <c r="O7" s="22" t="s">
        <v>34</v>
      </c>
      <c r="P7" s="21" t="s">
        <v>11</v>
      </c>
      <c r="Q7" s="21" t="s">
        <v>34</v>
      </c>
    </row>
    <row r="8" spans="2:18" x14ac:dyDescent="0.3">
      <c r="B8" t="s">
        <v>2</v>
      </c>
      <c r="C8">
        <v>-90</v>
      </c>
      <c r="L8" s="21" t="s">
        <v>24</v>
      </c>
      <c r="M8" s="21">
        <v>1000</v>
      </c>
      <c r="N8" s="21">
        <v>1006.194</v>
      </c>
      <c r="O8" s="20">
        <f>ABS(1-N8/M8)</f>
        <v>6.1940000000000328E-3</v>
      </c>
      <c r="P8" s="21">
        <v>999.36199999999997</v>
      </c>
      <c r="Q8" s="20">
        <f>ABS(1-P8/M8)</f>
        <v>6.3800000000002743E-4</v>
      </c>
      <c r="R8" s="37">
        <f>ABS((P8-M8)/(P8+M8))/2</f>
        <v>1.5955089673606721E-4</v>
      </c>
    </row>
    <row r="9" spans="2:18" x14ac:dyDescent="0.3">
      <c r="B9" t="s">
        <v>3</v>
      </c>
      <c r="C9">
        <v>13</v>
      </c>
      <c r="L9" s="21" t="s">
        <v>23</v>
      </c>
      <c r="M9" s="21">
        <f>M17</f>
        <v>76923.076923076922</v>
      </c>
      <c r="N9" s="21">
        <f>(276.586)^2</f>
        <v>76499.815396000005</v>
      </c>
      <c r="O9" s="20">
        <f>ABS(1-N9/M9)</f>
        <v>5.5023998519999617E-3</v>
      </c>
      <c r="P9" s="21">
        <f>(273.751)^2</f>
        <v>74939.610000999994</v>
      </c>
      <c r="Q9" s="20">
        <f>ABS(1-P9/M9)</f>
        <v>2.5785069987000031E-2</v>
      </c>
      <c r="R9" s="37">
        <f>ABS((P9-M9)/(P9+M9))/2</f>
        <v>6.5304617027767782E-3</v>
      </c>
    </row>
    <row r="10" spans="2:18" x14ac:dyDescent="0.3">
      <c r="B10" t="s">
        <v>4</v>
      </c>
      <c r="C10">
        <v>3</v>
      </c>
      <c r="L10" s="22" t="s">
        <v>25</v>
      </c>
      <c r="M10" s="21">
        <f>M19</f>
        <v>0.27735009811261457</v>
      </c>
      <c r="N10" s="21">
        <f>SQRT(N9)/N8</f>
        <v>0.27488337239140764</v>
      </c>
      <c r="O10" s="20">
        <f>ABS(1-N10/M10)</f>
        <v>8.893906070317481E-3</v>
      </c>
      <c r="P10" s="21">
        <f t="shared" ref="P10" si="0">SQRT(P9)/P8</f>
        <v>0.27392576463783891</v>
      </c>
      <c r="Q10" s="20">
        <f>ABS(1-P10/M10)</f>
        <v>1.2346609927591401E-2</v>
      </c>
      <c r="R10" s="37">
        <f>ABS((P10-M10)/(P10+M10))/2</f>
        <v>3.1058256910531205E-3</v>
      </c>
    </row>
    <row r="11" spans="2:18" x14ac:dyDescent="0.3">
      <c r="B11" t="s">
        <v>5</v>
      </c>
      <c r="C11">
        <v>60</v>
      </c>
    </row>
    <row r="15" spans="2:18" x14ac:dyDescent="0.3">
      <c r="L15" t="s">
        <v>28</v>
      </c>
      <c r="M15">
        <f>13/1000</f>
        <v>1.2999999999999999E-2</v>
      </c>
    </row>
    <row r="16" spans="2:18" x14ac:dyDescent="0.3">
      <c r="L16" t="s">
        <v>29</v>
      </c>
      <c r="M16">
        <v>1000</v>
      </c>
    </row>
    <row r="17" spans="3:13" x14ac:dyDescent="0.3">
      <c r="C17" s="23"/>
      <c r="D17" s="23"/>
      <c r="E17" s="23"/>
      <c r="F17" s="23"/>
      <c r="G17" s="23"/>
      <c r="H17" s="23"/>
      <c r="L17" t="s">
        <v>30</v>
      </c>
      <c r="M17">
        <f>13/M15/M15</f>
        <v>76923.076923076922</v>
      </c>
    </row>
    <row r="18" spans="3:13" x14ac:dyDescent="0.3">
      <c r="C18" s="21" t="s">
        <v>22</v>
      </c>
      <c r="D18" s="21" t="s">
        <v>9</v>
      </c>
      <c r="E18" s="21" t="s">
        <v>10</v>
      </c>
      <c r="F18" s="21" t="s">
        <v>34</v>
      </c>
      <c r="G18" s="21" t="s">
        <v>11</v>
      </c>
      <c r="H18" s="21" t="s">
        <v>34</v>
      </c>
      <c r="L18" t="s">
        <v>32</v>
      </c>
      <c r="M18">
        <f>SQRT(M17)</f>
        <v>277.35009811261455</v>
      </c>
    </row>
    <row r="19" spans="3:13" x14ac:dyDescent="0.3">
      <c r="C19" s="21" t="s">
        <v>24</v>
      </c>
      <c r="D19" s="21">
        <v>1000</v>
      </c>
      <c r="E19" s="21">
        <v>1012.803</v>
      </c>
      <c r="F19" s="18">
        <f>ABS(1-E19/D19)</f>
        <v>1.2802999999999898E-2</v>
      </c>
      <c r="G19" s="21">
        <v>998.83600000000001</v>
      </c>
      <c r="H19" s="18">
        <f>ABS(1-G19/D19)</f>
        <v>1.1639999999999429E-3</v>
      </c>
      <c r="L19" t="s">
        <v>31</v>
      </c>
      <c r="M19">
        <f>M18/M16</f>
        <v>0.27735009811261457</v>
      </c>
    </row>
    <row r="20" spans="3:13" x14ac:dyDescent="0.3">
      <c r="C20" s="21" t="s">
        <v>23</v>
      </c>
      <c r="D20" s="21">
        <f>200*200</f>
        <v>40000</v>
      </c>
      <c r="E20" s="21">
        <f>(197.5)^2</f>
        <v>39006.25</v>
      </c>
      <c r="F20" s="18">
        <f>ABS(1-E20/D20)</f>
        <v>2.4843750000000053E-2</v>
      </c>
      <c r="G20" s="21">
        <f>(199.972)^2</f>
        <v>39988.800784000006</v>
      </c>
      <c r="H20" s="18">
        <f>ABS(1-G20/D20)</f>
        <v>2.7998039999987956E-4</v>
      </c>
    </row>
    <row r="21" spans="3:13" x14ac:dyDescent="0.3">
      <c r="C21" s="22" t="s">
        <v>25</v>
      </c>
      <c r="D21" s="21">
        <v>0.2</v>
      </c>
      <c r="E21" s="21">
        <f>SQRT(E20)/E19</f>
        <v>0.19500337183045469</v>
      </c>
      <c r="F21" s="18">
        <f>ABS(1-E21/D21)</f>
        <v>2.498314084772657E-2</v>
      </c>
      <c r="G21" s="21">
        <f>SQRT(G20)/G19</f>
        <v>0.20020503866500608</v>
      </c>
      <c r="H21" s="18">
        <f>ABS(1-G21/D21)</f>
        <v>1.0251933250302603E-3</v>
      </c>
    </row>
  </sheetData>
  <pageMargins left="0.7" right="0.7" top="0.75" bottom="0.75" header="0.3" footer="0.3"/>
  <pageSetup paperSize="9" orientation="portrait" r:id="rId1"/>
  <ignoredErrors>
    <ignoredError sqref="F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Ореховский Антон</dc:creator>
  <cp:lastModifiedBy>Ореховский Антон</cp:lastModifiedBy>
  <dcterms:created xsi:type="dcterms:W3CDTF">2019-10-30T12:22:28Z</dcterms:created>
  <dcterms:modified xsi:type="dcterms:W3CDTF">2019-11-13T18:45:15Z</dcterms:modified>
</cp:coreProperties>
</file>