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Антон\Dropbox\itmo\3\Modeling\3\"/>
    </mc:Choice>
  </mc:AlternateContent>
  <xr:revisionPtr revIDLastSave="0" documentId="13_ncr:1_{14836DAF-E37C-452B-AE02-506F2458468C}" xr6:coauthVersionLast="45" xr6:coauthVersionMax="45" xr10:uidLastSave="{00000000-0000-0000-0000-000000000000}"/>
  <bookViews>
    <workbookView xWindow="-113" yWindow="-113" windowWidth="24267" windowHeight="13148" activeTab="2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" i="1" l="1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5" i="3"/>
  <c r="AJ5" i="3" s="1"/>
  <c r="AC5" i="3"/>
  <c r="AB5" i="3"/>
  <c r="AA23" i="3"/>
  <c r="AA24" i="3"/>
  <c r="AH24" i="3" s="1"/>
  <c r="AA25" i="3"/>
  <c r="AA26" i="3"/>
  <c r="AA27" i="3"/>
  <c r="AA28" i="3"/>
  <c r="AH28" i="3" s="1"/>
  <c r="AA29" i="3"/>
  <c r="AA30" i="3"/>
  <c r="AA6" i="3"/>
  <c r="AA7" i="3"/>
  <c r="AA8" i="3"/>
  <c r="AH8" i="3" s="1"/>
  <c r="AA9" i="3"/>
  <c r="AD9" i="3" s="1"/>
  <c r="AM9" i="3" s="1"/>
  <c r="AA10" i="3"/>
  <c r="AA11" i="3"/>
  <c r="AA12" i="3"/>
  <c r="AH12" i="3" s="1"/>
  <c r="AA13" i="3"/>
  <c r="AD13" i="3" s="1"/>
  <c r="AM13" i="3" s="1"/>
  <c r="AA14" i="3"/>
  <c r="AA15" i="3"/>
  <c r="AA16" i="3"/>
  <c r="AH16" i="3" s="1"/>
  <c r="AA17" i="3"/>
  <c r="AD17" i="3" s="1"/>
  <c r="AM17" i="3" s="1"/>
  <c r="AA18" i="3"/>
  <c r="AA19" i="3"/>
  <c r="AA20" i="3"/>
  <c r="AH20" i="3" s="1"/>
  <c r="AA21" i="3"/>
  <c r="AD21" i="3" s="1"/>
  <c r="AM21" i="3" s="1"/>
  <c r="AA22" i="3"/>
  <c r="AA5" i="3"/>
  <c r="AH5" i="3" s="1"/>
  <c r="AH6" i="3"/>
  <c r="M6" i="3" s="1"/>
  <c r="AH7" i="3"/>
  <c r="AJ7" i="3" s="1"/>
  <c r="AH10" i="3"/>
  <c r="M10" i="3" s="1"/>
  <c r="AH11" i="3"/>
  <c r="M11" i="3" s="1"/>
  <c r="AH14" i="3"/>
  <c r="AJ14" i="3" s="1"/>
  <c r="AH15" i="3"/>
  <c r="M15" i="3" s="1"/>
  <c r="AH18" i="3"/>
  <c r="AH19" i="3"/>
  <c r="AH22" i="3"/>
  <c r="AJ22" i="3" s="1"/>
  <c r="AH23" i="3"/>
  <c r="AH25" i="3"/>
  <c r="AJ25" i="3" s="1"/>
  <c r="AH26" i="3"/>
  <c r="AH27" i="3"/>
  <c r="AH29" i="3"/>
  <c r="AJ29" i="3" s="1"/>
  <c r="AH30" i="3"/>
  <c r="V5" i="3"/>
  <c r="M14" i="3"/>
  <c r="M18" i="3"/>
  <c r="M19" i="3"/>
  <c r="M23" i="3"/>
  <c r="M26" i="3"/>
  <c r="M27" i="3"/>
  <c r="M30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5" i="3"/>
  <c r="K26" i="3"/>
  <c r="K27" i="3"/>
  <c r="K29" i="3"/>
  <c r="K30" i="3"/>
  <c r="K6" i="3"/>
  <c r="K5" i="3"/>
  <c r="AL6" i="3"/>
  <c r="AO6" i="3"/>
  <c r="AP6" i="3"/>
  <c r="AN7" i="3"/>
  <c r="AO7" i="3"/>
  <c r="AL10" i="3"/>
  <c r="AK10" i="3" s="1"/>
  <c r="AO10" i="3"/>
  <c r="AP10" i="3"/>
  <c r="AN11" i="3"/>
  <c r="AO11" i="3"/>
  <c r="AL14" i="3"/>
  <c r="AO14" i="3"/>
  <c r="AP14" i="3"/>
  <c r="AN15" i="3"/>
  <c r="AO15" i="3"/>
  <c r="AL18" i="3"/>
  <c r="AO18" i="3"/>
  <c r="AP18" i="3"/>
  <c r="AN19" i="3"/>
  <c r="AO19" i="3"/>
  <c r="AL22" i="3"/>
  <c r="AO22" i="3"/>
  <c r="AP22" i="3"/>
  <c r="AM23" i="3"/>
  <c r="AO25" i="3"/>
  <c r="AM27" i="3"/>
  <c r="AO29" i="3"/>
  <c r="X5" i="3"/>
  <c r="AJ10" i="3"/>
  <c r="AJ11" i="3"/>
  <c r="AJ18" i="3"/>
  <c r="AJ19" i="3"/>
  <c r="AJ23" i="3"/>
  <c r="AJ26" i="3"/>
  <c r="AJ27" i="3"/>
  <c r="AJ30" i="3"/>
  <c r="U5" i="3"/>
  <c r="AB6" i="3"/>
  <c r="AC6" i="3"/>
  <c r="AD6" i="3"/>
  <c r="AM6" i="3" s="1"/>
  <c r="AE6" i="3"/>
  <c r="AN6" i="3" s="1"/>
  <c r="AF6" i="3"/>
  <c r="AG6" i="3"/>
  <c r="AB7" i="3"/>
  <c r="AC7" i="3"/>
  <c r="AL7" i="3" s="1"/>
  <c r="AD7" i="3"/>
  <c r="AM7" i="3" s="1"/>
  <c r="AE7" i="3"/>
  <c r="AF7" i="3"/>
  <c r="AG7" i="3"/>
  <c r="AP7" i="3" s="1"/>
  <c r="AD8" i="3"/>
  <c r="AM8" i="3" s="1"/>
  <c r="AE8" i="3"/>
  <c r="AN8" i="3" s="1"/>
  <c r="AC9" i="3"/>
  <c r="AL9" i="3" s="1"/>
  <c r="AG9" i="3"/>
  <c r="AP9" i="3" s="1"/>
  <c r="AB10" i="3"/>
  <c r="AC10" i="3"/>
  <c r="AD10" i="3"/>
  <c r="AM10" i="3" s="1"/>
  <c r="AE10" i="3"/>
  <c r="AN10" i="3" s="1"/>
  <c r="AF10" i="3"/>
  <c r="AG10" i="3"/>
  <c r="AB11" i="3"/>
  <c r="AC11" i="3"/>
  <c r="AL11" i="3" s="1"/>
  <c r="AD11" i="3"/>
  <c r="AM11" i="3" s="1"/>
  <c r="AE11" i="3"/>
  <c r="AF11" i="3"/>
  <c r="AG11" i="3"/>
  <c r="AP11" i="3" s="1"/>
  <c r="AD12" i="3"/>
  <c r="AM12" i="3" s="1"/>
  <c r="AE12" i="3"/>
  <c r="AN12" i="3" s="1"/>
  <c r="AC13" i="3"/>
  <c r="AL13" i="3" s="1"/>
  <c r="AG13" i="3"/>
  <c r="AP13" i="3" s="1"/>
  <c r="AB14" i="3"/>
  <c r="AC14" i="3"/>
  <c r="AD14" i="3"/>
  <c r="AM14" i="3" s="1"/>
  <c r="AE14" i="3"/>
  <c r="AN14" i="3" s="1"/>
  <c r="AF14" i="3"/>
  <c r="AG14" i="3"/>
  <c r="AB15" i="3"/>
  <c r="AC15" i="3"/>
  <c r="AL15" i="3" s="1"/>
  <c r="AD15" i="3"/>
  <c r="AM15" i="3" s="1"/>
  <c r="AE15" i="3"/>
  <c r="AF15" i="3"/>
  <c r="AG15" i="3"/>
  <c r="AP15" i="3" s="1"/>
  <c r="AD16" i="3"/>
  <c r="AM16" i="3" s="1"/>
  <c r="AE16" i="3"/>
  <c r="AN16" i="3" s="1"/>
  <c r="AC17" i="3"/>
  <c r="AL17" i="3" s="1"/>
  <c r="AG17" i="3"/>
  <c r="AP17" i="3" s="1"/>
  <c r="AB18" i="3"/>
  <c r="AC18" i="3"/>
  <c r="AD18" i="3"/>
  <c r="AM18" i="3" s="1"/>
  <c r="AE18" i="3"/>
  <c r="AN18" i="3" s="1"/>
  <c r="AF18" i="3"/>
  <c r="AG18" i="3"/>
  <c r="AB19" i="3"/>
  <c r="AC19" i="3"/>
  <c r="AL19" i="3" s="1"/>
  <c r="AD19" i="3"/>
  <c r="AM19" i="3" s="1"/>
  <c r="AE19" i="3"/>
  <c r="AF19" i="3"/>
  <c r="AG19" i="3"/>
  <c r="AP19" i="3" s="1"/>
  <c r="AD20" i="3"/>
  <c r="AM20" i="3" s="1"/>
  <c r="AE20" i="3"/>
  <c r="AN20" i="3" s="1"/>
  <c r="AC21" i="3"/>
  <c r="AL21" i="3" s="1"/>
  <c r="AG21" i="3"/>
  <c r="AP21" i="3" s="1"/>
  <c r="AB22" i="3"/>
  <c r="AC22" i="3"/>
  <c r="AD22" i="3"/>
  <c r="AM22" i="3" s="1"/>
  <c r="AE22" i="3"/>
  <c r="AN22" i="3" s="1"/>
  <c r="AF22" i="3"/>
  <c r="AG22" i="3"/>
  <c r="AB23" i="3"/>
  <c r="AC23" i="3"/>
  <c r="AL23" i="3" s="1"/>
  <c r="AD23" i="3"/>
  <c r="AE23" i="3"/>
  <c r="AN23" i="3" s="1"/>
  <c r="AF23" i="3"/>
  <c r="AO23" i="3" s="1"/>
  <c r="AG23" i="3"/>
  <c r="AP23" i="3" s="1"/>
  <c r="AE24" i="3"/>
  <c r="AN24" i="3" s="1"/>
  <c r="AB25" i="3"/>
  <c r="AC25" i="3"/>
  <c r="AL25" i="3" s="1"/>
  <c r="AD25" i="3"/>
  <c r="AM25" i="3" s="1"/>
  <c r="AE25" i="3"/>
  <c r="AN25" i="3" s="1"/>
  <c r="AF25" i="3"/>
  <c r="AG25" i="3"/>
  <c r="AP25" i="3" s="1"/>
  <c r="AB26" i="3"/>
  <c r="AC26" i="3"/>
  <c r="AL26" i="3" s="1"/>
  <c r="AD26" i="3"/>
  <c r="AM26" i="3" s="1"/>
  <c r="AE26" i="3"/>
  <c r="AN26" i="3" s="1"/>
  <c r="AF26" i="3"/>
  <c r="AO26" i="3" s="1"/>
  <c r="AG26" i="3"/>
  <c r="AP26" i="3" s="1"/>
  <c r="AB27" i="3"/>
  <c r="AC27" i="3"/>
  <c r="AL27" i="3" s="1"/>
  <c r="AD27" i="3"/>
  <c r="AE27" i="3"/>
  <c r="AN27" i="3" s="1"/>
  <c r="AF27" i="3"/>
  <c r="AO27" i="3" s="1"/>
  <c r="AG27" i="3"/>
  <c r="AP27" i="3" s="1"/>
  <c r="AE28" i="3"/>
  <c r="AN28" i="3" s="1"/>
  <c r="AB29" i="3"/>
  <c r="AC29" i="3"/>
  <c r="AL29" i="3" s="1"/>
  <c r="AD29" i="3"/>
  <c r="AM29" i="3" s="1"/>
  <c r="AE29" i="3"/>
  <c r="AN29" i="3" s="1"/>
  <c r="AF29" i="3"/>
  <c r="AG29" i="3"/>
  <c r="AP29" i="3" s="1"/>
  <c r="AB30" i="3"/>
  <c r="AC30" i="3"/>
  <c r="AL30" i="3" s="1"/>
  <c r="AK30" i="3" s="1"/>
  <c r="AD30" i="3"/>
  <c r="AM30" i="3" s="1"/>
  <c r="AE30" i="3"/>
  <c r="AN30" i="3" s="1"/>
  <c r="AF30" i="3"/>
  <c r="AO30" i="3" s="1"/>
  <c r="AG30" i="3"/>
  <c r="AP30" i="3" s="1"/>
  <c r="AL5" i="3"/>
  <c r="AD5" i="3"/>
  <c r="AM5" i="3" s="1"/>
  <c r="AE5" i="3"/>
  <c r="AN5" i="3" s="1"/>
  <c r="AF5" i="3"/>
  <c r="AO5" i="3" s="1"/>
  <c r="AG5" i="3"/>
  <c r="AP5" i="3" s="1"/>
  <c r="P5" i="3"/>
  <c r="Q5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6" i="3"/>
  <c r="J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X6" i="3"/>
  <c r="Y6" i="3"/>
  <c r="Z6" i="3"/>
  <c r="X7" i="3"/>
  <c r="Y7" i="3"/>
  <c r="Z7" i="3"/>
  <c r="X8" i="3"/>
  <c r="Y8" i="3"/>
  <c r="Z8" i="3"/>
  <c r="X9" i="3"/>
  <c r="Y9" i="3"/>
  <c r="Z9" i="3"/>
  <c r="X10" i="3"/>
  <c r="Y10" i="3"/>
  <c r="Z10" i="3"/>
  <c r="X11" i="3"/>
  <c r="Y11" i="3"/>
  <c r="Z11" i="3"/>
  <c r="X12" i="3"/>
  <c r="Y12" i="3"/>
  <c r="Z12" i="3"/>
  <c r="X13" i="3"/>
  <c r="Y13" i="3"/>
  <c r="Z13" i="3"/>
  <c r="X14" i="3"/>
  <c r="Y14" i="3"/>
  <c r="Z14" i="3"/>
  <c r="X15" i="3"/>
  <c r="Y15" i="3"/>
  <c r="Z15" i="3"/>
  <c r="X16" i="3"/>
  <c r="Y16" i="3"/>
  <c r="Z16" i="3"/>
  <c r="X17" i="3"/>
  <c r="Y17" i="3"/>
  <c r="Z17" i="3"/>
  <c r="X18" i="3"/>
  <c r="Y18" i="3"/>
  <c r="Z18" i="3"/>
  <c r="X19" i="3"/>
  <c r="Y19" i="3"/>
  <c r="Z19" i="3"/>
  <c r="X20" i="3"/>
  <c r="Y20" i="3"/>
  <c r="Z20" i="3"/>
  <c r="X21" i="3"/>
  <c r="Y21" i="3"/>
  <c r="Z21" i="3"/>
  <c r="X22" i="3"/>
  <c r="Y22" i="3"/>
  <c r="Z22" i="3"/>
  <c r="X23" i="3"/>
  <c r="Y23" i="3"/>
  <c r="Z23" i="3"/>
  <c r="X24" i="3"/>
  <c r="Y24" i="3"/>
  <c r="Z24" i="3"/>
  <c r="X25" i="3"/>
  <c r="Y25" i="3"/>
  <c r="Z25" i="3"/>
  <c r="X26" i="3"/>
  <c r="Y26" i="3"/>
  <c r="Z26" i="3"/>
  <c r="X27" i="3"/>
  <c r="Y27" i="3"/>
  <c r="Z27" i="3"/>
  <c r="X28" i="3"/>
  <c r="Y28" i="3"/>
  <c r="Z28" i="3"/>
  <c r="X29" i="3"/>
  <c r="Y29" i="3"/>
  <c r="Z29" i="3"/>
  <c r="X30" i="3"/>
  <c r="Y30" i="3"/>
  <c r="Z30" i="3"/>
  <c r="Y5" i="3"/>
  <c r="Z5" i="3"/>
  <c r="W5" i="3"/>
  <c r="P9" i="3"/>
  <c r="F8" i="3"/>
  <c r="F12" i="3"/>
  <c r="F16" i="3"/>
  <c r="F20" i="3"/>
  <c r="F24" i="3"/>
  <c r="F28" i="3"/>
  <c r="P28" i="3" s="1"/>
  <c r="G28" i="3" s="1"/>
  <c r="O6" i="3"/>
  <c r="D6" i="3" s="1"/>
  <c r="O10" i="3"/>
  <c r="O14" i="3"/>
  <c r="D14" i="3" s="1"/>
  <c r="O18" i="3"/>
  <c r="D18" i="3" s="1"/>
  <c r="O22" i="3"/>
  <c r="D22" i="3" s="1"/>
  <c r="O30" i="3"/>
  <c r="D30" i="3" s="1"/>
  <c r="C6" i="3"/>
  <c r="C7" i="3"/>
  <c r="O7" i="3" s="1"/>
  <c r="D7" i="3" s="1"/>
  <c r="C8" i="3"/>
  <c r="O8" i="3" s="1"/>
  <c r="D8" i="3" s="1"/>
  <c r="C9" i="3"/>
  <c r="O9" i="3" s="1"/>
  <c r="D9" i="3" s="1"/>
  <c r="C10" i="3"/>
  <c r="D10" i="3"/>
  <c r="C11" i="3"/>
  <c r="O11" i="3" s="1"/>
  <c r="D11" i="3" s="1"/>
  <c r="C12" i="3"/>
  <c r="O12" i="3" s="1"/>
  <c r="D12" i="3" s="1"/>
  <c r="C13" i="3"/>
  <c r="O13" i="3" s="1"/>
  <c r="D13" i="3" s="1"/>
  <c r="C14" i="3"/>
  <c r="C15" i="3"/>
  <c r="O15" i="3" s="1"/>
  <c r="D15" i="3" s="1"/>
  <c r="C16" i="3"/>
  <c r="O16" i="3" s="1"/>
  <c r="D16" i="3" s="1"/>
  <c r="C17" i="3"/>
  <c r="O17" i="3" s="1"/>
  <c r="D17" i="3" s="1"/>
  <c r="C18" i="3"/>
  <c r="C19" i="3"/>
  <c r="O19" i="3" s="1"/>
  <c r="D19" i="3" s="1"/>
  <c r="C20" i="3"/>
  <c r="O20" i="3" s="1"/>
  <c r="D20" i="3" s="1"/>
  <c r="C21" i="3"/>
  <c r="O21" i="3" s="1"/>
  <c r="D21" i="3" s="1"/>
  <c r="C22" i="3"/>
  <c r="C23" i="3"/>
  <c r="O23" i="3" s="1"/>
  <c r="D23" i="3" s="1"/>
  <c r="C24" i="3"/>
  <c r="O24" i="3" s="1"/>
  <c r="D24" i="3" s="1"/>
  <c r="C25" i="3"/>
  <c r="O25" i="3" s="1"/>
  <c r="D25" i="3" s="1"/>
  <c r="C26" i="3"/>
  <c r="O26" i="3" s="1"/>
  <c r="D26" i="3" s="1"/>
  <c r="C27" i="3"/>
  <c r="O27" i="3" s="1"/>
  <c r="D27" i="3" s="1"/>
  <c r="C28" i="3"/>
  <c r="O28" i="3" s="1"/>
  <c r="D28" i="3"/>
  <c r="C29" i="3"/>
  <c r="O29" i="3" s="1"/>
  <c r="D29" i="3" s="1"/>
  <c r="C30" i="3"/>
  <c r="C34" i="3"/>
  <c r="F9" i="3" s="1"/>
  <c r="U9" i="3" s="1"/>
  <c r="C5" i="3"/>
  <c r="O5" i="3" s="1"/>
  <c r="D5" i="3" s="1"/>
  <c r="H9" i="2"/>
  <c r="K17" i="2"/>
  <c r="K16" i="2"/>
  <c r="K15" i="2"/>
  <c r="O11" i="2"/>
  <c r="O13" i="2" s="1"/>
  <c r="O9" i="2"/>
  <c r="R16" i="2"/>
  <c r="R17" i="2"/>
  <c r="R18" i="2"/>
  <c r="R19" i="2"/>
  <c r="R20" i="2"/>
  <c r="R15" i="2"/>
  <c r="S11" i="2"/>
  <c r="S12" i="2"/>
  <c r="S13" i="2"/>
  <c r="S8" i="2"/>
  <c r="S9" i="2"/>
  <c r="S10" i="2"/>
  <c r="S7" i="2"/>
  <c r="O12" i="2"/>
  <c r="O7" i="2"/>
  <c r="O8" i="2" s="1"/>
  <c r="H12" i="2"/>
  <c r="L8" i="2"/>
  <c r="H10" i="2" s="1"/>
  <c r="L9" i="2"/>
  <c r="L10" i="2"/>
  <c r="H11" i="2" s="1"/>
  <c r="H13" i="2" s="1"/>
  <c r="L7" i="2"/>
  <c r="AK25" i="3" l="1"/>
  <c r="AK29" i="3"/>
  <c r="AK23" i="3"/>
  <c r="L23" i="3" s="1"/>
  <c r="AJ28" i="3"/>
  <c r="M28" i="3"/>
  <c r="M24" i="3"/>
  <c r="AJ24" i="3"/>
  <c r="AK27" i="3"/>
  <c r="L27" i="3" s="1"/>
  <c r="AK26" i="3"/>
  <c r="AC28" i="3"/>
  <c r="AL28" i="3" s="1"/>
  <c r="AG24" i="3"/>
  <c r="AP24" i="3" s="1"/>
  <c r="AC24" i="3"/>
  <c r="AL24" i="3" s="1"/>
  <c r="L29" i="3"/>
  <c r="AG28" i="3"/>
  <c r="AP28" i="3" s="1"/>
  <c r="AF28" i="3"/>
  <c r="AO28" i="3" s="1"/>
  <c r="AB28" i="3"/>
  <c r="AF24" i="3"/>
  <c r="AO24" i="3" s="1"/>
  <c r="AB24" i="3"/>
  <c r="L30" i="3"/>
  <c r="L25" i="3"/>
  <c r="AD28" i="3"/>
  <c r="AM28" i="3" s="1"/>
  <c r="AD24" i="3"/>
  <c r="AM24" i="3" s="1"/>
  <c r="AK24" i="3" s="1"/>
  <c r="L26" i="3"/>
  <c r="K28" i="3"/>
  <c r="K24" i="3"/>
  <c r="M20" i="3"/>
  <c r="AJ20" i="3"/>
  <c r="AJ12" i="3"/>
  <c r="M12" i="3"/>
  <c r="AK22" i="3"/>
  <c r="AK6" i="3"/>
  <c r="AK8" i="3"/>
  <c r="L22" i="3"/>
  <c r="AJ16" i="3"/>
  <c r="M16" i="3"/>
  <c r="M8" i="3"/>
  <c r="AJ8" i="3"/>
  <c r="AK14" i="3"/>
  <c r="L14" i="3" s="1"/>
  <c r="AK18" i="3"/>
  <c r="AB21" i="3"/>
  <c r="AB17" i="3"/>
  <c r="AB13" i="3"/>
  <c r="AB9" i="3"/>
  <c r="L18" i="3"/>
  <c r="L10" i="3"/>
  <c r="AK19" i="3"/>
  <c r="L19" i="3" s="1"/>
  <c r="AK15" i="3"/>
  <c r="AK11" i="3"/>
  <c r="L11" i="3" s="1"/>
  <c r="AK7" i="3"/>
  <c r="L7" i="3" s="1"/>
  <c r="M7" i="3"/>
  <c r="AE21" i="3"/>
  <c r="AN21" i="3" s="1"/>
  <c r="AK21" i="3" s="1"/>
  <c r="AG20" i="3"/>
  <c r="AP20" i="3" s="1"/>
  <c r="AC20" i="3"/>
  <c r="AL20" i="3" s="1"/>
  <c r="AE17" i="3"/>
  <c r="AN17" i="3" s="1"/>
  <c r="AG16" i="3"/>
  <c r="AP16" i="3" s="1"/>
  <c r="AC16" i="3"/>
  <c r="AL16" i="3" s="1"/>
  <c r="AK16" i="3" s="1"/>
  <c r="AE13" i="3"/>
  <c r="AN13" i="3" s="1"/>
  <c r="AK13" i="3" s="1"/>
  <c r="AG12" i="3"/>
  <c r="AP12" i="3" s="1"/>
  <c r="AC12" i="3"/>
  <c r="AL12" i="3" s="1"/>
  <c r="AK12" i="3" s="1"/>
  <c r="AE9" i="3"/>
  <c r="AN9" i="3" s="1"/>
  <c r="AK9" i="3" s="1"/>
  <c r="AG8" i="3"/>
  <c r="AP8" i="3" s="1"/>
  <c r="AC8" i="3"/>
  <c r="AL8" i="3" s="1"/>
  <c r="AJ15" i="3"/>
  <c r="L15" i="3" s="1"/>
  <c r="M22" i="3"/>
  <c r="AH21" i="3"/>
  <c r="AJ21" i="3" s="1"/>
  <c r="AH17" i="3"/>
  <c r="AJ17" i="3" s="1"/>
  <c r="AH13" i="3"/>
  <c r="AJ13" i="3" s="1"/>
  <c r="AH9" i="3"/>
  <c r="AJ9" i="3" s="1"/>
  <c r="AF21" i="3"/>
  <c r="AO21" i="3" s="1"/>
  <c r="AF17" i="3"/>
  <c r="AO17" i="3" s="1"/>
  <c r="AK17" i="3" s="1"/>
  <c r="AF13" i="3"/>
  <c r="AO13" i="3" s="1"/>
  <c r="AF9" i="3"/>
  <c r="AO9" i="3" s="1"/>
  <c r="AF20" i="3"/>
  <c r="AO20" i="3" s="1"/>
  <c r="AK20" i="3" s="1"/>
  <c r="AB20" i="3"/>
  <c r="AF16" i="3"/>
  <c r="AO16" i="3" s="1"/>
  <c r="AB16" i="3"/>
  <c r="AF12" i="3"/>
  <c r="AO12" i="3" s="1"/>
  <c r="AB12" i="3"/>
  <c r="AF8" i="3"/>
  <c r="AO8" i="3" s="1"/>
  <c r="AB8" i="3"/>
  <c r="AJ6" i="3"/>
  <c r="L6" i="3" s="1"/>
  <c r="M5" i="3"/>
  <c r="M29" i="3"/>
  <c r="M25" i="3"/>
  <c r="M21" i="3"/>
  <c r="AK5" i="3"/>
  <c r="U12" i="3"/>
  <c r="R12" i="3"/>
  <c r="U24" i="3"/>
  <c r="S24" i="3"/>
  <c r="P24" i="3"/>
  <c r="R24" i="3" s="1"/>
  <c r="S8" i="3"/>
  <c r="P8" i="3"/>
  <c r="G8" i="3" s="1"/>
  <c r="U8" i="3"/>
  <c r="T12" i="3"/>
  <c r="Q8" i="3"/>
  <c r="Q9" i="3"/>
  <c r="G9" i="3"/>
  <c r="S20" i="3"/>
  <c r="P20" i="3"/>
  <c r="G20" i="3" s="1"/>
  <c r="U20" i="3"/>
  <c r="P12" i="3"/>
  <c r="G12" i="3" s="1"/>
  <c r="Q28" i="3"/>
  <c r="R28" i="3"/>
  <c r="S28" i="3"/>
  <c r="U28" i="3"/>
  <c r="T28" i="3"/>
  <c r="P16" i="3"/>
  <c r="G16" i="3" s="1"/>
  <c r="T16" i="3"/>
  <c r="Q16" i="3"/>
  <c r="U16" i="3"/>
  <c r="R16" i="3"/>
  <c r="R20" i="3"/>
  <c r="F5" i="3"/>
  <c r="F27" i="3"/>
  <c r="F23" i="3"/>
  <c r="F19" i="3"/>
  <c r="F15" i="3"/>
  <c r="F11" i="3"/>
  <c r="F7" i="3"/>
  <c r="F30" i="3"/>
  <c r="F26" i="3"/>
  <c r="F22" i="3"/>
  <c r="F18" i="3"/>
  <c r="F14" i="3"/>
  <c r="F10" i="3"/>
  <c r="F6" i="3"/>
  <c r="F29" i="3"/>
  <c r="F25" i="3"/>
  <c r="F21" i="3"/>
  <c r="F17" i="3"/>
  <c r="F13" i="3"/>
  <c r="S9" i="3"/>
  <c r="T9" i="3"/>
  <c r="R9" i="3"/>
  <c r="O10" i="2"/>
  <c r="O14" i="2"/>
  <c r="O15" i="2" s="1"/>
  <c r="H14" i="2"/>
  <c r="H15" i="2" s="1"/>
  <c r="AK28" i="3" l="1"/>
  <c r="L24" i="3"/>
  <c r="L28" i="3"/>
  <c r="L9" i="3"/>
  <c r="M9" i="3"/>
  <c r="L13" i="3"/>
  <c r="L12" i="3"/>
  <c r="M13" i="3"/>
  <c r="L17" i="3"/>
  <c r="L16" i="3"/>
  <c r="L20" i="3"/>
  <c r="M17" i="3"/>
  <c r="L21" i="3"/>
  <c r="L8" i="3"/>
  <c r="L5" i="3"/>
  <c r="S25" i="3"/>
  <c r="U29" i="3"/>
  <c r="P29" i="3"/>
  <c r="Q29" i="3" s="1"/>
  <c r="T29" i="3"/>
  <c r="V9" i="3"/>
  <c r="H9" i="3" s="1"/>
  <c r="I9" i="3"/>
  <c r="U17" i="3"/>
  <c r="P17" i="3"/>
  <c r="U6" i="3"/>
  <c r="P6" i="3"/>
  <c r="T6" i="3" s="1"/>
  <c r="U22" i="3"/>
  <c r="P22" i="3"/>
  <c r="T22" i="3" s="1"/>
  <c r="U11" i="3"/>
  <c r="T11" i="3"/>
  <c r="P11" i="3"/>
  <c r="S11" i="3" s="1"/>
  <c r="U27" i="3"/>
  <c r="T27" i="3"/>
  <c r="P27" i="3"/>
  <c r="S27" i="3" s="1"/>
  <c r="Q20" i="3"/>
  <c r="R8" i="3"/>
  <c r="S29" i="3"/>
  <c r="U18" i="3"/>
  <c r="P18" i="3"/>
  <c r="U23" i="3"/>
  <c r="P23" i="3"/>
  <c r="S23" i="3" s="1"/>
  <c r="V12" i="3"/>
  <c r="H12" i="3" s="1"/>
  <c r="I12" i="3"/>
  <c r="U21" i="3"/>
  <c r="P21" i="3"/>
  <c r="P10" i="3"/>
  <c r="S10" i="3" s="1"/>
  <c r="U10" i="3"/>
  <c r="T10" i="3"/>
  <c r="P26" i="3"/>
  <c r="S26" i="3" s="1"/>
  <c r="U26" i="3"/>
  <c r="T26" i="3"/>
  <c r="P15" i="3"/>
  <c r="R15" i="3" s="1"/>
  <c r="U15" i="3"/>
  <c r="S15" i="3"/>
  <c r="T15" i="3"/>
  <c r="G5" i="3"/>
  <c r="R5" i="3"/>
  <c r="V28" i="3"/>
  <c r="H28" i="3" s="1"/>
  <c r="I28" i="3"/>
  <c r="T20" i="3"/>
  <c r="T8" i="3"/>
  <c r="T24" i="3"/>
  <c r="Q12" i="3"/>
  <c r="U13" i="3"/>
  <c r="P13" i="3"/>
  <c r="S7" i="3"/>
  <c r="U7" i="3"/>
  <c r="P7" i="3"/>
  <c r="R7" i="3"/>
  <c r="V16" i="3"/>
  <c r="H16" i="3" s="1"/>
  <c r="I16" i="3"/>
  <c r="U25" i="3"/>
  <c r="P25" i="3"/>
  <c r="U14" i="3"/>
  <c r="P14" i="3"/>
  <c r="S14" i="3"/>
  <c r="U30" i="3"/>
  <c r="P30" i="3"/>
  <c r="T19" i="3"/>
  <c r="P19" i="3"/>
  <c r="U19" i="3"/>
  <c r="R19" i="3"/>
  <c r="S19" i="3"/>
  <c r="G24" i="3"/>
  <c r="Q24" i="3"/>
  <c r="S12" i="3"/>
  <c r="S16" i="3"/>
  <c r="V22" i="3" l="1"/>
  <c r="H22" i="3" s="1"/>
  <c r="I22" i="3"/>
  <c r="I6" i="3"/>
  <c r="V6" i="3"/>
  <c r="H6" i="3" s="1"/>
  <c r="V26" i="3"/>
  <c r="H26" i="3" s="1"/>
  <c r="I26" i="3"/>
  <c r="Q18" i="3"/>
  <c r="G18" i="3"/>
  <c r="Q17" i="3"/>
  <c r="G17" i="3"/>
  <c r="R17" i="3"/>
  <c r="T30" i="3"/>
  <c r="G30" i="3"/>
  <c r="Q30" i="3"/>
  <c r="S30" i="3"/>
  <c r="Q14" i="3"/>
  <c r="G14" i="3"/>
  <c r="R18" i="3"/>
  <c r="Q7" i="3"/>
  <c r="G7" i="3"/>
  <c r="Q13" i="3"/>
  <c r="G13" i="3"/>
  <c r="S13" i="3"/>
  <c r="R13" i="3"/>
  <c r="V8" i="3"/>
  <c r="H8" i="3" s="1"/>
  <c r="I8" i="3"/>
  <c r="T23" i="3"/>
  <c r="T13" i="3"/>
  <c r="V24" i="3"/>
  <c r="H24" i="3" s="1"/>
  <c r="I24" i="3"/>
  <c r="Q21" i="3"/>
  <c r="G21" i="3"/>
  <c r="T21" i="3"/>
  <c r="S21" i="3"/>
  <c r="R21" i="3"/>
  <c r="V11" i="3"/>
  <c r="H11" i="3" s="1"/>
  <c r="I11" i="3"/>
  <c r="Q6" i="3"/>
  <c r="G6" i="3"/>
  <c r="R6" i="3"/>
  <c r="V29" i="3"/>
  <c r="H29" i="3" s="1"/>
  <c r="I29" i="3"/>
  <c r="V20" i="3"/>
  <c r="H20" i="3" s="1"/>
  <c r="I20" i="3"/>
  <c r="T5" i="3"/>
  <c r="S5" i="3"/>
  <c r="T17" i="3"/>
  <c r="R23" i="3"/>
  <c r="T18" i="3"/>
  <c r="Q27" i="3"/>
  <c r="G27" i="3"/>
  <c r="R27" i="3"/>
  <c r="R29" i="3"/>
  <c r="G29" i="3"/>
  <c r="R14" i="3"/>
  <c r="V19" i="3"/>
  <c r="H19" i="3" s="1"/>
  <c r="I19" i="3"/>
  <c r="V10" i="3"/>
  <c r="H10" i="3" s="1"/>
  <c r="I10" i="3"/>
  <c r="Q22" i="3"/>
  <c r="G22" i="3"/>
  <c r="R22" i="3"/>
  <c r="Q19" i="3"/>
  <c r="G19" i="3"/>
  <c r="T14" i="3"/>
  <c r="Q25" i="3"/>
  <c r="G25" i="3"/>
  <c r="T25" i="3"/>
  <c r="R25" i="3"/>
  <c r="T7" i="3"/>
  <c r="V15" i="3"/>
  <c r="H15" i="3" s="1"/>
  <c r="I15" i="3"/>
  <c r="Q15" i="3"/>
  <c r="G15" i="3"/>
  <c r="Q26" i="3"/>
  <c r="G26" i="3"/>
  <c r="R26" i="3"/>
  <c r="Q10" i="3"/>
  <c r="G10" i="3"/>
  <c r="R10" i="3"/>
  <c r="S17" i="3"/>
  <c r="Q23" i="3"/>
  <c r="G23" i="3"/>
  <c r="S18" i="3"/>
  <c r="V27" i="3"/>
  <c r="H27" i="3" s="1"/>
  <c r="I27" i="3"/>
  <c r="Q11" i="3"/>
  <c r="G11" i="3"/>
  <c r="R11" i="3"/>
  <c r="S22" i="3"/>
  <c r="S6" i="3"/>
  <c r="R30" i="3"/>
  <c r="V13" i="3" l="1"/>
  <c r="H13" i="3" s="1"/>
  <c r="I13" i="3"/>
  <c r="V17" i="3"/>
  <c r="H17" i="3" s="1"/>
  <c r="I17" i="3"/>
  <c r="V23" i="3"/>
  <c r="H23" i="3" s="1"/>
  <c r="I23" i="3"/>
  <c r="V30" i="3"/>
  <c r="H30" i="3" s="1"/>
  <c r="I30" i="3"/>
  <c r="V7" i="3"/>
  <c r="H7" i="3" s="1"/>
  <c r="I7" i="3"/>
  <c r="V25" i="3"/>
  <c r="H25" i="3" s="1"/>
  <c r="I25" i="3"/>
  <c r="I14" i="3"/>
  <c r="V14" i="3"/>
  <c r="H14" i="3" s="1"/>
  <c r="V18" i="3"/>
  <c r="H18" i="3" s="1"/>
  <c r="I18" i="3"/>
  <c r="H5" i="3"/>
  <c r="I5" i="3"/>
  <c r="V21" i="3"/>
  <c r="H21" i="3" s="1"/>
  <c r="I21" i="3"/>
  <c r="H7" i="2"/>
  <c r="O4" i="2"/>
  <c r="H4" i="2"/>
  <c r="C5" i="2"/>
  <c r="C4" i="2"/>
  <c r="C2" i="2"/>
  <c r="C3" i="2"/>
  <c r="C16" i="1" l="1"/>
  <c r="C15" i="1"/>
  <c r="C14" i="1"/>
  <c r="C13" i="1"/>
  <c r="C12" i="1"/>
  <c r="C8" i="1"/>
  <c r="C10" i="1"/>
  <c r="I5" i="1"/>
  <c r="I6" i="1"/>
  <c r="I7" i="1"/>
  <c r="I8" i="1"/>
  <c r="I9" i="1"/>
  <c r="I4" i="1"/>
  <c r="C9" i="1"/>
  <c r="C6" i="1" l="1"/>
  <c r="C5" i="1"/>
  <c r="C3" i="1"/>
  <c r="C2" i="1"/>
  <c r="H8" i="2"/>
</calcChain>
</file>

<file path=xl/sharedStrings.xml><?xml version="1.0" encoding="utf-8"?>
<sst xmlns="http://schemas.openxmlformats.org/spreadsheetml/2006/main" count="115" uniqueCount="41">
  <si>
    <t>k</t>
  </si>
  <si>
    <t>λ</t>
  </si>
  <si>
    <t>1/λ</t>
  </si>
  <si>
    <t>y</t>
  </si>
  <si>
    <t>p</t>
  </si>
  <si>
    <t>P</t>
  </si>
  <si>
    <t>P0</t>
  </si>
  <si>
    <t>w</t>
  </si>
  <si>
    <t>u</t>
  </si>
  <si>
    <t>l</t>
  </si>
  <si>
    <t>m</t>
  </si>
  <si>
    <t>mu</t>
  </si>
  <si>
    <t>b</t>
  </si>
  <si>
    <t>y2</t>
  </si>
  <si>
    <t>y3</t>
  </si>
  <si>
    <t>y1</t>
  </si>
  <si>
    <t>prob</t>
  </si>
  <si>
    <t>p0</t>
  </si>
  <si>
    <t>smo 2</t>
  </si>
  <si>
    <t>smo3</t>
  </si>
  <si>
    <t>r</t>
  </si>
  <si>
    <t>ro</t>
  </si>
  <si>
    <t>p1</t>
  </si>
  <si>
    <t>p2</t>
  </si>
  <si>
    <t>p3</t>
  </si>
  <si>
    <t>p4</t>
  </si>
  <si>
    <t>pi</t>
  </si>
  <si>
    <t>λ'</t>
  </si>
  <si>
    <t>p5</t>
  </si>
  <si>
    <t>p6</t>
  </si>
  <si>
    <t>p7</t>
  </si>
  <si>
    <t>l2</t>
  </si>
  <si>
    <t>l3</t>
  </si>
  <si>
    <t>l4</t>
  </si>
  <si>
    <t>l5</t>
  </si>
  <si>
    <t>l6</t>
  </si>
  <si>
    <t>l7</t>
  </si>
  <si>
    <t>smo1</t>
  </si>
  <si>
    <t>smo2</t>
  </si>
  <si>
    <t>k2</t>
  </si>
  <si>
    <t>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</si>
</sst>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₽_-;\-* #,##0.00\ _₽_-;_-* &quot;-&quot;??\ _₽_-;_-@_-"/>
    <numFmt numFmtId="173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1" xfId="0" applyBorder="1"/>
    <xf numFmtId="43" fontId="0" fillId="0" borderId="0" xfId="1" applyFont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5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3" borderId="18" xfId="0" applyFill="1" applyBorder="1"/>
    <xf numFmtId="0" fontId="0" fillId="2" borderId="25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0" borderId="13" xfId="0" applyBorder="1"/>
    <xf numFmtId="0" fontId="0" fillId="3" borderId="18" xfId="0" applyFill="1" applyBorder="1" applyAlignment="1">
      <alignment horizontal="left"/>
    </xf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2" xfId="0" applyFill="1" applyBorder="1"/>
    <xf numFmtId="164" fontId="0" fillId="0" borderId="22" xfId="0" applyNumberFormat="1" applyBorder="1"/>
    <xf numFmtId="164" fontId="0" fillId="0" borderId="1" xfId="0" applyNumberFormat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27" xfId="0" applyFill="1" applyBorder="1"/>
    <xf numFmtId="164" fontId="0" fillId="0" borderId="7" xfId="0" applyNumberFormat="1" applyBorder="1"/>
    <xf numFmtId="164" fontId="0" fillId="0" borderId="1" xfId="0" applyNumberFormat="1" applyFill="1" applyBorder="1"/>
    <xf numFmtId="0" fontId="0" fillId="3" borderId="19" xfId="0" applyFill="1" applyBorder="1"/>
    <xf numFmtId="0" fontId="0" fillId="6" borderId="19" xfId="0" applyFill="1" applyBorder="1"/>
    <xf numFmtId="0" fontId="0" fillId="6" borderId="27" xfId="0" applyFill="1" applyBorder="1"/>
    <xf numFmtId="0" fontId="0" fillId="6" borderId="20" xfId="0" applyFill="1" applyBorder="1"/>
    <xf numFmtId="0" fontId="0" fillId="6" borderId="11" xfId="0" applyFill="1" applyBorder="1"/>
    <xf numFmtId="0" fontId="0" fillId="6" borderId="16" xfId="0" applyFill="1" applyBorder="1"/>
    <xf numFmtId="0" fontId="0" fillId="3" borderId="34" xfId="0" applyFill="1" applyBorder="1"/>
    <xf numFmtId="0" fontId="0" fillId="3" borderId="11" xfId="0" applyFill="1" applyBorder="1"/>
    <xf numFmtId="173" fontId="0" fillId="3" borderId="12" xfId="0" applyNumberFormat="1" applyFill="1" applyBorder="1"/>
    <xf numFmtId="173" fontId="0" fillId="6" borderId="13" xfId="0" applyNumberFormat="1" applyFill="1" applyBorder="1"/>
    <xf numFmtId="173" fontId="0" fillId="3" borderId="13" xfId="0" applyNumberFormat="1" applyFill="1" applyBorder="1"/>
    <xf numFmtId="173" fontId="0" fillId="6" borderId="14" xfId="0" applyNumberFormat="1" applyFill="1" applyBorder="1"/>
    <xf numFmtId="173" fontId="0" fillId="3" borderId="15" xfId="0" applyNumberFormat="1" applyFill="1" applyBorder="1"/>
    <xf numFmtId="173" fontId="0" fillId="6" borderId="1" xfId="0" applyNumberFormat="1" applyFill="1" applyBorder="1"/>
    <xf numFmtId="173" fontId="0" fillId="3" borderId="1" xfId="0" applyNumberFormat="1" applyFill="1" applyBorder="1"/>
    <xf numFmtId="173" fontId="0" fillId="6" borderId="17" xfId="0" applyNumberFormat="1" applyFill="1" applyBorder="1"/>
    <xf numFmtId="173" fontId="0" fillId="3" borderId="18" xfId="0" applyNumberFormat="1" applyFill="1" applyBorder="1"/>
    <xf numFmtId="173" fontId="0" fillId="6" borderId="19" xfId="0" applyNumberFormat="1" applyFill="1" applyBorder="1"/>
    <xf numFmtId="173" fontId="0" fillId="3" borderId="19" xfId="0" applyNumberFormat="1" applyFill="1" applyBorder="1"/>
    <xf numFmtId="173" fontId="0" fillId="6" borderId="20" xfId="0" applyNumberFormat="1" applyFill="1" applyBorder="1"/>
    <xf numFmtId="1" fontId="0" fillId="6" borderId="14" xfId="0" applyNumberFormat="1" applyFill="1" applyBorder="1"/>
    <xf numFmtId="1" fontId="0" fillId="6" borderId="17" xfId="0" applyNumberFormat="1" applyFill="1" applyBorder="1"/>
    <xf numFmtId="1" fontId="0" fillId="6" borderId="20" xfId="0" applyNumberFormat="1" applyFill="1" applyBorder="1"/>
    <xf numFmtId="0" fontId="0" fillId="4" borderId="25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0" borderId="29" xfId="0" applyBorder="1"/>
    <xf numFmtId="164" fontId="0" fillId="0" borderId="35" xfId="0" applyNumberFormat="1" applyBorder="1"/>
    <xf numFmtId="164" fontId="0" fillId="0" borderId="36" xfId="0" applyNumberFormat="1" applyBorder="1"/>
    <xf numFmtId="164" fontId="0" fillId="0" borderId="19" xfId="0" applyNumberFormat="1" applyBorder="1"/>
    <xf numFmtId="164" fontId="0" fillId="0" borderId="19" xfId="0" applyNumberFormat="1" applyFill="1" applyBorder="1"/>
    <xf numFmtId="164" fontId="0" fillId="0" borderId="22" xfId="0" applyNumberFormat="1" applyFill="1" applyBorder="1"/>
    <xf numFmtId="164" fontId="0" fillId="0" borderId="23" xfId="0" applyNumberFormat="1" applyBorder="1"/>
    <xf numFmtId="0" fontId="1" fillId="0" borderId="19" xfId="0" applyFont="1" applyBorder="1"/>
    <xf numFmtId="0" fontId="0" fillId="7" borderId="19" xfId="0" applyFill="1" applyBorder="1"/>
    <xf numFmtId="0" fontId="0" fillId="5" borderId="37" xfId="0" applyFill="1" applyBorder="1"/>
    <xf numFmtId="0" fontId="0" fillId="0" borderId="12" xfId="0" applyBorder="1"/>
    <xf numFmtId="164" fontId="0" fillId="0" borderId="13" xfId="0" applyNumberFormat="1" applyBorder="1"/>
    <xf numFmtId="164" fontId="0" fillId="0" borderId="13" xfId="0" applyNumberFormat="1" applyFill="1" applyBorder="1"/>
    <xf numFmtId="164" fontId="0" fillId="0" borderId="14" xfId="0" applyNumberFormat="1" applyBorder="1"/>
    <xf numFmtId="164" fontId="0" fillId="0" borderId="35" xfId="0" applyNumberFormat="1" applyFill="1" applyBorder="1"/>
    <xf numFmtId="164" fontId="0" fillId="0" borderId="38" xfId="0" applyNumberFormat="1" applyBorder="1"/>
    <xf numFmtId="0" fontId="0" fillId="4" borderId="30" xfId="0" applyFill="1" applyBorder="1" applyAlignment="1">
      <alignment horizontal="center"/>
    </xf>
    <xf numFmtId="173" fontId="0" fillId="6" borderId="28" xfId="0" applyNumberFormat="1" applyFill="1" applyBorder="1"/>
    <xf numFmtId="173" fontId="0" fillId="6" borderId="10" xfId="0" applyNumberFormat="1" applyFill="1" applyBorder="1"/>
    <xf numFmtId="173" fontId="0" fillId="6" borderId="27" xfId="0" applyNumberFormat="1" applyFill="1" applyBorder="1"/>
    <xf numFmtId="164" fontId="0" fillId="0" borderId="10" xfId="0" applyNumberFormat="1" applyBorder="1"/>
    <xf numFmtId="164" fontId="0" fillId="0" borderId="27" xfId="0" applyNumberFormat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СМО1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Лист3!$B$5:$B$30</c:f>
              <c:numCache>
                <c:formatCode>0.000</c:formatCode>
                <c:ptCount val="26"/>
                <c:pt idx="0">
                  <c:v>0.01</c:v>
                </c:pt>
                <c:pt idx="1">
                  <c:v>0.05</c:v>
                </c:pt>
                <c:pt idx="2">
                  <c:v>0.09</c:v>
                </c:pt>
                <c:pt idx="3">
                  <c:v>0.13</c:v>
                </c:pt>
                <c:pt idx="4">
                  <c:v>0.17</c:v>
                </c:pt>
                <c:pt idx="5">
                  <c:v>0.21</c:v>
                </c:pt>
                <c:pt idx="6">
                  <c:v>0.25</c:v>
                </c:pt>
                <c:pt idx="7">
                  <c:v>0.28999999999999998</c:v>
                </c:pt>
                <c:pt idx="8">
                  <c:v>0.33</c:v>
                </c:pt>
                <c:pt idx="9">
                  <c:v>0.37</c:v>
                </c:pt>
                <c:pt idx="10">
                  <c:v>0.41</c:v>
                </c:pt>
                <c:pt idx="11">
                  <c:v>0.45</c:v>
                </c:pt>
                <c:pt idx="12">
                  <c:v>0.49</c:v>
                </c:pt>
                <c:pt idx="13">
                  <c:v>0.53</c:v>
                </c:pt>
                <c:pt idx="14">
                  <c:v>0.56999999999999995</c:v>
                </c:pt>
                <c:pt idx="15">
                  <c:v>0.61</c:v>
                </c:pt>
                <c:pt idx="16">
                  <c:v>0.65</c:v>
                </c:pt>
                <c:pt idx="17">
                  <c:v>0.69</c:v>
                </c:pt>
                <c:pt idx="18">
                  <c:v>0.73</c:v>
                </c:pt>
                <c:pt idx="19">
                  <c:v>0.77</c:v>
                </c:pt>
                <c:pt idx="20">
                  <c:v>0.81</c:v>
                </c:pt>
                <c:pt idx="21">
                  <c:v>0.85</c:v>
                </c:pt>
                <c:pt idx="22">
                  <c:v>0.89</c:v>
                </c:pt>
                <c:pt idx="23">
                  <c:v>0.93</c:v>
                </c:pt>
                <c:pt idx="24">
                  <c:v>0.97</c:v>
                </c:pt>
                <c:pt idx="25">
                  <c:v>0.99</c:v>
                </c:pt>
              </c:numCache>
            </c:numRef>
          </c:xVal>
          <c:yVal>
            <c:numRef>
              <c:f>Лист3!$C$5:$C$30</c:f>
              <c:numCache>
                <c:formatCode>0.000</c:formatCode>
                <c:ptCount val="26"/>
                <c:pt idx="0">
                  <c:v>0.01</c:v>
                </c:pt>
                <c:pt idx="1">
                  <c:v>0.05</c:v>
                </c:pt>
                <c:pt idx="2">
                  <c:v>0.09</c:v>
                </c:pt>
                <c:pt idx="3">
                  <c:v>0.13</c:v>
                </c:pt>
                <c:pt idx="4">
                  <c:v>0.17</c:v>
                </c:pt>
                <c:pt idx="5">
                  <c:v>0.21</c:v>
                </c:pt>
                <c:pt idx="6">
                  <c:v>0.25</c:v>
                </c:pt>
                <c:pt idx="7">
                  <c:v>0.28999999999999998</c:v>
                </c:pt>
                <c:pt idx="8">
                  <c:v>0.33</c:v>
                </c:pt>
                <c:pt idx="9">
                  <c:v>0.37</c:v>
                </c:pt>
                <c:pt idx="10">
                  <c:v>0.41</c:v>
                </c:pt>
                <c:pt idx="11">
                  <c:v>0.45</c:v>
                </c:pt>
                <c:pt idx="12">
                  <c:v>0.49</c:v>
                </c:pt>
                <c:pt idx="13">
                  <c:v>0.53</c:v>
                </c:pt>
                <c:pt idx="14">
                  <c:v>0.56999999999999995</c:v>
                </c:pt>
                <c:pt idx="15">
                  <c:v>0.61</c:v>
                </c:pt>
                <c:pt idx="16">
                  <c:v>0.65</c:v>
                </c:pt>
                <c:pt idx="17">
                  <c:v>0.69</c:v>
                </c:pt>
                <c:pt idx="18">
                  <c:v>0.73</c:v>
                </c:pt>
                <c:pt idx="19">
                  <c:v>0.77</c:v>
                </c:pt>
                <c:pt idx="20">
                  <c:v>0.81</c:v>
                </c:pt>
                <c:pt idx="21">
                  <c:v>0.85</c:v>
                </c:pt>
                <c:pt idx="22">
                  <c:v>0.89</c:v>
                </c:pt>
                <c:pt idx="23">
                  <c:v>0.93</c:v>
                </c:pt>
                <c:pt idx="24">
                  <c:v>0.97</c:v>
                </c:pt>
                <c:pt idx="25">
                  <c:v>0.99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48-4F7A-B05F-CBFC3CFDCADD}"/>
            </c:ext>
          </c:extLst>
        </c:ser>
        <c:ser>
          <c:idx val="1"/>
          <c:order val="1"/>
          <c:tx>
            <c:v>СМО2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Лист3!$B$5:$B$30</c:f>
              <c:numCache>
                <c:formatCode>0.000</c:formatCode>
                <c:ptCount val="26"/>
                <c:pt idx="0">
                  <c:v>0.01</c:v>
                </c:pt>
                <c:pt idx="1">
                  <c:v>0.05</c:v>
                </c:pt>
                <c:pt idx="2">
                  <c:v>0.09</c:v>
                </c:pt>
                <c:pt idx="3">
                  <c:v>0.13</c:v>
                </c:pt>
                <c:pt idx="4">
                  <c:v>0.17</c:v>
                </c:pt>
                <c:pt idx="5">
                  <c:v>0.21</c:v>
                </c:pt>
                <c:pt idx="6">
                  <c:v>0.25</c:v>
                </c:pt>
                <c:pt idx="7">
                  <c:v>0.28999999999999998</c:v>
                </c:pt>
                <c:pt idx="8">
                  <c:v>0.33</c:v>
                </c:pt>
                <c:pt idx="9">
                  <c:v>0.37</c:v>
                </c:pt>
                <c:pt idx="10">
                  <c:v>0.41</c:v>
                </c:pt>
                <c:pt idx="11">
                  <c:v>0.45</c:v>
                </c:pt>
                <c:pt idx="12">
                  <c:v>0.49</c:v>
                </c:pt>
                <c:pt idx="13">
                  <c:v>0.53</c:v>
                </c:pt>
                <c:pt idx="14">
                  <c:v>0.56999999999999995</c:v>
                </c:pt>
                <c:pt idx="15">
                  <c:v>0.61</c:v>
                </c:pt>
                <c:pt idx="16">
                  <c:v>0.65</c:v>
                </c:pt>
                <c:pt idx="17">
                  <c:v>0.69</c:v>
                </c:pt>
                <c:pt idx="18">
                  <c:v>0.73</c:v>
                </c:pt>
                <c:pt idx="19">
                  <c:v>0.77</c:v>
                </c:pt>
                <c:pt idx="20">
                  <c:v>0.81</c:v>
                </c:pt>
                <c:pt idx="21">
                  <c:v>0.85</c:v>
                </c:pt>
                <c:pt idx="22">
                  <c:v>0.89</c:v>
                </c:pt>
                <c:pt idx="23">
                  <c:v>0.93</c:v>
                </c:pt>
                <c:pt idx="24">
                  <c:v>0.97</c:v>
                </c:pt>
                <c:pt idx="25">
                  <c:v>0.99</c:v>
                </c:pt>
              </c:numCache>
            </c:numRef>
          </c:xVal>
          <c:yVal>
            <c:numRef>
              <c:f>Лист3!$G$5:$G$30</c:f>
              <c:numCache>
                <c:formatCode>0.000</c:formatCode>
                <c:ptCount val="26"/>
                <c:pt idx="0">
                  <c:v>6.6666666535858399E-3</c:v>
                </c:pt>
                <c:pt idx="1">
                  <c:v>3.333329355281045E-2</c:v>
                </c:pt>
                <c:pt idx="2">
                  <c:v>5.9999269055431736E-2</c:v>
                </c:pt>
                <c:pt idx="3">
                  <c:v>8.6662200942466905E-2</c:v>
                </c:pt>
                <c:pt idx="4">
                  <c:v>0.11331675439126832</c:v>
                </c:pt>
                <c:pt idx="5">
                  <c:v>0.13995374464827626</c:v>
                </c:pt>
                <c:pt idx="6">
                  <c:v>0.16655948553054667</c:v>
                </c:pt>
                <c:pt idx="7">
                  <c:v>0.19311538922828186</c:v>
                </c:pt>
                <c:pt idx="8">
                  <c:v>0.21959780942978069</c:v>
                </c:pt>
                <c:pt idx="9">
                  <c:v>0.24597811540882764</c:v>
                </c:pt>
                <c:pt idx="10">
                  <c:v>0.27222297967737041</c:v>
                </c:pt>
                <c:pt idx="11">
                  <c:v>0.29829485650129817</c:v>
                </c:pt>
                <c:pt idx="12">
                  <c:v>0.3241526234604245</c:v>
                </c:pt>
                <c:pt idx="13">
                  <c:v>0.34975235377798974</c:v>
                </c:pt>
                <c:pt idx="14">
                  <c:v>0.37504818378503002</c:v>
                </c:pt>
                <c:pt idx="15">
                  <c:v>0.39999323796823683</c:v>
                </c:pt>
                <c:pt idx="16">
                  <c:v>0.42454057379698795</c:v>
                </c:pt>
                <c:pt idx="17">
                  <c:v>0.44864411000617421</c:v>
                </c:pt>
                <c:pt idx="18">
                  <c:v>0.47225950514082871</c:v>
                </c:pt>
                <c:pt idx="19">
                  <c:v>0.49534495771923293</c:v>
                </c:pt>
                <c:pt idx="20">
                  <c:v>0.5178619050039841</c:v>
                </c:pt>
                <c:pt idx="21">
                  <c:v>0.53977560367520427</c:v>
                </c:pt>
                <c:pt idx="22">
                  <c:v>0.56105558224101582</c:v>
                </c:pt>
                <c:pt idx="23">
                  <c:v>0.58167596138059241</c:v>
                </c:pt>
                <c:pt idx="24">
                  <c:v>0.60161564423329084</c:v>
                </c:pt>
                <c:pt idx="25">
                  <c:v>0.61132495839155943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548-4F7A-B05F-CBFC3CFDCADD}"/>
            </c:ext>
          </c:extLst>
        </c:ser>
        <c:ser>
          <c:idx val="2"/>
          <c:order val="2"/>
          <c:tx>
            <c:v>СМО3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Лист3!$B$5:$B$30</c:f>
              <c:numCache>
                <c:formatCode>0.000</c:formatCode>
                <c:ptCount val="26"/>
                <c:pt idx="0">
                  <c:v>0.01</c:v>
                </c:pt>
                <c:pt idx="1">
                  <c:v>0.05</c:v>
                </c:pt>
                <c:pt idx="2">
                  <c:v>0.09</c:v>
                </c:pt>
                <c:pt idx="3">
                  <c:v>0.13</c:v>
                </c:pt>
                <c:pt idx="4">
                  <c:v>0.17</c:v>
                </c:pt>
                <c:pt idx="5">
                  <c:v>0.21</c:v>
                </c:pt>
                <c:pt idx="6">
                  <c:v>0.25</c:v>
                </c:pt>
                <c:pt idx="7">
                  <c:v>0.28999999999999998</c:v>
                </c:pt>
                <c:pt idx="8">
                  <c:v>0.33</c:v>
                </c:pt>
                <c:pt idx="9">
                  <c:v>0.37</c:v>
                </c:pt>
                <c:pt idx="10">
                  <c:v>0.41</c:v>
                </c:pt>
                <c:pt idx="11">
                  <c:v>0.45</c:v>
                </c:pt>
                <c:pt idx="12">
                  <c:v>0.49</c:v>
                </c:pt>
                <c:pt idx="13">
                  <c:v>0.53</c:v>
                </c:pt>
                <c:pt idx="14">
                  <c:v>0.56999999999999995</c:v>
                </c:pt>
                <c:pt idx="15">
                  <c:v>0.61</c:v>
                </c:pt>
                <c:pt idx="16">
                  <c:v>0.65</c:v>
                </c:pt>
                <c:pt idx="17">
                  <c:v>0.69</c:v>
                </c:pt>
                <c:pt idx="18">
                  <c:v>0.73</c:v>
                </c:pt>
                <c:pt idx="19">
                  <c:v>0.77</c:v>
                </c:pt>
                <c:pt idx="20">
                  <c:v>0.81</c:v>
                </c:pt>
                <c:pt idx="21">
                  <c:v>0.85</c:v>
                </c:pt>
                <c:pt idx="22">
                  <c:v>0.89</c:v>
                </c:pt>
                <c:pt idx="23">
                  <c:v>0.93</c:v>
                </c:pt>
                <c:pt idx="24">
                  <c:v>0.97</c:v>
                </c:pt>
                <c:pt idx="25">
                  <c:v>0.99</c:v>
                </c:pt>
              </c:numCache>
            </c:numRef>
          </c:xVal>
          <c:yVal>
            <c:numRef>
              <c:f>Лист3!$K$5:$K$30</c:f>
              <c:numCache>
                <c:formatCode>0.000</c:formatCode>
                <c:ptCount val="26"/>
                <c:pt idx="0">
                  <c:v>3.3333333333332993E-3</c:v>
                </c:pt>
                <c:pt idx="1">
                  <c:v>1.6666666666660834E-2</c:v>
                </c:pt>
                <c:pt idx="2">
                  <c:v>2.9999999999363536E-2</c:v>
                </c:pt>
                <c:pt idx="3">
                  <c:v>4.3333333321439071E-2</c:v>
                </c:pt>
                <c:pt idx="4">
                  <c:v>5.6666666566369983E-2</c:v>
                </c:pt>
                <c:pt idx="5">
                  <c:v>6.9999999463873586E-2</c:v>
                </c:pt>
                <c:pt idx="6">
                  <c:v>8.3333331201459693E-2</c:v>
                </c:pt>
                <c:pt idx="7">
                  <c:v>9.666665977916078E-2</c:v>
                </c:pt>
                <c:pt idx="8">
                  <c:v>0.1099999809220592</c:v>
                </c:pt>
                <c:pt idx="9">
                  <c:v>0.12333328640033803</c:v>
                </c:pt>
                <c:pt idx="10">
                  <c:v>0.13666656159651047</c:v>
                </c:pt>
                <c:pt idx="11">
                  <c:v>0.14999978215424103</c:v>
                </c:pt>
                <c:pt idx="12">
                  <c:v>0.16333290954276281</c:v>
                </c:pt>
                <c:pt idx="13">
                  <c:v>0.17666588537529226</c:v>
                </c:pt>
                <c:pt idx="14">
                  <c:v>0.18999862432905723</c:v>
                </c:pt>
                <c:pt idx="15">
                  <c:v>0.20333100552854322</c:v>
                </c:pt>
                <c:pt idx="16">
                  <c:v>0.21666286227228038</c:v>
                </c:pt>
                <c:pt idx="17">
                  <c:v>0.22999397000691191</c:v>
                </c:pt>
                <c:pt idx="18">
                  <c:v>0.24332403248025769</c:v>
                </c:pt>
                <c:pt idx="19">
                  <c:v>0.25665266603752779</c:v>
                </c:pt>
                <c:pt idx="20">
                  <c:v>0.26997938206152539</c:v>
                </c:pt>
                <c:pt idx="21">
                  <c:v>0.28330356759836028</c:v>
                </c:pt>
                <c:pt idx="22">
                  <c:v>0.29662446425453104</c:v>
                </c:pt>
                <c:pt idx="23">
                  <c:v>0.30994114549876894</c:v>
                </c:pt>
                <c:pt idx="24">
                  <c:v>0.32325249255220578</c:v>
                </c:pt>
                <c:pt idx="25">
                  <c:v>0.32990575736821293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548-4F7A-B05F-CBFC3CFDC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371616"/>
        <c:axId val="424025544"/>
      </c:scatterChart>
      <c:valAx>
        <c:axId val="42637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4025544"/>
        <c:crosses val="autoZero"/>
        <c:crossBetween val="midCat"/>
      </c:valAx>
      <c:valAx>
        <c:axId val="424025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6371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СМО1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Лист3!$B$5:$B$30</c:f>
              <c:numCache>
                <c:formatCode>0.000</c:formatCode>
                <c:ptCount val="26"/>
                <c:pt idx="0">
                  <c:v>0.01</c:v>
                </c:pt>
                <c:pt idx="1">
                  <c:v>0.05</c:v>
                </c:pt>
                <c:pt idx="2">
                  <c:v>0.09</c:v>
                </c:pt>
                <c:pt idx="3">
                  <c:v>0.13</c:v>
                </c:pt>
                <c:pt idx="4">
                  <c:v>0.17</c:v>
                </c:pt>
                <c:pt idx="5">
                  <c:v>0.21</c:v>
                </c:pt>
                <c:pt idx="6">
                  <c:v>0.25</c:v>
                </c:pt>
                <c:pt idx="7">
                  <c:v>0.28999999999999998</c:v>
                </c:pt>
                <c:pt idx="8">
                  <c:v>0.33</c:v>
                </c:pt>
                <c:pt idx="9">
                  <c:v>0.37</c:v>
                </c:pt>
                <c:pt idx="10">
                  <c:v>0.41</c:v>
                </c:pt>
                <c:pt idx="11">
                  <c:v>0.45</c:v>
                </c:pt>
                <c:pt idx="12">
                  <c:v>0.49</c:v>
                </c:pt>
                <c:pt idx="13">
                  <c:v>0.53</c:v>
                </c:pt>
                <c:pt idx="14">
                  <c:v>0.56999999999999995</c:v>
                </c:pt>
                <c:pt idx="15">
                  <c:v>0.61</c:v>
                </c:pt>
                <c:pt idx="16">
                  <c:v>0.65</c:v>
                </c:pt>
                <c:pt idx="17">
                  <c:v>0.69</c:v>
                </c:pt>
                <c:pt idx="18">
                  <c:v>0.73</c:v>
                </c:pt>
                <c:pt idx="19">
                  <c:v>0.77</c:v>
                </c:pt>
                <c:pt idx="20">
                  <c:v>0.81</c:v>
                </c:pt>
                <c:pt idx="21">
                  <c:v>0.85</c:v>
                </c:pt>
                <c:pt idx="22">
                  <c:v>0.89</c:v>
                </c:pt>
                <c:pt idx="23">
                  <c:v>0.93</c:v>
                </c:pt>
                <c:pt idx="24">
                  <c:v>0.97</c:v>
                </c:pt>
                <c:pt idx="25">
                  <c:v>0.99</c:v>
                </c:pt>
              </c:numCache>
            </c:numRef>
          </c:xVal>
          <c:yVal>
            <c:numRef>
              <c:f>Лист3!$D$5:$D$30</c:f>
              <c:numCache>
                <c:formatCode>0.000</c:formatCode>
                <c:ptCount val="26"/>
                <c:pt idx="0">
                  <c:v>10.1010101010101</c:v>
                </c:pt>
                <c:pt idx="1">
                  <c:v>10.526315789473685</c:v>
                </c:pt>
                <c:pt idx="2">
                  <c:v>10.989010989010989</c:v>
                </c:pt>
                <c:pt idx="3">
                  <c:v>11.494252873563218</c:v>
                </c:pt>
                <c:pt idx="4">
                  <c:v>12.048192771084338</c:v>
                </c:pt>
                <c:pt idx="5">
                  <c:v>12.658227848101266</c:v>
                </c:pt>
                <c:pt idx="6">
                  <c:v>13.333333333333334</c:v>
                </c:pt>
                <c:pt idx="7">
                  <c:v>14.08450704225352</c:v>
                </c:pt>
                <c:pt idx="8">
                  <c:v>14.92537313432836</c:v>
                </c:pt>
                <c:pt idx="9">
                  <c:v>15.873015873015873</c:v>
                </c:pt>
                <c:pt idx="10">
                  <c:v>16.949152542372879</c:v>
                </c:pt>
                <c:pt idx="11">
                  <c:v>18.18181818181818</c:v>
                </c:pt>
                <c:pt idx="12">
                  <c:v>19.607843137254903</c:v>
                </c:pt>
                <c:pt idx="13">
                  <c:v>21.276595744680854</c:v>
                </c:pt>
                <c:pt idx="14">
                  <c:v>23.255813953488371</c:v>
                </c:pt>
                <c:pt idx="15">
                  <c:v>25.641025641025639</c:v>
                </c:pt>
                <c:pt idx="16">
                  <c:v>28.571428571428573</c:v>
                </c:pt>
                <c:pt idx="17">
                  <c:v>32.258064516129025</c:v>
                </c:pt>
                <c:pt idx="18">
                  <c:v>37.037037037037038</c:v>
                </c:pt>
                <c:pt idx="19">
                  <c:v>43.478260869565219</c:v>
                </c:pt>
                <c:pt idx="20">
                  <c:v>52.631578947368439</c:v>
                </c:pt>
                <c:pt idx="21">
                  <c:v>66.666666666666657</c:v>
                </c:pt>
                <c:pt idx="22">
                  <c:v>90.909090909090921</c:v>
                </c:pt>
                <c:pt idx="23">
                  <c:v>142.85714285714295</c:v>
                </c:pt>
                <c:pt idx="24">
                  <c:v>333.33333333333303</c:v>
                </c:pt>
                <c:pt idx="25">
                  <c:v>999.9999999999992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E4D-46C7-94B6-A3725C4F1D92}"/>
            </c:ext>
          </c:extLst>
        </c:ser>
        <c:ser>
          <c:idx val="1"/>
          <c:order val="1"/>
          <c:tx>
            <c:v>СМО2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Лист3!$B$5:$B$30</c:f>
              <c:numCache>
                <c:formatCode>0.000</c:formatCode>
                <c:ptCount val="26"/>
                <c:pt idx="0">
                  <c:v>0.01</c:v>
                </c:pt>
                <c:pt idx="1">
                  <c:v>0.05</c:v>
                </c:pt>
                <c:pt idx="2">
                  <c:v>0.09</c:v>
                </c:pt>
                <c:pt idx="3">
                  <c:v>0.13</c:v>
                </c:pt>
                <c:pt idx="4">
                  <c:v>0.17</c:v>
                </c:pt>
                <c:pt idx="5">
                  <c:v>0.21</c:v>
                </c:pt>
                <c:pt idx="6">
                  <c:v>0.25</c:v>
                </c:pt>
                <c:pt idx="7">
                  <c:v>0.28999999999999998</c:v>
                </c:pt>
                <c:pt idx="8">
                  <c:v>0.33</c:v>
                </c:pt>
                <c:pt idx="9">
                  <c:v>0.37</c:v>
                </c:pt>
                <c:pt idx="10">
                  <c:v>0.41</c:v>
                </c:pt>
                <c:pt idx="11">
                  <c:v>0.45</c:v>
                </c:pt>
                <c:pt idx="12">
                  <c:v>0.49</c:v>
                </c:pt>
                <c:pt idx="13">
                  <c:v>0.53</c:v>
                </c:pt>
                <c:pt idx="14">
                  <c:v>0.56999999999999995</c:v>
                </c:pt>
                <c:pt idx="15">
                  <c:v>0.61</c:v>
                </c:pt>
                <c:pt idx="16">
                  <c:v>0.65</c:v>
                </c:pt>
                <c:pt idx="17">
                  <c:v>0.69</c:v>
                </c:pt>
                <c:pt idx="18">
                  <c:v>0.73</c:v>
                </c:pt>
                <c:pt idx="19">
                  <c:v>0.77</c:v>
                </c:pt>
                <c:pt idx="20">
                  <c:v>0.81</c:v>
                </c:pt>
                <c:pt idx="21">
                  <c:v>0.85</c:v>
                </c:pt>
                <c:pt idx="22">
                  <c:v>0.89</c:v>
                </c:pt>
                <c:pt idx="23">
                  <c:v>0.93</c:v>
                </c:pt>
                <c:pt idx="24">
                  <c:v>0.97</c:v>
                </c:pt>
                <c:pt idx="25">
                  <c:v>0.99</c:v>
                </c:pt>
              </c:numCache>
            </c:numRef>
          </c:xVal>
          <c:yVal>
            <c:numRef>
              <c:f>Лист3!$H$5:$H$30</c:f>
              <c:numCache>
                <c:formatCode>0.000</c:formatCode>
                <c:ptCount val="26"/>
                <c:pt idx="0">
                  <c:v>10.067114014947386</c:v>
                </c:pt>
                <c:pt idx="1">
                  <c:v>10.344778203429881</c:v>
                </c:pt>
                <c:pt idx="2">
                  <c:v>10.637779465621874</c:v>
                </c:pt>
                <c:pt idx="3">
                  <c:v>10.946648310562761</c:v>
                </c:pt>
                <c:pt idx="4">
                  <c:v>11.271595209685943</c:v>
                </c:pt>
                <c:pt idx="5">
                  <c:v>11.612534671319334</c:v>
                </c:pt>
                <c:pt idx="6">
                  <c:v>11.969111969111969</c:v>
                </c:pt>
                <c:pt idx="7">
                  <c:v>12.34073209943708</c:v>
                </c:pt>
                <c:pt idx="8">
                  <c:v>12.726590401611197</c:v>
                </c:pt>
                <c:pt idx="9">
                  <c:v>13.125704183463078</c:v>
                </c:pt>
                <c:pt idx="10">
                  <c:v>13.536944652361088</c:v>
                </c:pt>
                <c:pt idx="11">
                  <c:v>13.959068454481299</c:v>
                </c:pt>
                <c:pt idx="12">
                  <c:v>14.390748166760471</c:v>
                </c:pt>
                <c:pt idx="13">
                  <c:v>14.830601158839308</c:v>
                </c:pt>
                <c:pt idx="14">
                  <c:v>15.277216337654313</c:v>
                </c:pt>
                <c:pt idx="15">
                  <c:v>15.729178396318133</c:v>
                </c:pt>
                <c:pt idx="16">
                  <c:v>16.18508930319577</c:v>
                </c:pt>
                <c:pt idx="17">
                  <c:v>16.643586879344419</c:v>
                </c:pt>
                <c:pt idx="18">
                  <c:v>17.103360416844254</c:v>
                </c:pt>
                <c:pt idx="19">
                  <c:v>17.563163382678511</c:v>
                </c:pt>
                <c:pt idx="20">
                  <c:v>18.021823329968264</c:v>
                </c:pt>
                <c:pt idx="21">
                  <c:v>18.478249199219796</c:v>
                </c:pt>
                <c:pt idx="22">
                  <c:v>18.931436236722071</c:v>
                </c:pt>
                <c:pt idx="23">
                  <c:v>19.380468786228199</c:v>
                </c:pt>
                <c:pt idx="24">
                  <c:v>19.824521225148999</c:v>
                </c:pt>
                <c:pt idx="25">
                  <c:v>20.044446384031527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D-46C7-94B6-A3725C4F1D92}"/>
            </c:ext>
          </c:extLst>
        </c:ser>
        <c:ser>
          <c:idx val="2"/>
          <c:order val="2"/>
          <c:tx>
            <c:v>СМО3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Лист3!$B$5:$B$30</c:f>
              <c:numCache>
                <c:formatCode>0.000</c:formatCode>
                <c:ptCount val="26"/>
                <c:pt idx="0">
                  <c:v>0.01</c:v>
                </c:pt>
                <c:pt idx="1">
                  <c:v>0.05</c:v>
                </c:pt>
                <c:pt idx="2">
                  <c:v>0.09</c:v>
                </c:pt>
                <c:pt idx="3">
                  <c:v>0.13</c:v>
                </c:pt>
                <c:pt idx="4">
                  <c:v>0.17</c:v>
                </c:pt>
                <c:pt idx="5">
                  <c:v>0.21</c:v>
                </c:pt>
                <c:pt idx="6">
                  <c:v>0.25</c:v>
                </c:pt>
                <c:pt idx="7">
                  <c:v>0.28999999999999998</c:v>
                </c:pt>
                <c:pt idx="8">
                  <c:v>0.33</c:v>
                </c:pt>
                <c:pt idx="9">
                  <c:v>0.37</c:v>
                </c:pt>
                <c:pt idx="10">
                  <c:v>0.41</c:v>
                </c:pt>
                <c:pt idx="11">
                  <c:v>0.45</c:v>
                </c:pt>
                <c:pt idx="12">
                  <c:v>0.49</c:v>
                </c:pt>
                <c:pt idx="13">
                  <c:v>0.53</c:v>
                </c:pt>
                <c:pt idx="14">
                  <c:v>0.56999999999999995</c:v>
                </c:pt>
                <c:pt idx="15">
                  <c:v>0.61</c:v>
                </c:pt>
                <c:pt idx="16">
                  <c:v>0.65</c:v>
                </c:pt>
                <c:pt idx="17">
                  <c:v>0.69</c:v>
                </c:pt>
                <c:pt idx="18">
                  <c:v>0.73</c:v>
                </c:pt>
                <c:pt idx="19">
                  <c:v>0.77</c:v>
                </c:pt>
                <c:pt idx="20">
                  <c:v>0.81</c:v>
                </c:pt>
                <c:pt idx="21">
                  <c:v>0.85</c:v>
                </c:pt>
                <c:pt idx="22">
                  <c:v>0.89</c:v>
                </c:pt>
                <c:pt idx="23">
                  <c:v>0.93</c:v>
                </c:pt>
                <c:pt idx="24">
                  <c:v>0.97</c:v>
                </c:pt>
                <c:pt idx="25">
                  <c:v>0.99</c:v>
                </c:pt>
              </c:numCache>
            </c:numRef>
          </c:xVal>
          <c:yVal>
            <c:numRef>
              <c:f>Лист3!$L$5:$L$30</c:f>
              <c:numCache>
                <c:formatCode>0.000</c:formatCode>
                <c:ptCount val="26"/>
                <c:pt idx="0">
                  <c:v>3.3444816053429367E-2</c:v>
                </c:pt>
                <c:pt idx="1">
                  <c:v>0.16949152413414839</c:v>
                </c:pt>
                <c:pt idx="2">
                  <c:v>0.30927830655676397</c:v>
                </c:pt>
                <c:pt idx="3">
                  <c:v>0.4529612723364777</c:v>
                </c:pt>
                <c:pt idx="4">
                  <c:v>0.60070470838709367</c:v>
                </c:pt>
                <c:pt idx="5">
                  <c:v>0.75268103074865189</c:v>
                </c:pt>
                <c:pt idx="6">
                  <c:v>0.90907053613009237</c:v>
                </c:pt>
                <c:pt idx="7">
                  <c:v>1.0700609557050942</c:v>
                </c:pt>
                <c:pt idx="8">
                  <c:v>1.2358468137815821</c:v>
                </c:pt>
                <c:pt idx="9">
                  <c:v>1.4066285947373478</c:v>
                </c:pt>
                <c:pt idx="10">
                  <c:v>1.5826117224859708</c:v>
                </c:pt>
                <c:pt idx="11">
                  <c:v>1.7640053577185293</c:v>
                </c:pt>
                <c:pt idx="12">
                  <c:v>1.9510210192663739</c:v>
                </c:pt>
                <c:pt idx="13">
                  <c:v>2.1438710371557144</c:v>
                </c:pt>
                <c:pt idx="14">
                  <c:v>2.34276684628075</c:v>
                </c:pt>
                <c:pt idx="15">
                  <c:v>2.5479171311101765</c:v>
                </c:pt>
                <c:pt idx="16">
                  <c:v>2.7595258334596746</c:v>
                </c:pt>
                <c:pt idx="17">
                  <c:v>2.9777900371029418</c:v>
                </c:pt>
                <c:pt idx="18">
                  <c:v>3.2028977448430185</c:v>
                </c:pt>
                <c:pt idx="19">
                  <c:v>3.4350255656043762</c:v>
                </c:pt>
                <c:pt idx="20">
                  <c:v>3.6743363311081016</c:v>
                </c:pt>
                <c:pt idx="21">
                  <c:v>3.9209766637235148</c:v>
                </c:pt>
                <c:pt idx="22">
                  <c:v>4.1750745191081551</c:v>
                </c:pt>
                <c:pt idx="23">
                  <c:v>4.4367367292054283</c:v>
                </c:pt>
                <c:pt idx="24">
                  <c:v>4.7060465730093197</c:v>
                </c:pt>
                <c:pt idx="25">
                  <c:v>4.8435883564917521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E4D-46C7-94B6-A3725C4F1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741456"/>
        <c:axId val="326736536"/>
      </c:scatterChart>
      <c:valAx>
        <c:axId val="326741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6736536"/>
        <c:crosses val="autoZero"/>
        <c:crossBetween val="midCat"/>
      </c:valAx>
      <c:valAx>
        <c:axId val="326736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6741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СМО1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Лист3!$B$5:$B$30</c:f>
              <c:numCache>
                <c:formatCode>0.000</c:formatCode>
                <c:ptCount val="26"/>
                <c:pt idx="0">
                  <c:v>0.01</c:v>
                </c:pt>
                <c:pt idx="1">
                  <c:v>0.05</c:v>
                </c:pt>
                <c:pt idx="2">
                  <c:v>0.09</c:v>
                </c:pt>
                <c:pt idx="3">
                  <c:v>0.13</c:v>
                </c:pt>
                <c:pt idx="4">
                  <c:v>0.17</c:v>
                </c:pt>
                <c:pt idx="5">
                  <c:v>0.21</c:v>
                </c:pt>
                <c:pt idx="6">
                  <c:v>0.25</c:v>
                </c:pt>
                <c:pt idx="7">
                  <c:v>0.28999999999999998</c:v>
                </c:pt>
                <c:pt idx="8">
                  <c:v>0.33</c:v>
                </c:pt>
                <c:pt idx="9">
                  <c:v>0.37</c:v>
                </c:pt>
                <c:pt idx="10">
                  <c:v>0.41</c:v>
                </c:pt>
                <c:pt idx="11">
                  <c:v>0.45</c:v>
                </c:pt>
                <c:pt idx="12">
                  <c:v>0.49</c:v>
                </c:pt>
                <c:pt idx="13">
                  <c:v>0.53</c:v>
                </c:pt>
                <c:pt idx="14">
                  <c:v>0.56999999999999995</c:v>
                </c:pt>
                <c:pt idx="15">
                  <c:v>0.61</c:v>
                </c:pt>
                <c:pt idx="16">
                  <c:v>0.65</c:v>
                </c:pt>
                <c:pt idx="17">
                  <c:v>0.69</c:v>
                </c:pt>
                <c:pt idx="18">
                  <c:v>0.73</c:v>
                </c:pt>
                <c:pt idx="19">
                  <c:v>0.77</c:v>
                </c:pt>
                <c:pt idx="20">
                  <c:v>0.81</c:v>
                </c:pt>
                <c:pt idx="21">
                  <c:v>0.85</c:v>
                </c:pt>
                <c:pt idx="22">
                  <c:v>0.89</c:v>
                </c:pt>
                <c:pt idx="23">
                  <c:v>0.93</c:v>
                </c:pt>
                <c:pt idx="24">
                  <c:v>0.97</c:v>
                </c:pt>
                <c:pt idx="25">
                  <c:v>0.99</c:v>
                </c:pt>
              </c:numCache>
            </c:numRef>
          </c:xVal>
          <c:yVal>
            <c:numRef>
              <c:f>Лист3!$I$5:$I$30</c:f>
              <c:numCache>
                <c:formatCode>General</c:formatCode>
                <c:ptCount val="26"/>
                <c:pt idx="0">
                  <c:v>1.9621399177213115E-9</c:v>
                </c:pt>
                <c:pt idx="1">
                  <c:v>1.193415686971839E-6</c:v>
                </c:pt>
                <c:pt idx="2">
                  <c:v>1.2182409473041604E-5</c:v>
                </c:pt>
                <c:pt idx="3">
                  <c:v>5.1527586921248801E-5</c:v>
                </c:pt>
                <c:pt idx="4">
                  <c:v>1.4628478292639388E-4</c:v>
                </c:pt>
                <c:pt idx="5">
                  <c:v>3.3039536945591805E-4</c:v>
                </c:pt>
                <c:pt idx="6">
                  <c:v>6.4308681672025714E-4</c:v>
                </c:pt>
                <c:pt idx="7">
                  <c:v>1.12729709509379E-3</c:v>
                </c:pt>
                <c:pt idx="8">
                  <c:v>1.8281389555421729E-3</c:v>
                </c:pt>
                <c:pt idx="9">
                  <c:v>2.7914240182662239E-3</c:v>
                </c:pt>
                <c:pt idx="10">
                  <c:v>4.062269473034852E-3</c:v>
                </c:pt>
                <c:pt idx="11">
                  <c:v>5.6838116623394849E-3</c:v>
                </c:pt>
                <c:pt idx="12">
                  <c:v>7.6960506313535218E-3</c:v>
                </c:pt>
                <c:pt idx="13">
                  <c:v>1.0134847798142209E-2</c:v>
                </c:pt>
                <c:pt idx="14">
                  <c:v>1.3031095302552172E-2</c:v>
                </c:pt>
                <c:pt idx="15">
                  <c:v>1.6410070569909382E-2</c:v>
                </c:pt>
                <c:pt idx="16">
                  <c:v>2.0290983545412627E-2</c:v>
                </c:pt>
                <c:pt idx="17">
                  <c:v>2.4686717377881945E-2</c:v>
                </c:pt>
                <c:pt idx="18">
                  <c:v>2.9603756559940748E-2</c:v>
                </c:pt>
                <c:pt idx="19">
                  <c:v>3.5042290157338341E-2</c:v>
                </c:pt>
                <c:pt idx="20">
                  <c:v>4.0996472214844447E-2</c:v>
                </c:pt>
                <c:pt idx="21">
                  <c:v>4.7454817043757098E-2</c:v>
                </c:pt>
                <c:pt idx="22">
                  <c:v>5.4400704088175517E-2</c:v>
                </c:pt>
                <c:pt idx="23">
                  <c:v>6.1812965515173422E-2</c:v>
                </c:pt>
                <c:pt idx="24">
                  <c:v>6.9666529536148061E-2</c:v>
                </c:pt>
                <c:pt idx="25">
                  <c:v>7.3750063043091715E-2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FE5-4997-8EC0-196B0D8204A8}"/>
            </c:ext>
          </c:extLst>
        </c:ser>
        <c:ser>
          <c:idx val="1"/>
          <c:order val="1"/>
          <c:tx>
            <c:v>СМО2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Лист3!$B$5:$B$30</c:f>
              <c:numCache>
                <c:formatCode>0.000</c:formatCode>
                <c:ptCount val="26"/>
                <c:pt idx="0">
                  <c:v>0.01</c:v>
                </c:pt>
                <c:pt idx="1">
                  <c:v>0.05</c:v>
                </c:pt>
                <c:pt idx="2">
                  <c:v>0.09</c:v>
                </c:pt>
                <c:pt idx="3">
                  <c:v>0.13</c:v>
                </c:pt>
                <c:pt idx="4">
                  <c:v>0.17</c:v>
                </c:pt>
                <c:pt idx="5">
                  <c:v>0.21</c:v>
                </c:pt>
                <c:pt idx="6">
                  <c:v>0.25</c:v>
                </c:pt>
                <c:pt idx="7">
                  <c:v>0.28999999999999998</c:v>
                </c:pt>
                <c:pt idx="8">
                  <c:v>0.33</c:v>
                </c:pt>
                <c:pt idx="9">
                  <c:v>0.37</c:v>
                </c:pt>
                <c:pt idx="10">
                  <c:v>0.41</c:v>
                </c:pt>
                <c:pt idx="11">
                  <c:v>0.45</c:v>
                </c:pt>
                <c:pt idx="12">
                  <c:v>0.49</c:v>
                </c:pt>
                <c:pt idx="13">
                  <c:v>0.53</c:v>
                </c:pt>
                <c:pt idx="14">
                  <c:v>0.56999999999999995</c:v>
                </c:pt>
                <c:pt idx="15">
                  <c:v>0.61</c:v>
                </c:pt>
                <c:pt idx="16">
                  <c:v>0.65</c:v>
                </c:pt>
                <c:pt idx="17">
                  <c:v>0.69</c:v>
                </c:pt>
                <c:pt idx="18">
                  <c:v>0.73</c:v>
                </c:pt>
                <c:pt idx="19">
                  <c:v>0.77</c:v>
                </c:pt>
                <c:pt idx="20">
                  <c:v>0.81</c:v>
                </c:pt>
                <c:pt idx="21">
                  <c:v>0.85</c:v>
                </c:pt>
                <c:pt idx="22">
                  <c:v>0.89</c:v>
                </c:pt>
                <c:pt idx="23">
                  <c:v>0.93</c:v>
                </c:pt>
                <c:pt idx="24">
                  <c:v>0.97</c:v>
                </c:pt>
                <c:pt idx="25">
                  <c:v>0.99</c:v>
                </c:pt>
              </c:numCache>
            </c:numRef>
          </c:xVal>
          <c:yVal>
            <c:numRef>
              <c:f>Лист3!$I$5:$I$30</c:f>
              <c:numCache>
                <c:formatCode>0.000</c:formatCode>
                <c:ptCount val="26"/>
                <c:pt idx="0">
                  <c:v>1.9621399177213115E-9</c:v>
                </c:pt>
                <c:pt idx="1">
                  <c:v>1.193415686971839E-6</c:v>
                </c:pt>
                <c:pt idx="2">
                  <c:v>1.2182409473041604E-5</c:v>
                </c:pt>
                <c:pt idx="3">
                  <c:v>5.1527586921248801E-5</c:v>
                </c:pt>
                <c:pt idx="4">
                  <c:v>1.4628478292639388E-4</c:v>
                </c:pt>
                <c:pt idx="5">
                  <c:v>3.3039536945591805E-4</c:v>
                </c:pt>
                <c:pt idx="6">
                  <c:v>6.4308681672025714E-4</c:v>
                </c:pt>
                <c:pt idx="7">
                  <c:v>1.12729709509379E-3</c:v>
                </c:pt>
                <c:pt idx="8">
                  <c:v>1.8281389555421729E-3</c:v>
                </c:pt>
                <c:pt idx="9">
                  <c:v>2.7914240182662239E-3</c:v>
                </c:pt>
                <c:pt idx="10">
                  <c:v>4.062269473034852E-3</c:v>
                </c:pt>
                <c:pt idx="11">
                  <c:v>5.6838116623394849E-3</c:v>
                </c:pt>
                <c:pt idx="12">
                  <c:v>7.6960506313535218E-3</c:v>
                </c:pt>
                <c:pt idx="13">
                  <c:v>1.0134847798142209E-2</c:v>
                </c:pt>
                <c:pt idx="14">
                  <c:v>1.3031095302552172E-2</c:v>
                </c:pt>
                <c:pt idx="15">
                  <c:v>1.6410070569909382E-2</c:v>
                </c:pt>
                <c:pt idx="16">
                  <c:v>2.0290983545412627E-2</c:v>
                </c:pt>
                <c:pt idx="17">
                  <c:v>2.4686717377881945E-2</c:v>
                </c:pt>
                <c:pt idx="18">
                  <c:v>2.9603756559940748E-2</c:v>
                </c:pt>
                <c:pt idx="19">
                  <c:v>3.5042290157338341E-2</c:v>
                </c:pt>
                <c:pt idx="20">
                  <c:v>4.0996472214844447E-2</c:v>
                </c:pt>
                <c:pt idx="21">
                  <c:v>4.7454817043757098E-2</c:v>
                </c:pt>
                <c:pt idx="22">
                  <c:v>5.4400704088175517E-2</c:v>
                </c:pt>
                <c:pt idx="23">
                  <c:v>6.1812965515173422E-2</c:v>
                </c:pt>
                <c:pt idx="24">
                  <c:v>6.9666529536148061E-2</c:v>
                </c:pt>
                <c:pt idx="25">
                  <c:v>7.3750063043091715E-2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FE5-4997-8EC0-196B0D8204A8}"/>
            </c:ext>
          </c:extLst>
        </c:ser>
        <c:ser>
          <c:idx val="2"/>
          <c:order val="2"/>
          <c:tx>
            <c:v>СМО3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Лист3!$B$5:$B$30</c:f>
              <c:numCache>
                <c:formatCode>0.000</c:formatCode>
                <c:ptCount val="26"/>
                <c:pt idx="0">
                  <c:v>0.01</c:v>
                </c:pt>
                <c:pt idx="1">
                  <c:v>0.05</c:v>
                </c:pt>
                <c:pt idx="2">
                  <c:v>0.09</c:v>
                </c:pt>
                <c:pt idx="3">
                  <c:v>0.13</c:v>
                </c:pt>
                <c:pt idx="4">
                  <c:v>0.17</c:v>
                </c:pt>
                <c:pt idx="5">
                  <c:v>0.21</c:v>
                </c:pt>
                <c:pt idx="6">
                  <c:v>0.25</c:v>
                </c:pt>
                <c:pt idx="7">
                  <c:v>0.28999999999999998</c:v>
                </c:pt>
                <c:pt idx="8">
                  <c:v>0.33</c:v>
                </c:pt>
                <c:pt idx="9">
                  <c:v>0.37</c:v>
                </c:pt>
                <c:pt idx="10">
                  <c:v>0.41</c:v>
                </c:pt>
                <c:pt idx="11">
                  <c:v>0.45</c:v>
                </c:pt>
                <c:pt idx="12">
                  <c:v>0.49</c:v>
                </c:pt>
                <c:pt idx="13">
                  <c:v>0.53</c:v>
                </c:pt>
                <c:pt idx="14">
                  <c:v>0.56999999999999995</c:v>
                </c:pt>
                <c:pt idx="15">
                  <c:v>0.61</c:v>
                </c:pt>
                <c:pt idx="16">
                  <c:v>0.65</c:v>
                </c:pt>
                <c:pt idx="17">
                  <c:v>0.69</c:v>
                </c:pt>
                <c:pt idx="18">
                  <c:v>0.73</c:v>
                </c:pt>
                <c:pt idx="19">
                  <c:v>0.77</c:v>
                </c:pt>
                <c:pt idx="20">
                  <c:v>0.81</c:v>
                </c:pt>
                <c:pt idx="21">
                  <c:v>0.85</c:v>
                </c:pt>
                <c:pt idx="22">
                  <c:v>0.89</c:v>
                </c:pt>
                <c:pt idx="23">
                  <c:v>0.93</c:v>
                </c:pt>
                <c:pt idx="24">
                  <c:v>0.97</c:v>
                </c:pt>
                <c:pt idx="25">
                  <c:v>0.99</c:v>
                </c:pt>
              </c:numCache>
            </c:numRef>
          </c:xVal>
          <c:yVal>
            <c:numRef>
              <c:f>Лист3!$M$5:$M$30</c:f>
              <c:numCache>
                <c:formatCode>0.000</c:formatCode>
                <c:ptCount val="26"/>
                <c:pt idx="0">
                  <c:v>4.5572321292485959E-18</c:v>
                </c:pt>
                <c:pt idx="1">
                  <c:v>3.5127076665142761E-13</c:v>
                </c:pt>
                <c:pt idx="2">
                  <c:v>2.1213900000013936E-11</c:v>
                </c:pt>
                <c:pt idx="3">
                  <c:v>2.7448291996988158E-10</c:v>
                </c:pt>
                <c:pt idx="4">
                  <c:v>1.7699412356553403E-9</c:v>
                </c:pt>
                <c:pt idx="5">
                  <c:v>7.6589499044152352E-9</c:v>
                </c:pt>
                <c:pt idx="6">
                  <c:v>2.5582484389248259E-8</c:v>
                </c:pt>
                <c:pt idx="7">
                  <c:v>7.1250061200755771E-8</c:v>
                </c:pt>
                <c:pt idx="8">
                  <c:v>1.7343582561775113E-7</c:v>
                </c:pt>
                <c:pt idx="9">
                  <c:v>3.8053779946060392E-7</c:v>
                </c:pt>
                <c:pt idx="10">
                  <c:v>7.6880602155216657E-7</c:v>
                </c:pt>
                <c:pt idx="11">
                  <c:v>1.4523050597099037E-6</c:v>
                </c:pt>
                <c:pt idx="12">
                  <c:v>2.5946361455946055E-6</c:v>
                </c:pt>
                <c:pt idx="13">
                  <c:v>4.4224040066642828E-6</c:v>
                </c:pt>
                <c:pt idx="14">
                  <c:v>7.2403733826337801E-6</c:v>
                </c:pt>
                <c:pt idx="15">
                  <c:v>1.1448220279173411E-5</c:v>
                </c:pt>
                <c:pt idx="16">
                  <c:v>1.7558743321130264E-5</c:v>
                </c:pt>
                <c:pt idx="17">
                  <c:v>2.6217361252639121E-5</c:v>
                </c:pt>
                <c:pt idx="18">
                  <c:v>3.8222683872948756E-5</c:v>
                </c:pt>
                <c:pt idx="19">
                  <c:v>5.4547905735939162E-5</c:v>
                </c:pt>
                <c:pt idx="20">
                  <c:v>7.6362735091087744E-5</c:v>
                </c:pt>
                <c:pt idx="21">
                  <c:v>1.0505553519930392E-4</c:v>
                </c:pt>
                <c:pt idx="22">
                  <c:v>1.4225532180557835E-4</c:v>
                </c:pt>
                <c:pt idx="23">
                  <c:v>1.8985322977771086E-4</c:v>
                </c:pt>
                <c:pt idx="24">
                  <c:v>2.5002303441527585E-4</c:v>
                </c:pt>
                <c:pt idx="25">
                  <c:v>2.8558373268818828E-4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FE5-4997-8EC0-196B0D820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300744"/>
        <c:axId val="416304352"/>
      </c:scatterChart>
      <c:valAx>
        <c:axId val="416300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6304352"/>
        <c:crosses val="autoZero"/>
        <c:crossBetween val="midCat"/>
      </c:valAx>
      <c:valAx>
        <c:axId val="41630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6300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318053</xdr:colOff>
      <xdr:row>34</xdr:row>
      <xdr:rowOff>170952</xdr:rowOff>
    </xdr:from>
    <xdr:to>
      <xdr:col>14</xdr:col>
      <xdr:colOff>397566</xdr:colOff>
      <xdr:row>49</xdr:row>
      <xdr:rowOff>51682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1F70AB9-3F8F-4B03-AF63-D22240C639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113422</xdr:colOff>
      <xdr:row>49</xdr:row>
      <xdr:rowOff>181243</xdr:rowOff>
    </xdr:from>
    <xdr:to>
      <xdr:col>15</xdr:col>
      <xdr:colOff>195273</xdr:colOff>
      <xdr:row>64</xdr:row>
      <xdr:rowOff>118100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29A79D24-AAFD-4FBE-BB04-E99D36393B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337929</xdr:colOff>
      <xdr:row>44</xdr:row>
      <xdr:rowOff>40926</xdr:rowOff>
    </xdr:from>
    <xdr:to>
      <xdr:col>7</xdr:col>
      <xdr:colOff>457198</xdr:colOff>
      <xdr:row>58</xdr:row>
      <xdr:rowOff>164873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72B08054-53CC-4615-9543-8C1E7649D6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6"/>
  <sheetViews>
    <sheetView workbookViewId="0">
      <selection activeCell="C12" sqref="C12"/>
    </sheetView>
  </sheetViews>
  <sheetFormatPr defaultRowHeight="15.05" x14ac:dyDescent="0.3"/>
  <cols>
    <col min="3" max="3" width="9.88671875" bestFit="1" customWidth="1"/>
  </cols>
  <sheetData>
    <row r="2" spans="2:9" x14ac:dyDescent="0.3">
      <c r="B2" t="s">
        <v>0</v>
      </c>
      <c r="C2">
        <f>2+5</f>
        <v>7</v>
      </c>
    </row>
    <row r="3" spans="2:9" x14ac:dyDescent="0.3">
      <c r="B3" t="s">
        <v>12</v>
      </c>
      <c r="C3">
        <f>10</f>
        <v>10</v>
      </c>
    </row>
    <row r="4" spans="2:9" x14ac:dyDescent="0.3">
      <c r="B4" s="1" t="s">
        <v>1</v>
      </c>
      <c r="C4">
        <v>0.63</v>
      </c>
      <c r="H4">
        <v>1</v>
      </c>
      <c r="I4">
        <f>($C$2*$C$7)^H4/FACT(H4)</f>
        <v>6.3</v>
      </c>
    </row>
    <row r="5" spans="2:9" x14ac:dyDescent="0.3">
      <c r="B5" s="1" t="s">
        <v>2</v>
      </c>
      <c r="C5">
        <f>1/C4</f>
        <v>1.5873015873015872</v>
      </c>
      <c r="H5">
        <v>2</v>
      </c>
      <c r="I5">
        <f t="shared" ref="I5:I9" si="0">($C$2*$C$7)^H5/FACT(H5)</f>
        <v>19.844999999999999</v>
      </c>
    </row>
    <row r="6" spans="2:9" x14ac:dyDescent="0.3">
      <c r="B6" t="s">
        <v>3</v>
      </c>
      <c r="C6">
        <f>C4*C3</f>
        <v>6.3</v>
      </c>
      <c r="H6">
        <v>3</v>
      </c>
      <c r="I6">
        <f t="shared" si="0"/>
        <v>41.674499999999995</v>
      </c>
    </row>
    <row r="7" spans="2:9" x14ac:dyDescent="0.3">
      <c r="B7" t="s">
        <v>4</v>
      </c>
      <c r="C7">
        <v>0.9</v>
      </c>
      <c r="H7">
        <v>4</v>
      </c>
      <c r="I7">
        <f t="shared" si="0"/>
        <v>65.637337499999987</v>
      </c>
    </row>
    <row r="8" spans="2:9" x14ac:dyDescent="0.3">
      <c r="B8" t="s">
        <v>5</v>
      </c>
      <c r="C8">
        <f>C9*(C2*C7)^C2/(FACT(C2)*(1-C7))</f>
        <v>0.72062112857849481</v>
      </c>
      <c r="H8">
        <v>5</v>
      </c>
      <c r="I8">
        <f t="shared" si="0"/>
        <v>82.703045249999988</v>
      </c>
    </row>
    <row r="9" spans="2:9" x14ac:dyDescent="0.3">
      <c r="B9" t="s">
        <v>6</v>
      </c>
      <c r="C9">
        <f>((C2*C7)^C2/(FACT(C2)*(1-C7))+C10)^(-1)</f>
        <v>9.2204832182259219E-4</v>
      </c>
      <c r="H9">
        <v>6</v>
      </c>
      <c r="I9">
        <f t="shared" si="0"/>
        <v>86.838197512499988</v>
      </c>
    </row>
    <row r="10" spans="2:9" x14ac:dyDescent="0.3">
      <c r="C10">
        <f>SUM(I4:I9)</f>
        <v>302.99808026249991</v>
      </c>
    </row>
    <row r="11" spans="2:9" x14ac:dyDescent="0.3">
      <c r="B11" t="s">
        <v>7</v>
      </c>
      <c r="C11">
        <f>C8*C3/C2/(1-C7)</f>
        <v>10.294587551121356</v>
      </c>
    </row>
    <row r="12" spans="2:9" x14ac:dyDescent="0.3">
      <c r="B12" t="s">
        <v>8</v>
      </c>
      <c r="C12">
        <f>C11+C3</f>
        <v>20.294587551121356</v>
      </c>
    </row>
    <row r="13" spans="2:9" x14ac:dyDescent="0.3">
      <c r="B13" t="s">
        <v>9</v>
      </c>
      <c r="C13">
        <f>C4*C11</f>
        <v>6.4855901572064543</v>
      </c>
    </row>
    <row r="14" spans="2:9" x14ac:dyDescent="0.3">
      <c r="B14" t="s">
        <v>10</v>
      </c>
      <c r="C14">
        <f>C12*C4</f>
        <v>12.785590157206455</v>
      </c>
    </row>
    <row r="15" spans="2:9" x14ac:dyDescent="0.3">
      <c r="C15">
        <f>C13+C6</f>
        <v>12.785590157206453</v>
      </c>
    </row>
    <row r="16" spans="2:9" x14ac:dyDescent="0.3">
      <c r="B16" t="s">
        <v>11</v>
      </c>
      <c r="C16">
        <f>1/C3</f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C9C40-5699-4185-907B-61FFAB6B6229}">
  <dimension ref="B2:S26"/>
  <sheetViews>
    <sheetView topLeftCell="A40" workbookViewId="0">
      <selection activeCell="O7" sqref="O7"/>
    </sheetView>
  </sheetViews>
  <sheetFormatPr defaultRowHeight="15.05" x14ac:dyDescent="0.3"/>
  <sheetData>
    <row r="2" spans="2:19" x14ac:dyDescent="0.3">
      <c r="B2" t="s">
        <v>16</v>
      </c>
      <c r="C2">
        <f>2/3</f>
        <v>0.66666666666666663</v>
      </c>
      <c r="F2" s="2" t="s">
        <v>18</v>
      </c>
      <c r="G2" s="2"/>
      <c r="H2" s="2"/>
      <c r="I2" s="2"/>
      <c r="J2" s="2"/>
      <c r="K2" s="2"/>
      <c r="L2" s="2"/>
      <c r="M2" s="2" t="s">
        <v>19</v>
      </c>
      <c r="N2" s="2"/>
      <c r="O2" s="2"/>
      <c r="P2" s="2"/>
      <c r="Q2" s="2"/>
      <c r="R2" s="2"/>
      <c r="S2" s="2"/>
    </row>
    <row r="3" spans="2:19" x14ac:dyDescent="0.3">
      <c r="B3" t="s">
        <v>15</v>
      </c>
      <c r="C3">
        <f>Лист1!C4*Лист1!C3</f>
        <v>6.3</v>
      </c>
      <c r="F3" s="3"/>
      <c r="G3" s="4"/>
      <c r="H3" s="4"/>
      <c r="I3" s="4"/>
      <c r="J3" s="4"/>
      <c r="K3" s="4"/>
      <c r="L3" s="5"/>
      <c r="M3" s="3"/>
      <c r="N3" s="4"/>
      <c r="O3" s="4"/>
      <c r="P3" s="4"/>
      <c r="Q3" s="4"/>
      <c r="R3" s="4"/>
      <c r="S3" s="5"/>
    </row>
    <row r="4" spans="2:19" x14ac:dyDescent="0.3">
      <c r="B4" t="s">
        <v>13</v>
      </c>
      <c r="C4">
        <f>C2*C3</f>
        <v>4.1999999999999993</v>
      </c>
      <c r="F4" s="6"/>
      <c r="G4" t="s">
        <v>3</v>
      </c>
      <c r="H4" s="7">
        <f>C4</f>
        <v>4.1999999999999993</v>
      </c>
      <c r="I4" s="7"/>
      <c r="M4" s="6"/>
      <c r="N4" t="s">
        <v>3</v>
      </c>
      <c r="O4" s="7">
        <f>C5</f>
        <v>2.1</v>
      </c>
      <c r="P4" s="7"/>
      <c r="Q4" s="7"/>
      <c r="R4" s="7"/>
      <c r="S4" s="8"/>
    </row>
    <row r="5" spans="2:19" x14ac:dyDescent="0.3">
      <c r="B5" t="s">
        <v>14</v>
      </c>
      <c r="C5">
        <f>C3*(1-C2)</f>
        <v>2.1</v>
      </c>
      <c r="F5" s="6"/>
      <c r="G5" t="s">
        <v>20</v>
      </c>
      <c r="H5">
        <v>3</v>
      </c>
      <c r="I5" s="7"/>
      <c r="M5" s="6"/>
      <c r="N5" t="s">
        <v>20</v>
      </c>
      <c r="O5" s="7">
        <v>6</v>
      </c>
      <c r="P5" s="7"/>
      <c r="Q5" s="7"/>
      <c r="R5" s="7"/>
      <c r="S5" s="8"/>
    </row>
    <row r="6" spans="2:19" x14ac:dyDescent="0.3">
      <c r="B6" t="s">
        <v>17</v>
      </c>
      <c r="F6" s="6"/>
      <c r="G6" t="s">
        <v>12</v>
      </c>
      <c r="H6">
        <v>10</v>
      </c>
      <c r="M6" s="6"/>
      <c r="N6" s="7" t="s">
        <v>12</v>
      </c>
      <c r="O6" s="7">
        <v>10</v>
      </c>
      <c r="P6" s="7"/>
      <c r="Q6" s="7"/>
      <c r="R6" s="7"/>
      <c r="S6" s="8"/>
    </row>
    <row r="7" spans="2:19" x14ac:dyDescent="0.3">
      <c r="F7" s="6"/>
      <c r="G7" s="7" t="s">
        <v>17</v>
      </c>
      <c r="H7" s="7">
        <f>(1-H4)/(1-H4^(H5+2))</f>
        <v>2.4503942194220225E-3</v>
      </c>
      <c r="I7" s="7"/>
      <c r="J7" s="7" t="s">
        <v>22</v>
      </c>
      <c r="K7" s="7">
        <v>1</v>
      </c>
      <c r="L7" s="8">
        <f>$H$4^K7*$H$7</f>
        <v>1.0291655721572493E-2</v>
      </c>
      <c r="M7" s="6"/>
      <c r="N7" s="7" t="s">
        <v>17</v>
      </c>
      <c r="O7" s="7">
        <f>(1-O4)/(1-O4^(O5+2))</f>
        <v>2.916003767034801E-3</v>
      </c>
      <c r="P7" s="7"/>
      <c r="Q7" s="7" t="s">
        <v>22</v>
      </c>
      <c r="R7" s="7">
        <v>1</v>
      </c>
      <c r="S7" s="8">
        <f>$O$4^R7*$O$7</f>
        <v>6.1236079107730825E-3</v>
      </c>
    </row>
    <row r="8" spans="2:19" x14ac:dyDescent="0.3">
      <c r="F8" s="6"/>
      <c r="G8" s="12" t="s">
        <v>21</v>
      </c>
      <c r="H8" s="7">
        <f>1-H7</f>
        <v>0.99754960578057794</v>
      </c>
      <c r="I8" s="7"/>
      <c r="J8" s="7" t="s">
        <v>23</v>
      </c>
      <c r="K8" s="7">
        <v>2</v>
      </c>
      <c r="L8" s="8">
        <f>$H$4^K8*$H$7</f>
        <v>4.3224954030604459E-2</v>
      </c>
      <c r="M8" s="6"/>
      <c r="N8" s="12" t="s">
        <v>21</v>
      </c>
      <c r="O8" s="7">
        <f>1-O7</f>
        <v>0.99708399623296518</v>
      </c>
      <c r="P8" s="7"/>
      <c r="Q8" s="7" t="s">
        <v>23</v>
      </c>
      <c r="R8" s="7">
        <v>2</v>
      </c>
      <c r="S8" s="8">
        <f t="shared" ref="S8:S13" si="0">$O$4^R8*$O$7</f>
        <v>1.2859576612623474E-2</v>
      </c>
    </row>
    <row r="9" spans="2:19" x14ac:dyDescent="0.3">
      <c r="F9" s="6"/>
      <c r="G9" s="12" t="s">
        <v>9</v>
      </c>
      <c r="H9" s="7">
        <f>SUM(K15:K17)</f>
        <v>2.6937791351872691</v>
      </c>
      <c r="I9" s="7"/>
      <c r="J9" s="7" t="s">
        <v>24</v>
      </c>
      <c r="K9" s="7">
        <v>3</v>
      </c>
      <c r="L9" s="8">
        <f>$H$4^K9*$H$7</f>
        <v>0.18154480692853872</v>
      </c>
      <c r="M9" s="6"/>
      <c r="N9" s="12" t="s">
        <v>9</v>
      </c>
      <c r="O9" s="7">
        <f>SUM(R15:R20)</f>
        <v>5.115032394800016</v>
      </c>
      <c r="P9" s="7"/>
      <c r="Q9" s="7" t="s">
        <v>24</v>
      </c>
      <c r="R9" s="7">
        <v>3</v>
      </c>
      <c r="S9" s="8">
        <f t="shared" si="0"/>
        <v>2.7005110886509295E-2</v>
      </c>
    </row>
    <row r="10" spans="2:19" x14ac:dyDescent="0.3">
      <c r="F10" s="6"/>
      <c r="G10" s="12" t="s">
        <v>10</v>
      </c>
      <c r="H10" s="7">
        <f>H9+H5</f>
        <v>5.6937791351872686</v>
      </c>
      <c r="I10" s="7"/>
      <c r="J10" s="7" t="s">
        <v>25</v>
      </c>
      <c r="K10" s="7">
        <v>4</v>
      </c>
      <c r="L10" s="8">
        <f>$H$4^K10*$H$7</f>
        <v>0.76248818909986238</v>
      </c>
      <c r="M10" s="6"/>
      <c r="N10" s="12" t="s">
        <v>10</v>
      </c>
      <c r="O10" s="7">
        <f>O9+O5</f>
        <v>11.115032394800016</v>
      </c>
      <c r="P10" s="7"/>
      <c r="Q10" s="7" t="s">
        <v>25</v>
      </c>
      <c r="R10" s="7">
        <v>4</v>
      </c>
      <c r="S10" s="8">
        <f t="shared" si="0"/>
        <v>5.6710732861669513E-2</v>
      </c>
    </row>
    <row r="11" spans="2:19" x14ac:dyDescent="0.3">
      <c r="F11" s="6"/>
      <c r="G11" s="12" t="s">
        <v>26</v>
      </c>
      <c r="H11" s="7">
        <f>L10</f>
        <v>0.76248818909986238</v>
      </c>
      <c r="I11" s="7"/>
      <c r="L11" s="8"/>
      <c r="M11" s="6"/>
      <c r="N11" s="12" t="s">
        <v>26</v>
      </c>
      <c r="O11" s="7">
        <f>S13</f>
        <v>0.52519809703192144</v>
      </c>
      <c r="P11" s="7"/>
      <c r="Q11" s="12" t="s">
        <v>28</v>
      </c>
      <c r="R11" s="7">
        <v>5</v>
      </c>
      <c r="S11" s="8">
        <f>$O$4^R11*$O$7</f>
        <v>0.11909253900950599</v>
      </c>
    </row>
    <row r="12" spans="2:19" x14ac:dyDescent="0.3">
      <c r="F12" s="6"/>
      <c r="G12" s="1" t="s">
        <v>1</v>
      </c>
      <c r="H12" s="7">
        <f>H4/H6</f>
        <v>0.41999999999999993</v>
      </c>
      <c r="I12" s="7"/>
      <c r="J12" s="7"/>
      <c r="K12" s="7"/>
      <c r="L12" s="8"/>
      <c r="M12" s="6"/>
      <c r="N12" s="1" t="s">
        <v>1</v>
      </c>
      <c r="O12" s="7">
        <f>O4/O6</f>
        <v>0.21000000000000002</v>
      </c>
      <c r="P12" s="7"/>
      <c r="Q12" s="12" t="s">
        <v>29</v>
      </c>
      <c r="R12" s="7">
        <v>6</v>
      </c>
      <c r="S12" s="8">
        <f t="shared" si="0"/>
        <v>0.25009433191996255</v>
      </c>
    </row>
    <row r="13" spans="2:19" x14ac:dyDescent="0.3">
      <c r="F13" s="6"/>
      <c r="G13" s="1" t="s">
        <v>27</v>
      </c>
      <c r="H13" s="7">
        <f>H12*(1-H11)</f>
        <v>9.9754960578057786E-2</v>
      </c>
      <c r="I13" s="7"/>
      <c r="J13" s="7"/>
      <c r="K13" s="7"/>
      <c r="L13" s="8"/>
      <c r="M13" s="6"/>
      <c r="N13" s="1" t="s">
        <v>27</v>
      </c>
      <c r="O13" s="7">
        <f>O12*(1-O11)</f>
        <v>9.9708399623296501E-2</v>
      </c>
      <c r="P13" s="7"/>
      <c r="Q13" s="12" t="s">
        <v>30</v>
      </c>
      <c r="R13" s="7">
        <v>7</v>
      </c>
      <c r="S13" s="8">
        <f t="shared" si="0"/>
        <v>0.52519809703192144</v>
      </c>
    </row>
    <row r="14" spans="2:19" x14ac:dyDescent="0.3">
      <c r="F14" s="6"/>
      <c r="G14" s="12" t="s">
        <v>7</v>
      </c>
      <c r="H14" s="7">
        <f>H9/H13</f>
        <v>27.003961703532525</v>
      </c>
      <c r="I14" s="7"/>
      <c r="J14" s="7"/>
      <c r="K14" s="7"/>
      <c r="L14" s="8"/>
      <c r="M14" s="6"/>
      <c r="N14" s="12" t="s">
        <v>7</v>
      </c>
      <c r="O14" s="7">
        <f>O9/O13</f>
        <v>51.299914692492038</v>
      </c>
      <c r="P14" s="7"/>
      <c r="Q14" s="7"/>
      <c r="R14" s="7"/>
      <c r="S14" s="8"/>
    </row>
    <row r="15" spans="2:19" x14ac:dyDescent="0.3">
      <c r="F15" s="6"/>
      <c r="G15" s="12" t="s">
        <v>8</v>
      </c>
      <c r="H15" s="7">
        <f>H14+H6</f>
        <v>37.003961703532525</v>
      </c>
      <c r="I15" s="7"/>
      <c r="J15" s="12" t="s">
        <v>31</v>
      </c>
      <c r="K15" s="12">
        <f>(K8-1)*L8</f>
        <v>4.3224954030604459E-2</v>
      </c>
      <c r="L15" s="8"/>
      <c r="M15" s="6"/>
      <c r="N15" s="12" t="s">
        <v>8</v>
      </c>
      <c r="O15" s="7">
        <f>O14+O6</f>
        <v>61.299914692492038</v>
      </c>
      <c r="P15" s="7"/>
      <c r="Q15" s="12" t="s">
        <v>31</v>
      </c>
      <c r="R15" s="12">
        <f>(R8-1)*S8</f>
        <v>1.2859576612623474E-2</v>
      </c>
      <c r="S15" s="8"/>
    </row>
    <row r="16" spans="2:19" x14ac:dyDescent="0.3">
      <c r="F16" s="6"/>
      <c r="G16" s="7"/>
      <c r="H16" s="7"/>
      <c r="I16" s="7"/>
      <c r="J16" s="12" t="s">
        <v>32</v>
      </c>
      <c r="K16" s="12">
        <f>(K9-1)*L9</f>
        <v>0.36308961385707744</v>
      </c>
      <c r="L16" s="8"/>
      <c r="M16" s="6"/>
      <c r="N16" s="7"/>
      <c r="O16" s="7"/>
      <c r="P16" s="7"/>
      <c r="Q16" s="12" t="s">
        <v>32</v>
      </c>
      <c r="R16" s="12">
        <f t="shared" ref="R16:R20" si="1">(R9-1)*S9</f>
        <v>5.4010221773018591E-2</v>
      </c>
      <c r="S16" s="8"/>
    </row>
    <row r="17" spans="6:19" x14ac:dyDescent="0.3">
      <c r="F17" s="6"/>
      <c r="G17" s="7"/>
      <c r="H17" s="7"/>
      <c r="I17" s="7"/>
      <c r="J17" s="12" t="s">
        <v>33</v>
      </c>
      <c r="K17" s="12">
        <f>(K10-1)*L10</f>
        <v>2.2874645672995872</v>
      </c>
      <c r="L17" s="8"/>
      <c r="M17" s="6"/>
      <c r="N17" s="7"/>
      <c r="O17" s="7"/>
      <c r="P17" s="7"/>
      <c r="Q17" s="12" t="s">
        <v>33</v>
      </c>
      <c r="R17" s="12">
        <f t="shared" si="1"/>
        <v>0.17013219858500855</v>
      </c>
      <c r="S17" s="8"/>
    </row>
    <row r="18" spans="6:19" x14ac:dyDescent="0.3">
      <c r="F18" s="6"/>
      <c r="G18" s="7"/>
      <c r="H18" s="7"/>
      <c r="I18" s="7"/>
      <c r="J18" s="7"/>
      <c r="K18" s="7"/>
      <c r="L18" s="8"/>
      <c r="M18" s="6"/>
      <c r="N18" s="7"/>
      <c r="O18" s="7"/>
      <c r="P18" s="7"/>
      <c r="Q18" s="12" t="s">
        <v>34</v>
      </c>
      <c r="R18" s="12">
        <f t="shared" si="1"/>
        <v>0.47637015603802396</v>
      </c>
      <c r="S18" s="8"/>
    </row>
    <row r="19" spans="6:19" x14ac:dyDescent="0.3">
      <c r="F19" s="6"/>
      <c r="G19" s="7"/>
      <c r="H19" s="7"/>
      <c r="I19" s="7"/>
      <c r="J19" s="7"/>
      <c r="K19" s="7"/>
      <c r="L19" s="8"/>
      <c r="M19" s="6"/>
      <c r="N19" s="7"/>
      <c r="O19" s="7"/>
      <c r="P19" s="7"/>
      <c r="Q19" s="12" t="s">
        <v>35</v>
      </c>
      <c r="R19" s="12">
        <f t="shared" si="1"/>
        <v>1.2504716595998127</v>
      </c>
      <c r="S19" s="8"/>
    </row>
    <row r="20" spans="6:19" x14ac:dyDescent="0.3">
      <c r="F20" s="6"/>
      <c r="G20" s="7"/>
      <c r="H20" s="7"/>
      <c r="I20" s="7"/>
      <c r="J20" s="7"/>
      <c r="K20" s="7"/>
      <c r="L20" s="8"/>
      <c r="M20" s="6"/>
      <c r="N20" s="7"/>
      <c r="O20" s="7"/>
      <c r="P20" s="7"/>
      <c r="Q20" s="12" t="s">
        <v>36</v>
      </c>
      <c r="R20" s="12">
        <f t="shared" si="1"/>
        <v>3.1511885821915286</v>
      </c>
      <c r="S20" s="8"/>
    </row>
    <row r="21" spans="6:19" x14ac:dyDescent="0.3">
      <c r="F21" s="6"/>
      <c r="G21" s="7"/>
      <c r="H21" s="7"/>
      <c r="I21" s="7"/>
      <c r="J21" s="7"/>
      <c r="K21" s="7"/>
      <c r="L21" s="8"/>
      <c r="M21" s="6"/>
      <c r="N21" s="7"/>
      <c r="O21" s="7"/>
      <c r="P21" s="7"/>
      <c r="Q21" s="7"/>
      <c r="R21" s="7"/>
      <c r="S21" s="8"/>
    </row>
    <row r="22" spans="6:19" x14ac:dyDescent="0.3">
      <c r="F22" s="6"/>
      <c r="G22" s="7"/>
      <c r="H22" s="7"/>
      <c r="I22" s="7"/>
      <c r="J22" s="7"/>
      <c r="K22" s="7"/>
      <c r="L22" s="8"/>
      <c r="M22" s="6"/>
      <c r="N22" s="7"/>
      <c r="O22" s="7"/>
      <c r="P22" s="7"/>
      <c r="Q22" s="7"/>
      <c r="R22" s="7"/>
      <c r="S22" s="8"/>
    </row>
    <row r="23" spans="6:19" x14ac:dyDescent="0.3">
      <c r="F23" s="6"/>
      <c r="G23" s="7"/>
      <c r="H23" s="7"/>
      <c r="I23" s="7"/>
      <c r="J23" s="7"/>
      <c r="K23" s="7"/>
      <c r="L23" s="8"/>
      <c r="M23" s="6"/>
      <c r="N23" s="7"/>
      <c r="O23" s="7"/>
      <c r="P23" s="7"/>
      <c r="Q23" s="7"/>
      <c r="R23" s="7"/>
      <c r="S23" s="8"/>
    </row>
    <row r="24" spans="6:19" x14ac:dyDescent="0.3">
      <c r="F24" s="6"/>
      <c r="G24" s="7"/>
      <c r="H24" s="7"/>
      <c r="I24" s="7"/>
      <c r="J24" s="7"/>
      <c r="K24" s="7"/>
      <c r="L24" s="8"/>
      <c r="M24" s="6"/>
      <c r="N24" s="7"/>
      <c r="O24" s="7"/>
      <c r="P24" s="7"/>
      <c r="Q24" s="7"/>
      <c r="R24" s="7"/>
      <c r="S24" s="8"/>
    </row>
    <row r="25" spans="6:19" x14ac:dyDescent="0.3">
      <c r="F25" s="6"/>
      <c r="G25" s="7"/>
      <c r="H25" s="7"/>
      <c r="I25" s="7"/>
      <c r="J25" s="7"/>
      <c r="K25" s="7"/>
      <c r="L25" s="8"/>
      <c r="M25" s="6"/>
      <c r="N25" s="7"/>
      <c r="O25" s="7"/>
      <c r="P25" s="7"/>
      <c r="Q25" s="7"/>
      <c r="R25" s="7"/>
      <c r="S25" s="8"/>
    </row>
    <row r="26" spans="6:19" x14ac:dyDescent="0.3">
      <c r="F26" s="9"/>
      <c r="G26" s="10"/>
      <c r="H26" s="10"/>
      <c r="I26" s="10"/>
      <c r="J26" s="10"/>
      <c r="K26" s="10"/>
      <c r="L26" s="11"/>
      <c r="M26" s="9"/>
      <c r="N26" s="10"/>
      <c r="O26" s="10"/>
      <c r="P26" s="10"/>
      <c r="Q26" s="10"/>
      <c r="R26" s="10"/>
      <c r="S26" s="11"/>
    </row>
  </sheetData>
  <mergeCells count="2">
    <mergeCell ref="F2:L2"/>
    <mergeCell ref="M2:S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E858-560C-4892-A076-49B123A831D1}">
  <dimension ref="B2:AP36"/>
  <sheetViews>
    <sheetView tabSelected="1" topLeftCell="A31" zoomScale="85" zoomScaleNormal="85" workbookViewId="0">
      <selection activeCell="R51" sqref="R51"/>
    </sheetView>
  </sheetViews>
  <sheetFormatPr defaultRowHeight="15.05" x14ac:dyDescent="0.3"/>
  <cols>
    <col min="6" max="6" width="8.88671875" customWidth="1"/>
    <col min="12" max="12" width="9.44140625" bestFit="1" customWidth="1"/>
    <col min="35" max="36" width="8.88671875" customWidth="1"/>
  </cols>
  <sheetData>
    <row r="2" spans="2:42" ht="15.65" thickBot="1" x14ac:dyDescent="0.35">
      <c r="P2">
        <v>0</v>
      </c>
      <c r="Q2">
        <v>1</v>
      </c>
      <c r="R2">
        <v>2</v>
      </c>
      <c r="S2">
        <v>3</v>
      </c>
      <c r="T2">
        <v>4</v>
      </c>
      <c r="AA2">
        <v>0</v>
      </c>
      <c r="AB2">
        <v>1</v>
      </c>
      <c r="AC2">
        <v>2</v>
      </c>
      <c r="AD2">
        <v>3</v>
      </c>
      <c r="AE2">
        <v>4</v>
      </c>
      <c r="AF2">
        <v>5</v>
      </c>
      <c r="AG2">
        <v>6</v>
      </c>
      <c r="AH2">
        <v>7</v>
      </c>
    </row>
    <row r="3" spans="2:42" x14ac:dyDescent="0.3">
      <c r="B3" s="15" t="s">
        <v>37</v>
      </c>
      <c r="C3" s="16"/>
      <c r="D3" s="16"/>
      <c r="E3" s="26"/>
      <c r="F3" s="23" t="s">
        <v>38</v>
      </c>
      <c r="G3" s="24"/>
      <c r="H3" s="24"/>
      <c r="I3" s="25"/>
      <c r="J3" s="23" t="s">
        <v>19</v>
      </c>
      <c r="K3" s="24" t="s">
        <v>19</v>
      </c>
      <c r="L3" s="24"/>
      <c r="M3" s="25"/>
      <c r="O3" s="83" t="s">
        <v>37</v>
      </c>
      <c r="P3" s="64" t="s">
        <v>38</v>
      </c>
      <c r="Q3" s="65"/>
      <c r="R3" s="65"/>
      <c r="S3" s="65"/>
      <c r="T3" s="65"/>
      <c r="U3" s="65"/>
      <c r="V3" s="65"/>
      <c r="W3" s="65"/>
      <c r="X3" s="65"/>
      <c r="Y3" s="65"/>
      <c r="Z3" s="66"/>
      <c r="AA3" s="64" t="s">
        <v>38</v>
      </c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</row>
    <row r="4" spans="2:42" ht="15.65" thickBot="1" x14ac:dyDescent="0.35">
      <c r="B4" s="28" t="s">
        <v>3</v>
      </c>
      <c r="C4" s="42" t="s">
        <v>21</v>
      </c>
      <c r="D4" s="41" t="s">
        <v>8</v>
      </c>
      <c r="E4" s="43" t="s">
        <v>26</v>
      </c>
      <c r="F4" s="47" t="s">
        <v>3</v>
      </c>
      <c r="G4" s="45" t="s">
        <v>21</v>
      </c>
      <c r="H4" s="48" t="s">
        <v>8</v>
      </c>
      <c r="I4" s="46" t="s">
        <v>26</v>
      </c>
      <c r="J4" s="22" t="s">
        <v>3</v>
      </c>
      <c r="K4" s="42" t="s">
        <v>21</v>
      </c>
      <c r="L4" s="41" t="s">
        <v>8</v>
      </c>
      <c r="M4" s="44" t="s">
        <v>26</v>
      </c>
      <c r="O4" s="32" t="s">
        <v>7</v>
      </c>
      <c r="P4" s="35" t="s">
        <v>17</v>
      </c>
      <c r="Q4" s="36" t="s">
        <v>22</v>
      </c>
      <c r="R4" s="36" t="s">
        <v>23</v>
      </c>
      <c r="S4" s="36" t="s">
        <v>24</v>
      </c>
      <c r="T4" s="38" t="s">
        <v>25</v>
      </c>
      <c r="U4" s="74" t="s">
        <v>1</v>
      </c>
      <c r="V4" s="74" t="s">
        <v>27</v>
      </c>
      <c r="W4" s="75" t="s">
        <v>9</v>
      </c>
      <c r="X4" s="36" t="s">
        <v>31</v>
      </c>
      <c r="Y4" s="36" t="s">
        <v>32</v>
      </c>
      <c r="Z4" s="37" t="s">
        <v>33</v>
      </c>
      <c r="AA4" s="35" t="s">
        <v>17</v>
      </c>
      <c r="AB4" s="36" t="s">
        <v>22</v>
      </c>
      <c r="AC4" s="36" t="s">
        <v>23</v>
      </c>
      <c r="AD4" s="36" t="s">
        <v>24</v>
      </c>
      <c r="AE4" s="38" t="s">
        <v>25</v>
      </c>
      <c r="AF4" s="76" t="s">
        <v>28</v>
      </c>
      <c r="AG4" s="76" t="s">
        <v>29</v>
      </c>
      <c r="AH4" s="76" t="s">
        <v>30</v>
      </c>
      <c r="AI4" s="74" t="s">
        <v>1</v>
      </c>
      <c r="AJ4" s="74" t="s">
        <v>27</v>
      </c>
      <c r="AK4" s="75" t="s">
        <v>9</v>
      </c>
      <c r="AL4" s="36" t="s">
        <v>31</v>
      </c>
      <c r="AM4" s="36" t="s">
        <v>32</v>
      </c>
      <c r="AN4" s="36" t="s">
        <v>33</v>
      </c>
      <c r="AO4" s="36" t="s">
        <v>34</v>
      </c>
      <c r="AP4" s="37" t="s">
        <v>35</v>
      </c>
    </row>
    <row r="5" spans="2:42" x14ac:dyDescent="0.3">
      <c r="B5" s="49">
        <v>0.01</v>
      </c>
      <c r="C5" s="50">
        <f>B5</f>
        <v>0.01</v>
      </c>
      <c r="D5" s="51">
        <f>O5+$C$33</f>
        <v>10.1010101010101</v>
      </c>
      <c r="E5" s="61">
        <v>0</v>
      </c>
      <c r="F5" s="49">
        <f>$C$34*B5</f>
        <v>6.6666666666666662E-3</v>
      </c>
      <c r="G5" s="50">
        <f>1-P5</f>
        <v>6.6666666535858399E-3</v>
      </c>
      <c r="H5" s="51">
        <f>W5/V5+$C$33</f>
        <v>10.067114014947386</v>
      </c>
      <c r="I5" s="84">
        <f>T5</f>
        <v>1.9621399177213115E-9</v>
      </c>
      <c r="J5" s="49">
        <f>B5*(1-$C$34)</f>
        <v>3.333333333333334E-3</v>
      </c>
      <c r="K5" s="50">
        <f>1-AA5</f>
        <v>3.3333333333332993E-3</v>
      </c>
      <c r="L5" s="51">
        <f>AK5/AJ5</f>
        <v>3.3444816053429367E-2</v>
      </c>
      <c r="M5" s="52">
        <f>AH5</f>
        <v>4.5572321292485959E-18</v>
      </c>
      <c r="O5" s="31">
        <f>C5*$C$33/(1-C5)</f>
        <v>0.10101010101010102</v>
      </c>
      <c r="P5" s="20">
        <f>(1-F5)/(1-F5^($C$35+2))</f>
        <v>0.99333333334641416</v>
      </c>
      <c r="Q5" s="33">
        <f>$F5^Q$2*$P5</f>
        <v>6.6222222223094275E-3</v>
      </c>
      <c r="R5" s="33">
        <f>$F5^R$2*$P5</f>
        <v>4.4148148148729515E-5</v>
      </c>
      <c r="S5" s="33">
        <f>$F5^S$2*$P5</f>
        <v>2.9432098765819673E-7</v>
      </c>
      <c r="T5" s="39">
        <f>$F5^T$2*$P5</f>
        <v>1.9621399177213115E-9</v>
      </c>
      <c r="U5" s="33">
        <f>F5/$C$33</f>
        <v>6.6666666666666664E-4</v>
      </c>
      <c r="V5" s="72">
        <f>(1-T5)*U5</f>
        <v>6.6666666535857336E-4</v>
      </c>
      <c r="W5" s="21">
        <f>SUM(X5:Z5)</f>
        <v>4.4742676543799071E-5</v>
      </c>
      <c r="X5" s="33">
        <f>R5*(R$2-1)</f>
        <v>4.4148148148729515E-5</v>
      </c>
      <c r="Y5" s="33">
        <f t="shared" ref="Y5:Z5" si="0">S5*(S$2-1)</f>
        <v>5.8864197531639346E-7</v>
      </c>
      <c r="Z5" s="39">
        <f t="shared" si="0"/>
        <v>5.8864197531639339E-9</v>
      </c>
      <c r="AA5" s="77">
        <f>(1-J5)/(1-J5^($C$36+2))</f>
        <v>0.9966666666666667</v>
      </c>
      <c r="AB5" s="78">
        <f>$J5^AB$2*$AA5</f>
        <v>3.3222222222222229E-3</v>
      </c>
      <c r="AC5" s="78">
        <f>$J5^AC$2*$AA5</f>
        <v>1.1074074074074078E-5</v>
      </c>
      <c r="AD5" s="78">
        <f t="shared" ref="AC5:AH20" si="1">$J5^AD$2*$AA5</f>
        <v>3.6913580246913599E-8</v>
      </c>
      <c r="AE5" s="78">
        <f t="shared" si="1"/>
        <v>1.2304526748971203E-10</v>
      </c>
      <c r="AF5" s="78">
        <f t="shared" si="1"/>
        <v>4.1015089163237354E-13</v>
      </c>
      <c r="AG5" s="78">
        <f t="shared" si="1"/>
        <v>1.3671696387745787E-15</v>
      </c>
      <c r="AH5" s="78">
        <f>($J5^AH$2)*$AA5</f>
        <v>4.5572321292485959E-18</v>
      </c>
      <c r="AI5" s="78">
        <f>J5/$C$33</f>
        <v>3.3333333333333338E-4</v>
      </c>
      <c r="AJ5" s="79">
        <f>(1-AH5)*AI5</f>
        <v>3.3333333333333338E-4</v>
      </c>
      <c r="AK5" s="27">
        <f>SUM(AL5:AP5)</f>
        <v>1.1148272017809791E-5</v>
      </c>
      <c r="AL5" s="78">
        <f>AC5*(AC$2-1)</f>
        <v>1.1074074074074078E-5</v>
      </c>
      <c r="AM5" s="78">
        <f t="shared" ref="AM5:AP5" si="2">AD5*(AD$2-1)</f>
        <v>7.3827160493827198E-8</v>
      </c>
      <c r="AN5" s="78">
        <f t="shared" si="2"/>
        <v>3.6913580246913613E-10</v>
      </c>
      <c r="AO5" s="78">
        <f t="shared" si="2"/>
        <v>1.6406035665294942E-12</v>
      </c>
      <c r="AP5" s="80">
        <f t="shared" si="2"/>
        <v>6.8358481938728933E-15</v>
      </c>
    </row>
    <row r="6" spans="2:42" x14ac:dyDescent="0.3">
      <c r="B6" s="53">
        <v>0.05</v>
      </c>
      <c r="C6" s="54">
        <f t="shared" ref="C6:C30" si="3">B6</f>
        <v>0.05</v>
      </c>
      <c r="D6" s="55">
        <f>O6+$C$33</f>
        <v>10.526315789473685</v>
      </c>
      <c r="E6" s="62">
        <v>0</v>
      </c>
      <c r="F6" s="53">
        <f>$C$34*B6</f>
        <v>3.3333333333333333E-2</v>
      </c>
      <c r="G6" s="54">
        <f>1-P6</f>
        <v>3.333329355281045E-2</v>
      </c>
      <c r="H6" s="55">
        <f>W6/V6+$C$33</f>
        <v>10.344778203429881</v>
      </c>
      <c r="I6" s="85">
        <f>T6</f>
        <v>1.193415686971839E-6</v>
      </c>
      <c r="J6" s="53">
        <f>B6*(1-$C$34)</f>
        <v>1.666666666666667E-2</v>
      </c>
      <c r="K6" s="54">
        <f>1-AA6</f>
        <v>1.6666666666660834E-2</v>
      </c>
      <c r="L6" s="55">
        <f t="shared" ref="L6:L30" si="4">AK6/AJ6</f>
        <v>0.16949152413414839</v>
      </c>
      <c r="M6" s="56">
        <f>AH6</f>
        <v>3.5127076665142761E-13</v>
      </c>
      <c r="O6" s="29">
        <f>C6*$C$33/(1-C6)</f>
        <v>0.52631578947368418</v>
      </c>
      <c r="P6" s="20">
        <f>(1-F6)/(1-F6^($C$35+2))</f>
        <v>0.96666670644718955</v>
      </c>
      <c r="Q6" s="33">
        <f>$F6^Q$2*$P6</f>
        <v>3.2222223548239649E-2</v>
      </c>
      <c r="R6" s="33">
        <f>$F6^R$2*$P6</f>
        <v>1.074074118274655E-3</v>
      </c>
      <c r="S6" s="33">
        <f>$F6^S$2*$P6</f>
        <v>3.5802470609155168E-5</v>
      </c>
      <c r="T6" s="39">
        <f>$F6^T$2*$P6</f>
        <v>1.193415686971839E-6</v>
      </c>
      <c r="U6" s="34">
        <f>F6/$C$33</f>
        <v>3.3333333333333331E-3</v>
      </c>
      <c r="V6" s="40">
        <f t="shared" ref="V6:V30" si="5">(1-T6)*U6</f>
        <v>3.3333293552810432E-3</v>
      </c>
      <c r="W6" s="13">
        <f t="shared" ref="W6:W30" si="6">SUM(X6:Z6)</f>
        <v>1.1492593065538809E-3</v>
      </c>
      <c r="X6" s="34">
        <f t="shared" ref="X6:X30" si="7">R6*(R$2-1)</f>
        <v>1.074074118274655E-3</v>
      </c>
      <c r="Y6" s="34">
        <f t="shared" ref="Y6:Y30" si="8">S6*(S$2-1)</f>
        <v>7.1604941218310336E-5</v>
      </c>
      <c r="Z6" s="87">
        <f t="shared" ref="Z6:Z30" si="9">T6*(T$2-1)</f>
        <v>3.5802470609155173E-6</v>
      </c>
      <c r="AA6" s="17">
        <f t="shared" ref="AA6:AA30" si="10">(1-J6)/(1-J6^($C$36+2))</f>
        <v>0.98333333333333917</v>
      </c>
      <c r="AB6" s="33">
        <f t="shared" ref="AB6:AH30" si="11">$J6^AB$2*$AA6</f>
        <v>1.6388888888888991E-2</v>
      </c>
      <c r="AC6" s="33">
        <f t="shared" si="1"/>
        <v>2.7314814814814986E-4</v>
      </c>
      <c r="AD6" s="33">
        <f t="shared" si="1"/>
        <v>4.5524691358024989E-6</v>
      </c>
      <c r="AE6" s="33">
        <f t="shared" si="1"/>
        <v>7.5874485596708328E-8</v>
      </c>
      <c r="AF6" s="33">
        <f t="shared" si="1"/>
        <v>1.2645747599451389E-9</v>
      </c>
      <c r="AG6" s="33">
        <f t="shared" si="1"/>
        <v>2.1076245999085653E-11</v>
      </c>
      <c r="AH6" s="33">
        <f t="shared" si="1"/>
        <v>3.5127076665142761E-13</v>
      </c>
      <c r="AI6" s="34">
        <f t="shared" ref="AI6:AI30" si="12">J6/$C$33</f>
        <v>1.666666666666667E-3</v>
      </c>
      <c r="AJ6" s="72">
        <f t="shared" ref="AJ6:AJ30" si="13">(1-AH6)*AI6</f>
        <v>1.6666666666660815E-3</v>
      </c>
      <c r="AK6" s="13">
        <f t="shared" ref="AK6:AK30" si="14">SUM(AL6:AP6)</f>
        <v>2.8248587355681479E-4</v>
      </c>
      <c r="AL6" s="33">
        <f t="shared" ref="AL6:AL30" si="15">AC6*(AC$2-1)</f>
        <v>2.7314814814814986E-4</v>
      </c>
      <c r="AM6" s="33">
        <f t="shared" ref="AM6:AM30" si="16">AD6*(AD$2-1)</f>
        <v>9.1049382716049978E-6</v>
      </c>
      <c r="AN6" s="33">
        <f t="shared" ref="AN6:AN30" si="17">AE6*(AE$2-1)</f>
        <v>2.27623456790125E-7</v>
      </c>
      <c r="AO6" s="33">
        <f t="shared" ref="AO6:AO30" si="18">AF6*(AF$2-1)</f>
        <v>5.0582990397805557E-9</v>
      </c>
      <c r="AP6" s="73">
        <f t="shared" ref="AP6:AP30" si="19">AG6*(AG$2-1)</f>
        <v>1.0538122999542826E-10</v>
      </c>
    </row>
    <row r="7" spans="2:42" x14ac:dyDescent="0.3">
      <c r="B7" s="53">
        <v>0.09</v>
      </c>
      <c r="C7" s="54">
        <f t="shared" si="3"/>
        <v>0.09</v>
      </c>
      <c r="D7" s="55">
        <f>O7+$C$33</f>
        <v>10.989010989010989</v>
      </c>
      <c r="E7" s="62">
        <v>0</v>
      </c>
      <c r="F7" s="53">
        <f>$C$34*B7</f>
        <v>0.06</v>
      </c>
      <c r="G7" s="54">
        <f>1-P7</f>
        <v>5.9999269055431736E-2</v>
      </c>
      <c r="H7" s="55">
        <f>W7/V7+$C$33</f>
        <v>10.637779465621874</v>
      </c>
      <c r="I7" s="85">
        <f>T7</f>
        <v>1.2182409473041604E-5</v>
      </c>
      <c r="J7" s="53">
        <f t="shared" ref="J7:J30" si="20">B7*(1-$C$34)</f>
        <v>3.0000000000000002E-2</v>
      </c>
      <c r="K7" s="54">
        <f t="shared" ref="K7:K30" si="21">1-AA7</f>
        <v>2.9999999999363536E-2</v>
      </c>
      <c r="L7" s="55">
        <f t="shared" si="4"/>
        <v>0.30927830655676397</v>
      </c>
      <c r="M7" s="56">
        <f t="shared" ref="M7:M30" si="22">AH7</f>
        <v>2.1213900000013936E-11</v>
      </c>
      <c r="O7" s="29">
        <f>C7*$C$33/(1-C7)</f>
        <v>0.98901098901098883</v>
      </c>
      <c r="P7" s="20">
        <f>(1-F7)/(1-F7^($C$35+2))</f>
        <v>0.94000073094456826</v>
      </c>
      <c r="Q7" s="33">
        <f>$F7^Q$2*$P7</f>
        <v>5.6400043856674097E-2</v>
      </c>
      <c r="R7" s="33">
        <f>$F7^R$2*$P7</f>
        <v>3.3840026314004455E-3</v>
      </c>
      <c r="S7" s="33">
        <f>$F7^S$2*$P7</f>
        <v>2.0304015788402674E-4</v>
      </c>
      <c r="T7" s="39">
        <f>$F7^T$2*$P7</f>
        <v>1.2182409473041604E-5</v>
      </c>
      <c r="U7" s="34">
        <f>F7/$C$33</f>
        <v>6.0000000000000001E-3</v>
      </c>
      <c r="V7" s="40">
        <f t="shared" si="5"/>
        <v>5.9999269055431613E-3</v>
      </c>
      <c r="W7" s="13">
        <f t="shared" si="6"/>
        <v>3.826630175587624E-3</v>
      </c>
      <c r="X7" s="34">
        <f t="shared" si="7"/>
        <v>3.3840026314004455E-3</v>
      </c>
      <c r="Y7" s="34">
        <f t="shared" si="8"/>
        <v>4.0608031576805348E-4</v>
      </c>
      <c r="Z7" s="87">
        <f t="shared" si="9"/>
        <v>3.6547228419124816E-5</v>
      </c>
      <c r="AA7" s="17">
        <f t="shared" si="10"/>
        <v>0.97000000000063646</v>
      </c>
      <c r="AB7" s="33">
        <f t="shared" si="11"/>
        <v>2.9100000000019097E-2</v>
      </c>
      <c r="AC7" s="33">
        <f t="shared" si="1"/>
        <v>8.7300000000057297E-4</v>
      </c>
      <c r="AD7" s="33">
        <f t="shared" si="1"/>
        <v>2.6190000000017193E-5</v>
      </c>
      <c r="AE7" s="33">
        <f t="shared" si="1"/>
        <v>7.857000000005159E-7</v>
      </c>
      <c r="AF7" s="33">
        <f t="shared" si="1"/>
        <v>2.3571000000015478E-8</v>
      </c>
      <c r="AG7" s="33">
        <f t="shared" si="1"/>
        <v>7.0713000000046448E-10</v>
      </c>
      <c r="AH7" s="33">
        <f t="shared" si="1"/>
        <v>2.1213900000013936E-11</v>
      </c>
      <c r="AI7" s="34">
        <f t="shared" si="12"/>
        <v>3.0000000000000001E-3</v>
      </c>
      <c r="AJ7" s="72">
        <f t="shared" si="13"/>
        <v>2.9999999999363583E-3</v>
      </c>
      <c r="AK7" s="13">
        <f t="shared" si="14"/>
        <v>9.2783491965060891E-4</v>
      </c>
      <c r="AL7" s="33">
        <f t="shared" si="15"/>
        <v>8.7300000000057297E-4</v>
      </c>
      <c r="AM7" s="33">
        <f t="shared" si="16"/>
        <v>5.2380000000034386E-5</v>
      </c>
      <c r="AN7" s="33">
        <f t="shared" si="17"/>
        <v>2.3571000000015478E-6</v>
      </c>
      <c r="AO7" s="33">
        <f t="shared" si="18"/>
        <v>9.4284000000061912E-8</v>
      </c>
      <c r="AP7" s="73">
        <f t="shared" si="19"/>
        <v>3.5356500000023222E-9</v>
      </c>
    </row>
    <row r="8" spans="2:42" x14ac:dyDescent="0.3">
      <c r="B8" s="53">
        <v>0.13</v>
      </c>
      <c r="C8" s="54">
        <f t="shared" si="3"/>
        <v>0.13</v>
      </c>
      <c r="D8" s="55">
        <f>O8+$C$33</f>
        <v>11.494252873563218</v>
      </c>
      <c r="E8" s="62">
        <v>0</v>
      </c>
      <c r="F8" s="53">
        <f>$C$34*B8</f>
        <v>8.666666666666667E-2</v>
      </c>
      <c r="G8" s="54">
        <f>1-P8</f>
        <v>8.6662200942466905E-2</v>
      </c>
      <c r="H8" s="55">
        <f>W8/V8+$C$33</f>
        <v>10.946648310562761</v>
      </c>
      <c r="I8" s="85">
        <f>T8</f>
        <v>5.1527586921248801E-5</v>
      </c>
      <c r="J8" s="53">
        <f t="shared" si="20"/>
        <v>4.3333333333333342E-2</v>
      </c>
      <c r="K8" s="54">
        <f t="shared" si="21"/>
        <v>4.3333333321439071E-2</v>
      </c>
      <c r="L8" s="55">
        <f t="shared" si="4"/>
        <v>0.4529612723364777</v>
      </c>
      <c r="M8" s="56">
        <f t="shared" si="22"/>
        <v>2.7448291996988158E-10</v>
      </c>
      <c r="O8" s="29">
        <f>C8*$C$33/(1-C8)</f>
        <v>1.4942528735632183</v>
      </c>
      <c r="P8" s="20">
        <f>(1-F8)/(1-F8^($C$35+2))</f>
        <v>0.9133377990575331</v>
      </c>
      <c r="Q8" s="33">
        <f>$F8^Q$2*$P8</f>
        <v>7.9155942584986205E-2</v>
      </c>
      <c r="R8" s="33">
        <f>$F8^R$2*$P8</f>
        <v>6.8601816906988045E-3</v>
      </c>
      <c r="S8" s="33">
        <f>$F8^S$2*$P8</f>
        <v>5.9454907986056303E-4</v>
      </c>
      <c r="T8" s="39">
        <f>$F8^T$2*$P8</f>
        <v>5.1527586921248801E-5</v>
      </c>
      <c r="U8" s="34">
        <f>F8/$C$33</f>
        <v>8.6666666666666663E-3</v>
      </c>
      <c r="V8" s="40">
        <f t="shared" si="5"/>
        <v>8.6662200942466822E-3</v>
      </c>
      <c r="W8" s="13">
        <f t="shared" si="6"/>
        <v>8.2038626111836759E-3</v>
      </c>
      <c r="X8" s="34">
        <f t="shared" si="7"/>
        <v>6.8601816906988045E-3</v>
      </c>
      <c r="Y8" s="34">
        <f t="shared" si="8"/>
        <v>1.1890981597211261E-3</v>
      </c>
      <c r="Z8" s="87">
        <f t="shared" si="9"/>
        <v>1.5458276076374641E-4</v>
      </c>
      <c r="AA8" s="17">
        <f t="shared" si="10"/>
        <v>0.95666666667856093</v>
      </c>
      <c r="AB8" s="33">
        <f t="shared" si="11"/>
        <v>4.1455555556070979E-2</v>
      </c>
      <c r="AC8" s="33">
        <f t="shared" si="1"/>
        <v>1.796407407429743E-3</v>
      </c>
      <c r="AD8" s="33">
        <f t="shared" si="1"/>
        <v>7.7844320988622206E-5</v>
      </c>
      <c r="AE8" s="33">
        <f t="shared" si="1"/>
        <v>3.3732539095069631E-6</v>
      </c>
      <c r="AF8" s="33">
        <f t="shared" si="1"/>
        <v>1.4617433607863509E-7</v>
      </c>
      <c r="AG8" s="33">
        <f t="shared" si="1"/>
        <v>6.3342212300741886E-9</v>
      </c>
      <c r="AH8" s="33">
        <f t="shared" si="1"/>
        <v>2.7448291996988158E-10</v>
      </c>
      <c r="AI8" s="34">
        <f t="shared" si="12"/>
        <v>4.333333333333334E-3</v>
      </c>
      <c r="AJ8" s="72">
        <f t="shared" si="13"/>
        <v>4.3333333321439078E-3</v>
      </c>
      <c r="AK8" s="13">
        <f t="shared" si="14"/>
        <v>1.9628321795859731E-3</v>
      </c>
      <c r="AL8" s="33">
        <f t="shared" si="15"/>
        <v>1.796407407429743E-3</v>
      </c>
      <c r="AM8" s="33">
        <f t="shared" si="16"/>
        <v>1.5568864197724441E-4</v>
      </c>
      <c r="AN8" s="33">
        <f t="shared" si="17"/>
        <v>1.0119761728520889E-5</v>
      </c>
      <c r="AO8" s="33">
        <f t="shared" si="18"/>
        <v>5.8469734431454038E-7</v>
      </c>
      <c r="AP8" s="73">
        <f t="shared" si="19"/>
        <v>3.167110615037094E-8</v>
      </c>
    </row>
    <row r="9" spans="2:42" x14ac:dyDescent="0.3">
      <c r="B9" s="53">
        <v>0.17</v>
      </c>
      <c r="C9" s="54">
        <f t="shared" si="3"/>
        <v>0.17</v>
      </c>
      <c r="D9" s="55">
        <f>O9+$C$33</f>
        <v>12.048192771084338</v>
      </c>
      <c r="E9" s="62">
        <v>0</v>
      </c>
      <c r="F9" s="53">
        <f>$C$34*B9</f>
        <v>0.11333333333333334</v>
      </c>
      <c r="G9" s="54">
        <f>1-P9</f>
        <v>0.11331675439126832</v>
      </c>
      <c r="H9" s="55">
        <f>W9/V9+$C$33</f>
        <v>11.271595209685943</v>
      </c>
      <c r="I9" s="85">
        <f>T9</f>
        <v>1.4628478292639388E-4</v>
      </c>
      <c r="J9" s="53">
        <f t="shared" si="20"/>
        <v>5.6666666666666678E-2</v>
      </c>
      <c r="K9" s="54">
        <f t="shared" si="21"/>
        <v>5.6666666566369983E-2</v>
      </c>
      <c r="L9" s="55">
        <f t="shared" si="4"/>
        <v>0.60070470838709367</v>
      </c>
      <c r="M9" s="56">
        <f t="shared" si="22"/>
        <v>1.7699412356553403E-9</v>
      </c>
      <c r="O9" s="29">
        <f>C9*$C$33/(1-C9)</f>
        <v>2.0481927710843375</v>
      </c>
      <c r="P9" s="20">
        <f>(1-F9)/(1-F9^($C$35+2))</f>
        <v>0.88668324560873168</v>
      </c>
      <c r="Q9" s="33">
        <f>$F9^Q$2*$P9</f>
        <v>0.10049076783565626</v>
      </c>
      <c r="R9" s="33">
        <f>$F9^R$2*$P9</f>
        <v>1.1388953688041045E-2</v>
      </c>
      <c r="S9" s="33">
        <f>$F9^S$2*$P9</f>
        <v>1.2907480846446517E-3</v>
      </c>
      <c r="T9" s="39">
        <f>$F9^T$2*$P9</f>
        <v>1.4628478292639388E-4</v>
      </c>
      <c r="U9" s="34">
        <f>F9/$C$33</f>
        <v>1.1333333333333334E-2</v>
      </c>
      <c r="V9" s="40">
        <f t="shared" si="5"/>
        <v>1.1331675439126835E-2</v>
      </c>
      <c r="W9" s="13">
        <f t="shared" si="6"/>
        <v>1.440930420610953E-2</v>
      </c>
      <c r="X9" s="34">
        <f t="shared" si="7"/>
        <v>1.1388953688041045E-2</v>
      </c>
      <c r="Y9" s="34">
        <f t="shared" si="8"/>
        <v>2.5814961692893035E-3</v>
      </c>
      <c r="Z9" s="87">
        <f t="shared" si="9"/>
        <v>4.3885434877918167E-4</v>
      </c>
      <c r="AA9" s="17">
        <f t="shared" si="10"/>
        <v>0.94333333343363002</v>
      </c>
      <c r="AB9" s="33">
        <f t="shared" si="11"/>
        <v>5.3455555561239043E-2</v>
      </c>
      <c r="AC9" s="33">
        <f t="shared" si="1"/>
        <v>3.0291481484702133E-3</v>
      </c>
      <c r="AD9" s="33">
        <f t="shared" si="1"/>
        <v>1.7165172841331213E-4</v>
      </c>
      <c r="AE9" s="33">
        <f t="shared" si="1"/>
        <v>9.7269312767543561E-6</v>
      </c>
      <c r="AF9" s="33">
        <f t="shared" si="1"/>
        <v>5.5119277234941364E-7</v>
      </c>
      <c r="AG9" s="33">
        <f t="shared" si="1"/>
        <v>3.1234257099800115E-8</v>
      </c>
      <c r="AH9" s="33">
        <f t="shared" si="1"/>
        <v>1.7699412356553403E-9</v>
      </c>
      <c r="AI9" s="34">
        <f t="shared" si="12"/>
        <v>5.6666666666666679E-3</v>
      </c>
      <c r="AJ9" s="72">
        <f t="shared" si="13"/>
        <v>5.6666666566370016E-3</v>
      </c>
      <c r="AK9" s="13">
        <f t="shared" si="14"/>
        <v>3.4039933415019974E-3</v>
      </c>
      <c r="AL9" s="33">
        <f t="shared" si="15"/>
        <v>3.0291481484702133E-3</v>
      </c>
      <c r="AM9" s="33">
        <f t="shared" si="16"/>
        <v>3.4330345682662426E-4</v>
      </c>
      <c r="AN9" s="33">
        <f t="shared" si="17"/>
        <v>2.9180793830263068E-5</v>
      </c>
      <c r="AO9" s="33">
        <f t="shared" si="18"/>
        <v>2.2047710893976545E-6</v>
      </c>
      <c r="AP9" s="73">
        <f t="shared" si="19"/>
        <v>1.5617128549900056E-7</v>
      </c>
    </row>
    <row r="10" spans="2:42" x14ac:dyDescent="0.3">
      <c r="B10" s="53">
        <v>0.21</v>
      </c>
      <c r="C10" s="54">
        <f t="shared" si="3"/>
        <v>0.21</v>
      </c>
      <c r="D10" s="55">
        <f>O10+$C$33</f>
        <v>12.658227848101266</v>
      </c>
      <c r="E10" s="62">
        <v>0</v>
      </c>
      <c r="F10" s="53">
        <f>$C$34*B10</f>
        <v>0.13999999999999999</v>
      </c>
      <c r="G10" s="54">
        <f>1-P10</f>
        <v>0.13995374464827626</v>
      </c>
      <c r="H10" s="55">
        <f>W10/V10+$C$33</f>
        <v>11.612534671319334</v>
      </c>
      <c r="I10" s="85">
        <f>T10</f>
        <v>3.3039536945591805E-4</v>
      </c>
      <c r="J10" s="53">
        <f t="shared" si="20"/>
        <v>7.0000000000000007E-2</v>
      </c>
      <c r="K10" s="54">
        <f t="shared" si="21"/>
        <v>6.9999999463873586E-2</v>
      </c>
      <c r="L10" s="55">
        <f t="shared" si="4"/>
        <v>0.75268103074865189</v>
      </c>
      <c r="M10" s="56">
        <f t="shared" si="22"/>
        <v>7.6589499044152352E-9</v>
      </c>
      <c r="O10" s="29">
        <f>C10*$C$33/(1-C10)</f>
        <v>2.6582278481012658</v>
      </c>
      <c r="P10" s="20">
        <f>(1-F10)/(1-F10^($C$35+2))</f>
        <v>0.86004625535172374</v>
      </c>
      <c r="Q10" s="33">
        <f>$F10^Q$2*$P10</f>
        <v>0.12040647574924131</v>
      </c>
      <c r="R10" s="33">
        <f>$F10^R$2*$P10</f>
        <v>1.6856906604893782E-2</v>
      </c>
      <c r="S10" s="33">
        <f>$F10^S$2*$P10</f>
        <v>2.359966924685129E-3</v>
      </c>
      <c r="T10" s="39">
        <f>$F10^T$2*$P10</f>
        <v>3.3039536945591805E-4</v>
      </c>
      <c r="U10" s="34">
        <f>F10/$C$33</f>
        <v>1.3999999999999999E-2</v>
      </c>
      <c r="V10" s="40">
        <f t="shared" si="5"/>
        <v>1.3995374464827615E-2</v>
      </c>
      <c r="W10" s="13">
        <f t="shared" si="6"/>
        <v>2.2568026562631793E-2</v>
      </c>
      <c r="X10" s="34">
        <f t="shared" si="7"/>
        <v>1.6856906604893782E-2</v>
      </c>
      <c r="Y10" s="34">
        <f t="shared" si="8"/>
        <v>4.7199338493702581E-3</v>
      </c>
      <c r="Z10" s="87">
        <f t="shared" si="9"/>
        <v>9.9118610836775424E-4</v>
      </c>
      <c r="AA10" s="17">
        <f t="shared" si="10"/>
        <v>0.93000000053612641</v>
      </c>
      <c r="AB10" s="33">
        <f t="shared" si="11"/>
        <v>6.510000003752886E-2</v>
      </c>
      <c r="AC10" s="33">
        <f t="shared" si="1"/>
        <v>4.5570000026270204E-3</v>
      </c>
      <c r="AD10" s="33">
        <f t="shared" si="1"/>
        <v>3.1899000018389143E-4</v>
      </c>
      <c r="AE10" s="33">
        <f t="shared" si="1"/>
        <v>2.23293000128724E-5</v>
      </c>
      <c r="AF10" s="33">
        <f t="shared" si="1"/>
        <v>1.5630510009010682E-6</v>
      </c>
      <c r="AG10" s="33">
        <f t="shared" si="1"/>
        <v>1.0941357006307478E-7</v>
      </c>
      <c r="AH10" s="33">
        <f t="shared" si="1"/>
        <v>7.6589499044152352E-9</v>
      </c>
      <c r="AI10" s="34">
        <f t="shared" si="12"/>
        <v>7.000000000000001E-3</v>
      </c>
      <c r="AJ10" s="72">
        <f t="shared" si="13"/>
        <v>6.999999946387352E-3</v>
      </c>
      <c r="AK10" s="13">
        <f t="shared" si="14"/>
        <v>5.2687671748873404E-3</v>
      </c>
      <c r="AL10" s="33">
        <f t="shared" si="15"/>
        <v>4.5570000026270204E-3</v>
      </c>
      <c r="AM10" s="33">
        <f t="shared" si="16"/>
        <v>6.3798000036778286E-4</v>
      </c>
      <c r="AN10" s="33">
        <f t="shared" si="17"/>
        <v>6.6987900038617204E-5</v>
      </c>
      <c r="AO10" s="33">
        <f t="shared" si="18"/>
        <v>6.2522040036042727E-6</v>
      </c>
      <c r="AP10" s="73">
        <f t="shared" si="19"/>
        <v>5.4706785031537384E-7</v>
      </c>
    </row>
    <row r="11" spans="2:42" x14ac:dyDescent="0.3">
      <c r="B11" s="53">
        <v>0.25</v>
      </c>
      <c r="C11" s="54">
        <f t="shared" si="3"/>
        <v>0.25</v>
      </c>
      <c r="D11" s="55">
        <f>O11+$C$33</f>
        <v>13.333333333333334</v>
      </c>
      <c r="E11" s="62">
        <v>0</v>
      </c>
      <c r="F11" s="53">
        <f>$C$34*B11</f>
        <v>0.16666666666666666</v>
      </c>
      <c r="G11" s="54">
        <f>1-P11</f>
        <v>0.16655948553054667</v>
      </c>
      <c r="H11" s="55">
        <f>W11/V11+$C$33</f>
        <v>11.969111969111969</v>
      </c>
      <c r="I11" s="85">
        <f>T11</f>
        <v>6.4308681672025714E-4</v>
      </c>
      <c r="J11" s="53">
        <f t="shared" si="20"/>
        <v>8.3333333333333343E-2</v>
      </c>
      <c r="K11" s="54">
        <f t="shared" si="21"/>
        <v>8.3333331201459693E-2</v>
      </c>
      <c r="L11" s="55">
        <f t="shared" si="4"/>
        <v>0.90907053613009237</v>
      </c>
      <c r="M11" s="56">
        <f t="shared" si="22"/>
        <v>2.5582484389248259E-8</v>
      </c>
      <c r="O11" s="29">
        <f>C11*$C$33/(1-C11)</f>
        <v>3.3333333333333335</v>
      </c>
      <c r="P11" s="20">
        <f>(1-F11)/(1-F11^($C$35+2))</f>
        <v>0.83344051446945333</v>
      </c>
      <c r="Q11" s="33">
        <f>$F11^Q$2*$P11</f>
        <v>0.13890675241157555</v>
      </c>
      <c r="R11" s="33">
        <f>$F11^R$2*$P11</f>
        <v>2.3151125401929259E-2</v>
      </c>
      <c r="S11" s="33">
        <f>$F11^S$2*$P11</f>
        <v>3.8585209003215428E-3</v>
      </c>
      <c r="T11" s="39">
        <f>$F11^T$2*$P11</f>
        <v>6.4308681672025714E-4</v>
      </c>
      <c r="U11" s="34">
        <f>F11/$C$33</f>
        <v>1.6666666666666666E-2</v>
      </c>
      <c r="V11" s="40">
        <f t="shared" si="5"/>
        <v>1.6655948553054661E-2</v>
      </c>
      <c r="W11" s="13">
        <f t="shared" si="6"/>
        <v>3.2797427652733115E-2</v>
      </c>
      <c r="X11" s="34">
        <f t="shared" si="7"/>
        <v>2.3151125401929259E-2</v>
      </c>
      <c r="Y11" s="34">
        <f t="shared" si="8"/>
        <v>7.7170418006430857E-3</v>
      </c>
      <c r="Z11" s="87">
        <f t="shared" si="9"/>
        <v>1.9292604501607714E-3</v>
      </c>
      <c r="AA11" s="17">
        <f t="shared" si="10"/>
        <v>0.91666666879854031</v>
      </c>
      <c r="AB11" s="33">
        <f t="shared" si="11"/>
        <v>7.6388889066545035E-2</v>
      </c>
      <c r="AC11" s="33">
        <f t="shared" si="1"/>
        <v>6.3657407555454204E-3</v>
      </c>
      <c r="AD11" s="33">
        <f t="shared" si="1"/>
        <v>5.3047839629545178E-4</v>
      </c>
      <c r="AE11" s="33">
        <f t="shared" si="1"/>
        <v>4.4206533024620979E-5</v>
      </c>
      <c r="AF11" s="33">
        <f t="shared" si="1"/>
        <v>3.6838777520517488E-6</v>
      </c>
      <c r="AG11" s="33">
        <f t="shared" si="1"/>
        <v>3.0698981267097909E-7</v>
      </c>
      <c r="AH11" s="33">
        <f t="shared" si="1"/>
        <v>2.5582484389248259E-8</v>
      </c>
      <c r="AI11" s="34">
        <f t="shared" si="12"/>
        <v>8.333333333333335E-3</v>
      </c>
      <c r="AJ11" s="72">
        <f t="shared" si="13"/>
        <v>8.3333331201459662E-3</v>
      </c>
      <c r="AK11" s="13">
        <f t="shared" si="14"/>
        <v>7.5755876072817491E-3</v>
      </c>
      <c r="AL11" s="33">
        <f t="shared" si="15"/>
        <v>6.3657407555454204E-3</v>
      </c>
      <c r="AM11" s="33">
        <f t="shared" si="16"/>
        <v>1.0609567925909036E-3</v>
      </c>
      <c r="AN11" s="33">
        <f t="shared" si="17"/>
        <v>1.3261959907386294E-4</v>
      </c>
      <c r="AO11" s="33">
        <f t="shared" si="18"/>
        <v>1.4735511008206995E-5</v>
      </c>
      <c r="AP11" s="73">
        <f t="shared" si="19"/>
        <v>1.5349490633548955E-6</v>
      </c>
    </row>
    <row r="12" spans="2:42" x14ac:dyDescent="0.3">
      <c r="B12" s="53">
        <v>0.28999999999999998</v>
      </c>
      <c r="C12" s="54">
        <f t="shared" si="3"/>
        <v>0.28999999999999998</v>
      </c>
      <c r="D12" s="55">
        <f>O12+$C$33</f>
        <v>14.08450704225352</v>
      </c>
      <c r="E12" s="62">
        <v>0</v>
      </c>
      <c r="F12" s="53">
        <f>$C$34*B12</f>
        <v>0.1933333333333333</v>
      </c>
      <c r="G12" s="54">
        <f>1-P12</f>
        <v>0.19311538922828186</v>
      </c>
      <c r="H12" s="55">
        <f>W12/V12+$C$33</f>
        <v>12.34073209943708</v>
      </c>
      <c r="I12" s="85">
        <f>T12</f>
        <v>1.12729709509379E-3</v>
      </c>
      <c r="J12" s="53">
        <f t="shared" si="20"/>
        <v>9.6666666666666665E-2</v>
      </c>
      <c r="K12" s="54">
        <f t="shared" si="21"/>
        <v>9.666665977916078E-2</v>
      </c>
      <c r="L12" s="55">
        <f t="shared" si="4"/>
        <v>1.0700609557050942</v>
      </c>
      <c r="M12" s="56">
        <f t="shared" si="22"/>
        <v>7.1250061200755771E-8</v>
      </c>
      <c r="O12" s="29">
        <f>C12*$C$33/(1-C12)</f>
        <v>4.084507042253521</v>
      </c>
      <c r="P12" s="20">
        <f>(1-F12)/(1-F12^($C$35+2))</f>
        <v>0.80688461077171814</v>
      </c>
      <c r="Q12" s="33">
        <f>$F12^Q$2*$P12</f>
        <v>0.15599769141586547</v>
      </c>
      <c r="R12" s="33">
        <f>$F12^R$2*$P12</f>
        <v>3.0159553673733987E-2</v>
      </c>
      <c r="S12" s="33">
        <f>$F12^S$2*$P12</f>
        <v>5.8308470435885704E-3</v>
      </c>
      <c r="T12" s="39">
        <f>$F12^T$2*$P12</f>
        <v>1.12729709509379E-3</v>
      </c>
      <c r="U12" s="34">
        <f>F12/$C$33</f>
        <v>1.9333333333333331E-2</v>
      </c>
      <c r="V12" s="40">
        <f t="shared" si="5"/>
        <v>1.9311538922828185E-2</v>
      </c>
      <c r="W12" s="13">
        <f t="shared" si="6"/>
        <v>4.5203139046192505E-2</v>
      </c>
      <c r="X12" s="34">
        <f t="shared" si="7"/>
        <v>3.0159553673733987E-2</v>
      </c>
      <c r="Y12" s="34">
        <f t="shared" si="8"/>
        <v>1.1661694087177141E-2</v>
      </c>
      <c r="Z12" s="87">
        <f t="shared" si="9"/>
        <v>3.3818912852813703E-3</v>
      </c>
      <c r="AA12" s="17">
        <f t="shared" si="10"/>
        <v>0.90333334022083922</v>
      </c>
      <c r="AB12" s="33">
        <f t="shared" si="11"/>
        <v>8.7322222888014459E-2</v>
      </c>
      <c r="AC12" s="33">
        <f t="shared" si="1"/>
        <v>8.441148212508064E-3</v>
      </c>
      <c r="AD12" s="33">
        <f t="shared" si="1"/>
        <v>8.1597766054244611E-4</v>
      </c>
      <c r="AE12" s="33">
        <f t="shared" si="1"/>
        <v>7.8877840519103113E-5</v>
      </c>
      <c r="AF12" s="33">
        <f t="shared" si="1"/>
        <v>7.6248579168466355E-6</v>
      </c>
      <c r="AG12" s="33">
        <f t="shared" si="1"/>
        <v>7.3706959862850792E-7</v>
      </c>
      <c r="AH12" s="33">
        <f t="shared" si="1"/>
        <v>7.1250061200755771E-8</v>
      </c>
      <c r="AI12" s="34">
        <f t="shared" si="12"/>
        <v>9.6666666666666672E-3</v>
      </c>
      <c r="AJ12" s="72">
        <f t="shared" si="13"/>
        <v>9.6666659779160759E-3</v>
      </c>
      <c r="AK12" s="13">
        <f t="shared" si="14"/>
        <v>1.0343921834810796E-2</v>
      </c>
      <c r="AL12" s="33">
        <f t="shared" si="15"/>
        <v>8.441148212508064E-3</v>
      </c>
      <c r="AM12" s="33">
        <f t="shared" si="16"/>
        <v>1.6319553210848922E-3</v>
      </c>
      <c r="AN12" s="33">
        <f t="shared" si="17"/>
        <v>2.3663352155730934E-4</v>
      </c>
      <c r="AO12" s="33">
        <f t="shared" si="18"/>
        <v>3.0499431667386542E-5</v>
      </c>
      <c r="AP12" s="73">
        <f t="shared" si="19"/>
        <v>3.6853479931425396E-6</v>
      </c>
    </row>
    <row r="13" spans="2:42" x14ac:dyDescent="0.3">
      <c r="B13" s="53">
        <v>0.33</v>
      </c>
      <c r="C13" s="54">
        <f t="shared" si="3"/>
        <v>0.33</v>
      </c>
      <c r="D13" s="55">
        <f>O13+$C$33</f>
        <v>14.92537313432836</v>
      </c>
      <c r="E13" s="62">
        <v>0</v>
      </c>
      <c r="F13" s="53">
        <f>$C$34*B13</f>
        <v>0.22</v>
      </c>
      <c r="G13" s="54">
        <f>1-P13</f>
        <v>0.21959780942978069</v>
      </c>
      <c r="H13" s="55">
        <f>W13/V13+$C$33</f>
        <v>12.726590401611197</v>
      </c>
      <c r="I13" s="85">
        <f>T13</f>
        <v>1.8281389555421729E-3</v>
      </c>
      <c r="J13" s="53">
        <f t="shared" si="20"/>
        <v>0.11000000000000001</v>
      </c>
      <c r="K13" s="54">
        <f t="shared" si="21"/>
        <v>0.1099999809220592</v>
      </c>
      <c r="L13" s="55">
        <f t="shared" si="4"/>
        <v>1.2358468137815821</v>
      </c>
      <c r="M13" s="56">
        <f t="shared" si="22"/>
        <v>1.7343582561775113E-7</v>
      </c>
      <c r="O13" s="29">
        <f>C13*$C$33/(1-C13)</f>
        <v>4.9253731343283595</v>
      </c>
      <c r="P13" s="20">
        <f>(1-F13)/(1-F13^($C$35+2))</f>
        <v>0.78040219057021931</v>
      </c>
      <c r="Q13" s="33">
        <f>$F13^Q$2*$P13</f>
        <v>0.17168848192544825</v>
      </c>
      <c r="R13" s="33">
        <f>$F13^R$2*$P13</f>
        <v>3.7771466023598613E-2</v>
      </c>
      <c r="S13" s="33">
        <f>$F13^S$2*$P13</f>
        <v>8.3097225251916942E-3</v>
      </c>
      <c r="T13" s="39">
        <f>$F13^T$2*$P13</f>
        <v>1.8281389555421729E-3</v>
      </c>
      <c r="U13" s="34">
        <f>F13/$C$33</f>
        <v>2.1999999999999999E-2</v>
      </c>
      <c r="V13" s="40">
        <f t="shared" si="5"/>
        <v>2.1959780942978072E-2</v>
      </c>
      <c r="W13" s="13">
        <f t="shared" si="6"/>
        <v>5.9875327940608521E-2</v>
      </c>
      <c r="X13" s="34">
        <f t="shared" si="7"/>
        <v>3.7771466023598613E-2</v>
      </c>
      <c r="Y13" s="34">
        <f t="shared" si="8"/>
        <v>1.6619445050383388E-2</v>
      </c>
      <c r="Z13" s="87">
        <f t="shared" si="9"/>
        <v>5.4844168666265186E-3</v>
      </c>
      <c r="AA13" s="17">
        <f t="shared" si="10"/>
        <v>0.8900000190779408</v>
      </c>
      <c r="AB13" s="33">
        <f t="shared" si="11"/>
        <v>9.7900002098573496E-2</v>
      </c>
      <c r="AC13" s="33">
        <f t="shared" si="1"/>
        <v>1.0769000230843087E-2</v>
      </c>
      <c r="AD13" s="33">
        <f t="shared" si="1"/>
        <v>1.1845900253927397E-3</v>
      </c>
      <c r="AE13" s="33">
        <f t="shared" si="1"/>
        <v>1.3030490279320139E-4</v>
      </c>
      <c r="AF13" s="33">
        <f t="shared" si="1"/>
        <v>1.4333539307252156E-5</v>
      </c>
      <c r="AG13" s="33">
        <f t="shared" si="1"/>
        <v>1.5766893237977371E-6</v>
      </c>
      <c r="AH13" s="33">
        <f t="shared" si="1"/>
        <v>1.7343582561775113E-7</v>
      </c>
      <c r="AI13" s="34">
        <f t="shared" si="12"/>
        <v>1.1000000000000001E-2</v>
      </c>
      <c r="AJ13" s="72">
        <f t="shared" si="13"/>
        <v>1.099999809220592E-2</v>
      </c>
      <c r="AK13" s="13">
        <f t="shared" si="14"/>
        <v>1.3594312593856168E-2</v>
      </c>
      <c r="AL13" s="33">
        <f t="shared" si="15"/>
        <v>1.0769000230843087E-2</v>
      </c>
      <c r="AM13" s="33">
        <f t="shared" si="16"/>
        <v>2.3691800507854794E-3</v>
      </c>
      <c r="AN13" s="33">
        <f t="shared" si="17"/>
        <v>3.9091470837960418E-4</v>
      </c>
      <c r="AO13" s="33">
        <f t="shared" si="18"/>
        <v>5.7334157229008625E-5</v>
      </c>
      <c r="AP13" s="73">
        <f t="shared" si="19"/>
        <v>7.8834466189886849E-6</v>
      </c>
    </row>
    <row r="14" spans="2:42" x14ac:dyDescent="0.3">
      <c r="B14" s="53">
        <v>0.37</v>
      </c>
      <c r="C14" s="54">
        <f t="shared" si="3"/>
        <v>0.37</v>
      </c>
      <c r="D14" s="55">
        <f>O14+$C$33</f>
        <v>15.873015873015873</v>
      </c>
      <c r="E14" s="62">
        <v>0</v>
      </c>
      <c r="F14" s="53">
        <f>$C$34*B14</f>
        <v>0.24666666666666665</v>
      </c>
      <c r="G14" s="54">
        <f>1-P14</f>
        <v>0.24597811540882764</v>
      </c>
      <c r="H14" s="55">
        <f>W14/V14+$C$33</f>
        <v>13.125704183463078</v>
      </c>
      <c r="I14" s="85">
        <f>T14</f>
        <v>2.7914240182662239E-3</v>
      </c>
      <c r="J14" s="53">
        <f t="shared" si="20"/>
        <v>0.12333333333333335</v>
      </c>
      <c r="K14" s="54">
        <f t="shared" si="21"/>
        <v>0.12333328640033803</v>
      </c>
      <c r="L14" s="55">
        <f t="shared" si="4"/>
        <v>1.4066285947373478</v>
      </c>
      <c r="M14" s="56">
        <f t="shared" si="22"/>
        <v>3.8053779946060392E-7</v>
      </c>
      <c r="O14" s="29">
        <f>C14*$C$33/(1-C14)</f>
        <v>5.8730158730158735</v>
      </c>
      <c r="P14" s="20">
        <f>(1-F14)/(1-F14^($C$35+2))</f>
        <v>0.75402188459117236</v>
      </c>
      <c r="Q14" s="33">
        <f>$F14^Q$2*$P14</f>
        <v>0.18599206486582251</v>
      </c>
      <c r="R14" s="33">
        <f>$F14^R$2*$P14</f>
        <v>4.5878042666902881E-2</v>
      </c>
      <c r="S14" s="33">
        <f>$F14^S$2*$P14</f>
        <v>1.1316583857836043E-2</v>
      </c>
      <c r="T14" s="39">
        <f>$F14^T$2*$P14</f>
        <v>2.7914240182662239E-3</v>
      </c>
      <c r="U14" s="34">
        <f>F14/$C$33</f>
        <v>2.4666666666666663E-2</v>
      </c>
      <c r="V14" s="40">
        <f t="shared" si="5"/>
        <v>2.4597811540882763E-2</v>
      </c>
      <c r="W14" s="13">
        <f t="shared" si="6"/>
        <v>7.6885482437373628E-2</v>
      </c>
      <c r="X14" s="34">
        <f t="shared" si="7"/>
        <v>4.5878042666902881E-2</v>
      </c>
      <c r="Y14" s="34">
        <f t="shared" si="8"/>
        <v>2.2633167715672087E-2</v>
      </c>
      <c r="Z14" s="87">
        <f t="shared" si="9"/>
        <v>8.3742720547986711E-3</v>
      </c>
      <c r="AA14" s="17">
        <f t="shared" si="10"/>
        <v>0.87666671359966197</v>
      </c>
      <c r="AB14" s="33">
        <f t="shared" si="11"/>
        <v>0.10812222801062499</v>
      </c>
      <c r="AC14" s="33">
        <f t="shared" si="1"/>
        <v>1.3335074787977083E-2</v>
      </c>
      <c r="AD14" s="33">
        <f t="shared" si="1"/>
        <v>1.6446592238505073E-3</v>
      </c>
      <c r="AE14" s="33">
        <f t="shared" si="1"/>
        <v>2.0284130427489591E-4</v>
      </c>
      <c r="AF14" s="33">
        <f t="shared" si="1"/>
        <v>2.5017094193903834E-5</v>
      </c>
      <c r="AG14" s="33">
        <f t="shared" si="1"/>
        <v>3.0854416172481398E-6</v>
      </c>
      <c r="AH14" s="33">
        <f t="shared" si="1"/>
        <v>3.8053779946060392E-7</v>
      </c>
      <c r="AI14" s="34">
        <f t="shared" si="12"/>
        <v>1.2333333333333335E-2</v>
      </c>
      <c r="AJ14" s="72">
        <f t="shared" si="13"/>
        <v>1.2333328640033808E-2</v>
      </c>
      <c r="AK14" s="13">
        <f t="shared" si="14"/>
        <v>1.734841273336464E-2</v>
      </c>
      <c r="AL14" s="33">
        <f t="shared" si="15"/>
        <v>1.3335074787977083E-2</v>
      </c>
      <c r="AM14" s="33">
        <f t="shared" si="16"/>
        <v>3.2893184477010146E-3</v>
      </c>
      <c r="AN14" s="33">
        <f t="shared" si="17"/>
        <v>6.0852391282468772E-4</v>
      </c>
      <c r="AO14" s="33">
        <f t="shared" si="18"/>
        <v>1.0006837677561534E-4</v>
      </c>
      <c r="AP14" s="73">
        <f t="shared" si="19"/>
        <v>1.5427208086240699E-5</v>
      </c>
    </row>
    <row r="15" spans="2:42" x14ac:dyDescent="0.3">
      <c r="B15" s="53">
        <v>0.41</v>
      </c>
      <c r="C15" s="54">
        <f t="shared" si="3"/>
        <v>0.41</v>
      </c>
      <c r="D15" s="55">
        <f>O15+$C$33</f>
        <v>16.949152542372879</v>
      </c>
      <c r="E15" s="62">
        <v>0</v>
      </c>
      <c r="F15" s="53">
        <f>$C$34*B15</f>
        <v>0.27333333333333332</v>
      </c>
      <c r="G15" s="54">
        <f>1-P15</f>
        <v>0.27222297967737041</v>
      </c>
      <c r="H15" s="55">
        <f>W15/V15+$C$33</f>
        <v>13.536944652361088</v>
      </c>
      <c r="I15" s="85">
        <f>T15</f>
        <v>4.062269473034852E-3</v>
      </c>
      <c r="J15" s="53">
        <f t="shared" si="20"/>
        <v>0.13666666666666669</v>
      </c>
      <c r="K15" s="54">
        <f t="shared" si="21"/>
        <v>0.13666656159651047</v>
      </c>
      <c r="L15" s="55">
        <f t="shared" si="4"/>
        <v>1.5826117224859708</v>
      </c>
      <c r="M15" s="56">
        <f t="shared" si="22"/>
        <v>7.6880602155216657E-7</v>
      </c>
      <c r="O15" s="29">
        <f>C15*$C$33/(1-C15)</f>
        <v>6.9491525423728797</v>
      </c>
      <c r="P15" s="20">
        <f>(1-F15)/(1-F15^($C$35+2))</f>
        <v>0.72777702032262959</v>
      </c>
      <c r="Q15" s="33">
        <f>$F15^Q$2*$P15</f>
        <v>0.19892571888818542</v>
      </c>
      <c r="R15" s="33">
        <f>$F15^R$2*$P15</f>
        <v>5.4373029829437342E-2</v>
      </c>
      <c r="S15" s="33">
        <f>$F15^S$2*$P15</f>
        <v>1.4861961486712871E-2</v>
      </c>
      <c r="T15" s="39">
        <f>$F15^T$2*$P15</f>
        <v>4.062269473034852E-3</v>
      </c>
      <c r="U15" s="34">
        <f>F15/$C$33</f>
        <v>2.7333333333333331E-2</v>
      </c>
      <c r="V15" s="40">
        <f t="shared" si="5"/>
        <v>2.7222297967737043E-2</v>
      </c>
      <c r="W15" s="13">
        <f t="shared" si="6"/>
        <v>9.6283761221967634E-2</v>
      </c>
      <c r="X15" s="34">
        <f t="shared" si="7"/>
        <v>5.4373029829437342E-2</v>
      </c>
      <c r="Y15" s="34">
        <f t="shared" si="8"/>
        <v>2.9723922973425743E-2</v>
      </c>
      <c r="Z15" s="87">
        <f t="shared" si="9"/>
        <v>1.2186808419104557E-2</v>
      </c>
      <c r="AA15" s="17">
        <f t="shared" si="10"/>
        <v>0.86333343840348953</v>
      </c>
      <c r="AB15" s="33">
        <f t="shared" si="11"/>
        <v>0.11798890324847693</v>
      </c>
      <c r="AC15" s="33">
        <f t="shared" si="1"/>
        <v>1.612515011062518E-2</v>
      </c>
      <c r="AD15" s="33">
        <f t="shared" si="1"/>
        <v>2.2037705151187752E-3</v>
      </c>
      <c r="AE15" s="33">
        <f t="shared" si="1"/>
        <v>3.0118197039956596E-4</v>
      </c>
      <c r="AF15" s="33">
        <f t="shared" si="1"/>
        <v>4.1161535954607356E-5</v>
      </c>
      <c r="AG15" s="33">
        <f t="shared" si="1"/>
        <v>5.6254099137963391E-6</v>
      </c>
      <c r="AH15" s="33">
        <f t="shared" si="1"/>
        <v>7.6880602155216657E-7</v>
      </c>
      <c r="AI15" s="34">
        <f t="shared" si="12"/>
        <v>1.3666666666666669E-2</v>
      </c>
      <c r="AJ15" s="72">
        <f t="shared" si="13"/>
        <v>1.3666656159651042E-2</v>
      </c>
      <c r="AK15" s="13">
        <f t="shared" si="14"/>
        <v>2.1629010245448839E-2</v>
      </c>
      <c r="AL15" s="33">
        <f t="shared" si="15"/>
        <v>1.612515011062518E-2</v>
      </c>
      <c r="AM15" s="33">
        <f t="shared" si="16"/>
        <v>4.4075410302375504E-3</v>
      </c>
      <c r="AN15" s="33">
        <f t="shared" si="17"/>
        <v>9.0354591119869783E-4</v>
      </c>
      <c r="AO15" s="33">
        <f t="shared" si="18"/>
        <v>1.6464614381842942E-4</v>
      </c>
      <c r="AP15" s="73">
        <f t="shared" si="19"/>
        <v>2.8127049568981695E-5</v>
      </c>
    </row>
    <row r="16" spans="2:42" x14ac:dyDescent="0.3">
      <c r="B16" s="53">
        <v>0.45</v>
      </c>
      <c r="C16" s="54">
        <f t="shared" si="3"/>
        <v>0.45</v>
      </c>
      <c r="D16" s="55">
        <f>O16+$C$33</f>
        <v>18.18181818181818</v>
      </c>
      <c r="E16" s="62">
        <v>0</v>
      </c>
      <c r="F16" s="53">
        <f>$C$34*B16</f>
        <v>0.3</v>
      </c>
      <c r="G16" s="54">
        <f>1-P16</f>
        <v>0.29829485650129817</v>
      </c>
      <c r="H16" s="55">
        <f>W16/V16+$C$33</f>
        <v>13.959068454481299</v>
      </c>
      <c r="I16" s="85">
        <f>T16</f>
        <v>5.6838116623394849E-3</v>
      </c>
      <c r="J16" s="53">
        <f t="shared" si="20"/>
        <v>0.15000000000000002</v>
      </c>
      <c r="K16" s="54">
        <f t="shared" si="21"/>
        <v>0.14999978215424103</v>
      </c>
      <c r="L16" s="55">
        <f t="shared" si="4"/>
        <v>1.7640053577185293</v>
      </c>
      <c r="M16" s="56">
        <f t="shared" si="22"/>
        <v>1.4523050597099037E-6</v>
      </c>
      <c r="O16" s="29">
        <f>C16*$C$33/(1-C16)</f>
        <v>8.1818181818181817</v>
      </c>
      <c r="P16" s="20">
        <f>(1-F16)/(1-F16^($C$35+2))</f>
        <v>0.70170514349870183</v>
      </c>
      <c r="Q16" s="33">
        <f>$F16^Q$2*$P16</f>
        <v>0.21051154304961053</v>
      </c>
      <c r="R16" s="33">
        <f>$F16^R$2*$P16</f>
        <v>6.3153462914883163E-2</v>
      </c>
      <c r="S16" s="33">
        <f>$F16^S$2*$P16</f>
        <v>1.894603887446495E-2</v>
      </c>
      <c r="T16" s="39">
        <f>$F16^T$2*$P16</f>
        <v>5.6838116623394849E-3</v>
      </c>
      <c r="U16" s="34">
        <f>F16/$C$33</f>
        <v>0.03</v>
      </c>
      <c r="V16" s="40">
        <f t="shared" si="5"/>
        <v>2.9829485650129814E-2</v>
      </c>
      <c r="W16" s="13">
        <f t="shared" si="6"/>
        <v>0.11809697565083152</v>
      </c>
      <c r="X16" s="34">
        <f t="shared" si="7"/>
        <v>6.3153462914883163E-2</v>
      </c>
      <c r="Y16" s="34">
        <f t="shared" si="8"/>
        <v>3.78920777489299E-2</v>
      </c>
      <c r="Z16" s="87">
        <f t="shared" si="9"/>
        <v>1.7051434987018454E-2</v>
      </c>
      <c r="AA16" s="17">
        <f t="shared" si="10"/>
        <v>0.85000021784575897</v>
      </c>
      <c r="AB16" s="33">
        <f t="shared" si="11"/>
        <v>0.12750003267686386</v>
      </c>
      <c r="AC16" s="33">
        <f t="shared" si="1"/>
        <v>1.9125004901529581E-2</v>
      </c>
      <c r="AD16" s="33">
        <f t="shared" si="1"/>
        <v>2.8687507352294374E-3</v>
      </c>
      <c r="AE16" s="33">
        <f t="shared" si="1"/>
        <v>4.3031261028441575E-4</v>
      </c>
      <c r="AF16" s="33">
        <f t="shared" si="1"/>
        <v>6.454689154266237E-5</v>
      </c>
      <c r="AG16" s="33">
        <f t="shared" si="1"/>
        <v>9.6820337313993568E-6</v>
      </c>
      <c r="AH16" s="33">
        <f t="shared" si="1"/>
        <v>1.4523050597099037E-6</v>
      </c>
      <c r="AI16" s="34">
        <f t="shared" si="12"/>
        <v>1.5000000000000003E-2</v>
      </c>
      <c r="AJ16" s="72">
        <f t="shared" si="13"/>
        <v>1.4999978215424108E-2</v>
      </c>
      <c r="AK16" s="13">
        <f t="shared" si="14"/>
        <v>2.6460041937669349E-2</v>
      </c>
      <c r="AL16" s="33">
        <f t="shared" si="15"/>
        <v>1.9125004901529581E-2</v>
      </c>
      <c r="AM16" s="33">
        <f t="shared" si="16"/>
        <v>5.7375014704588749E-3</v>
      </c>
      <c r="AN16" s="33">
        <f t="shared" si="17"/>
        <v>1.2909378308532471E-3</v>
      </c>
      <c r="AO16" s="33">
        <f t="shared" si="18"/>
        <v>2.5818756617064948E-4</v>
      </c>
      <c r="AP16" s="73">
        <f t="shared" si="19"/>
        <v>4.8410168656996781E-5</v>
      </c>
    </row>
    <row r="17" spans="2:42" x14ac:dyDescent="0.3">
      <c r="B17" s="53">
        <v>0.49</v>
      </c>
      <c r="C17" s="54">
        <f t="shared" si="3"/>
        <v>0.49</v>
      </c>
      <c r="D17" s="55">
        <f>O17+$C$33</f>
        <v>19.607843137254903</v>
      </c>
      <c r="E17" s="62">
        <v>0</v>
      </c>
      <c r="F17" s="53">
        <f>$C$34*B17</f>
        <v>0.32666666666666666</v>
      </c>
      <c r="G17" s="54">
        <f>1-P17</f>
        <v>0.3241526234604245</v>
      </c>
      <c r="H17" s="55">
        <f>W17/V17+$C$33</f>
        <v>14.390748166760471</v>
      </c>
      <c r="I17" s="85">
        <f>T17</f>
        <v>7.6960506313535218E-3</v>
      </c>
      <c r="J17" s="53">
        <f t="shared" si="20"/>
        <v>0.16333333333333336</v>
      </c>
      <c r="K17" s="54">
        <f t="shared" si="21"/>
        <v>0.16333290954276281</v>
      </c>
      <c r="L17" s="55">
        <f t="shared" si="4"/>
        <v>1.9510210192663739</v>
      </c>
      <c r="M17" s="56">
        <f t="shared" si="22"/>
        <v>2.5946361455946055E-6</v>
      </c>
      <c r="O17" s="29">
        <f>C17*$C$33/(1-C17)</f>
        <v>9.6078431372549034</v>
      </c>
      <c r="P17" s="20">
        <f>(1-F17)/(1-F17^($C$35+2))</f>
        <v>0.6758473765395755</v>
      </c>
      <c r="Q17" s="33">
        <f>$F17^Q$2*$P17</f>
        <v>0.22077680966959465</v>
      </c>
      <c r="R17" s="33">
        <f>$F17^R$2*$P17</f>
        <v>7.2120424492067584E-2</v>
      </c>
      <c r="S17" s="33">
        <f>$F17^S$2*$P17</f>
        <v>2.3559338667408742E-2</v>
      </c>
      <c r="T17" s="39">
        <f>$F17^T$2*$P17</f>
        <v>7.6960506313535218E-3</v>
      </c>
      <c r="U17" s="34">
        <f>F17/$C$33</f>
        <v>3.2666666666666663E-2</v>
      </c>
      <c r="V17" s="40">
        <f t="shared" si="5"/>
        <v>3.2415262346042452E-2</v>
      </c>
      <c r="W17" s="13">
        <f t="shared" si="6"/>
        <v>0.14232725372094565</v>
      </c>
      <c r="X17" s="34">
        <f t="shared" si="7"/>
        <v>7.2120424492067584E-2</v>
      </c>
      <c r="Y17" s="34">
        <f t="shared" si="8"/>
        <v>4.7118677334817484E-2</v>
      </c>
      <c r="Z17" s="87">
        <f t="shared" si="9"/>
        <v>2.3088151894060566E-2</v>
      </c>
      <c r="AA17" s="17">
        <f t="shared" si="10"/>
        <v>0.83666709045723719</v>
      </c>
      <c r="AB17" s="33">
        <f t="shared" si="11"/>
        <v>0.1366556247746821</v>
      </c>
      <c r="AC17" s="33">
        <f t="shared" si="1"/>
        <v>2.2320418713198079E-2</v>
      </c>
      <c r="AD17" s="33">
        <f t="shared" si="1"/>
        <v>3.6456683898223536E-3</v>
      </c>
      <c r="AE17" s="33">
        <f t="shared" si="1"/>
        <v>5.9545917033765111E-4</v>
      </c>
      <c r="AF17" s="33">
        <f t="shared" si="1"/>
        <v>9.7258331155149698E-5</v>
      </c>
      <c r="AG17" s="33">
        <f t="shared" si="1"/>
        <v>1.5885527422007789E-5</v>
      </c>
      <c r="AH17" s="33">
        <f t="shared" si="1"/>
        <v>2.5946361455946055E-6</v>
      </c>
      <c r="AI17" s="34">
        <f t="shared" si="12"/>
        <v>1.6333333333333335E-2</v>
      </c>
      <c r="AJ17" s="72">
        <f t="shared" si="13"/>
        <v>1.633329095427629E-2</v>
      </c>
      <c r="AK17" s="13">
        <f t="shared" si="14"/>
        <v>3.1866593965586373E-2</v>
      </c>
      <c r="AL17" s="33">
        <f t="shared" si="15"/>
        <v>2.2320418713198079E-2</v>
      </c>
      <c r="AM17" s="33">
        <f t="shared" si="16"/>
        <v>7.2913367796447071E-3</v>
      </c>
      <c r="AN17" s="33">
        <f t="shared" si="17"/>
        <v>1.7863775110129533E-3</v>
      </c>
      <c r="AO17" s="33">
        <f t="shared" si="18"/>
        <v>3.8903332462059879E-4</v>
      </c>
      <c r="AP17" s="73">
        <f t="shared" si="19"/>
        <v>7.9427637110038944E-5</v>
      </c>
    </row>
    <row r="18" spans="2:42" x14ac:dyDescent="0.3">
      <c r="B18" s="53">
        <v>0.53</v>
      </c>
      <c r="C18" s="54">
        <f t="shared" si="3"/>
        <v>0.53</v>
      </c>
      <c r="D18" s="55">
        <f>O18+$C$33</f>
        <v>21.276595744680854</v>
      </c>
      <c r="E18" s="62">
        <v>0</v>
      </c>
      <c r="F18" s="53">
        <f>$C$34*B18</f>
        <v>0.35333333333333333</v>
      </c>
      <c r="G18" s="54">
        <f>1-P18</f>
        <v>0.34975235377798974</v>
      </c>
      <c r="H18" s="55">
        <f>W18/V18+$C$33</f>
        <v>14.830601158839308</v>
      </c>
      <c r="I18" s="85">
        <f>T18</f>
        <v>1.0134847798142209E-2</v>
      </c>
      <c r="J18" s="53">
        <f t="shared" si="20"/>
        <v>0.17666666666666669</v>
      </c>
      <c r="K18" s="54">
        <f t="shared" si="21"/>
        <v>0.17666588537529226</v>
      </c>
      <c r="L18" s="55">
        <f t="shared" si="4"/>
        <v>2.1438710371557144</v>
      </c>
      <c r="M18" s="56">
        <f t="shared" si="22"/>
        <v>4.4224040066642828E-6</v>
      </c>
      <c r="O18" s="29">
        <f>C18*$C$33/(1-C18)</f>
        <v>11.276595744680852</v>
      </c>
      <c r="P18" s="20">
        <f>(1-F18)/(1-F18^($C$35+2))</f>
        <v>0.65024764622201026</v>
      </c>
      <c r="Q18" s="33">
        <f>$F18^Q$2*$P18</f>
        <v>0.22975416833177695</v>
      </c>
      <c r="R18" s="33">
        <f>$F18^R$2*$P18</f>
        <v>8.1179806143894515E-2</v>
      </c>
      <c r="S18" s="33">
        <f>$F18^S$2*$P18</f>
        <v>2.8683531504176064E-2</v>
      </c>
      <c r="T18" s="39">
        <f>$F18^T$2*$P18</f>
        <v>1.0134847798142209E-2</v>
      </c>
      <c r="U18" s="34">
        <f>F18/$C$33</f>
        <v>3.5333333333333335E-2</v>
      </c>
      <c r="V18" s="40">
        <f t="shared" si="5"/>
        <v>3.4975235377798973E-2</v>
      </c>
      <c r="W18" s="13">
        <f t="shared" si="6"/>
        <v>0.16895141254667329</v>
      </c>
      <c r="X18" s="34">
        <f t="shared" si="7"/>
        <v>8.1179806143894515E-2</v>
      </c>
      <c r="Y18" s="34">
        <f t="shared" si="8"/>
        <v>5.7367063008352127E-2</v>
      </c>
      <c r="Z18" s="87">
        <f t="shared" si="9"/>
        <v>3.0404543394426629E-2</v>
      </c>
      <c r="AA18" s="17">
        <f t="shared" si="10"/>
        <v>0.82333411462470774</v>
      </c>
      <c r="AB18" s="33">
        <f t="shared" si="11"/>
        <v>0.14545569358369839</v>
      </c>
      <c r="AC18" s="33">
        <f t="shared" si="1"/>
        <v>2.5697172533120052E-2</v>
      </c>
      <c r="AD18" s="33">
        <f t="shared" si="1"/>
        <v>4.5398338141845428E-3</v>
      </c>
      <c r="AE18" s="33">
        <f t="shared" si="1"/>
        <v>8.020373071726028E-4</v>
      </c>
      <c r="AF18" s="33">
        <f t="shared" si="1"/>
        <v>1.4169325760049318E-4</v>
      </c>
      <c r="AG18" s="33">
        <f t="shared" si="1"/>
        <v>2.5032475509420464E-5</v>
      </c>
      <c r="AH18" s="33">
        <f t="shared" si="1"/>
        <v>4.4224040066642828E-6</v>
      </c>
      <c r="AI18" s="34">
        <f t="shared" si="12"/>
        <v>1.7666666666666671E-2</v>
      </c>
      <c r="AJ18" s="72">
        <f t="shared" si="13"/>
        <v>1.7666588537529219E-2</v>
      </c>
      <c r="AK18" s="13">
        <f t="shared" si="14"/>
        <v>3.7874887490956022E-2</v>
      </c>
      <c r="AL18" s="33">
        <f t="shared" si="15"/>
        <v>2.5697172533120052E-2</v>
      </c>
      <c r="AM18" s="33">
        <f t="shared" si="16"/>
        <v>9.0796676283690855E-3</v>
      </c>
      <c r="AN18" s="33">
        <f t="shared" si="17"/>
        <v>2.4061119215178085E-3</v>
      </c>
      <c r="AO18" s="33">
        <f t="shared" si="18"/>
        <v>5.6677303040197273E-4</v>
      </c>
      <c r="AP18" s="73">
        <f t="shared" si="19"/>
        <v>1.2516237754710231E-4</v>
      </c>
    </row>
    <row r="19" spans="2:42" x14ac:dyDescent="0.3">
      <c r="B19" s="53">
        <v>0.56999999999999995</v>
      </c>
      <c r="C19" s="54">
        <f t="shared" si="3"/>
        <v>0.56999999999999995</v>
      </c>
      <c r="D19" s="55">
        <f>O19+$C$33</f>
        <v>23.255813953488371</v>
      </c>
      <c r="E19" s="62">
        <v>0</v>
      </c>
      <c r="F19" s="53">
        <f>$C$34*B19</f>
        <v>0.37999999999999995</v>
      </c>
      <c r="G19" s="54">
        <f>1-P19</f>
        <v>0.37504818378503002</v>
      </c>
      <c r="H19" s="55">
        <f>W19/V19+$C$33</f>
        <v>15.277216337654313</v>
      </c>
      <c r="I19" s="85">
        <f>T19</f>
        <v>1.3031095302552172E-2</v>
      </c>
      <c r="J19" s="53">
        <f t="shared" si="20"/>
        <v>0.19</v>
      </c>
      <c r="K19" s="54">
        <f t="shared" si="21"/>
        <v>0.18999862432905723</v>
      </c>
      <c r="L19" s="55">
        <f t="shared" si="4"/>
        <v>2.34276684628075</v>
      </c>
      <c r="M19" s="56">
        <f t="shared" si="22"/>
        <v>7.2403733826337801E-6</v>
      </c>
      <c r="O19" s="29">
        <f>C19*$C$33/(1-C19)</f>
        <v>13.255813953488369</v>
      </c>
      <c r="P19" s="20">
        <f>(1-F19)/(1-F19^($C$35+2))</f>
        <v>0.62495181621496998</v>
      </c>
      <c r="Q19" s="33">
        <f>$F19^Q$2*$P19</f>
        <v>0.23748169016168855</v>
      </c>
      <c r="R19" s="33">
        <f>$F19^R$2*$P19</f>
        <v>9.0243042261441642E-2</v>
      </c>
      <c r="S19" s="33">
        <f>$F19^S$2*$P19</f>
        <v>3.4292356059347821E-2</v>
      </c>
      <c r="T19" s="39">
        <f>$F19^T$2*$P19</f>
        <v>1.3031095302552172E-2</v>
      </c>
      <c r="U19" s="34">
        <f>F19/$C$33</f>
        <v>3.7999999999999992E-2</v>
      </c>
      <c r="V19" s="40">
        <f t="shared" si="5"/>
        <v>3.7504818378503009E-2</v>
      </c>
      <c r="W19" s="13">
        <f t="shared" si="6"/>
        <v>0.19792104028779381</v>
      </c>
      <c r="X19" s="34">
        <f t="shared" si="7"/>
        <v>9.0243042261441642E-2</v>
      </c>
      <c r="Y19" s="34">
        <f t="shared" si="8"/>
        <v>6.8584712118695643E-2</v>
      </c>
      <c r="Z19" s="87">
        <f t="shared" si="9"/>
        <v>3.9093285907656518E-2</v>
      </c>
      <c r="AA19" s="17">
        <f t="shared" si="10"/>
        <v>0.81000137567094277</v>
      </c>
      <c r="AB19" s="33">
        <f t="shared" si="11"/>
        <v>0.15390026137747914</v>
      </c>
      <c r="AC19" s="33">
        <f t="shared" si="1"/>
        <v>2.9241049661721034E-2</v>
      </c>
      <c r="AD19" s="33">
        <f t="shared" si="1"/>
        <v>5.5557994357269972E-3</v>
      </c>
      <c r="AE19" s="33">
        <f t="shared" si="1"/>
        <v>1.0556018927881292E-3</v>
      </c>
      <c r="AF19" s="33">
        <f t="shared" si="1"/>
        <v>2.0056435962974458E-4</v>
      </c>
      <c r="AG19" s="33">
        <f t="shared" si="1"/>
        <v>3.8107228329651464E-5</v>
      </c>
      <c r="AH19" s="33">
        <f t="shared" si="1"/>
        <v>7.2403733826337801E-6</v>
      </c>
      <c r="AI19" s="34">
        <f t="shared" si="12"/>
        <v>1.9E-2</v>
      </c>
      <c r="AJ19" s="72">
        <f t="shared" si="13"/>
        <v>1.8999862432905731E-2</v>
      </c>
      <c r="AK19" s="13">
        <f t="shared" si="14"/>
        <v>4.4512247791706656E-2</v>
      </c>
      <c r="AL19" s="33">
        <f t="shared" si="15"/>
        <v>2.9241049661721034E-2</v>
      </c>
      <c r="AM19" s="33">
        <f t="shared" si="16"/>
        <v>1.1111598871453994E-2</v>
      </c>
      <c r="AN19" s="33">
        <f t="shared" si="17"/>
        <v>3.1668056783643876E-3</v>
      </c>
      <c r="AO19" s="33">
        <f t="shared" si="18"/>
        <v>8.022574385189783E-4</v>
      </c>
      <c r="AP19" s="73">
        <f t="shared" si="19"/>
        <v>1.9053614164825733E-4</v>
      </c>
    </row>
    <row r="20" spans="2:42" x14ac:dyDescent="0.3">
      <c r="B20" s="53">
        <v>0.61</v>
      </c>
      <c r="C20" s="54">
        <f t="shared" si="3"/>
        <v>0.61</v>
      </c>
      <c r="D20" s="55">
        <f>O20+$C$33</f>
        <v>25.641025641025639</v>
      </c>
      <c r="E20" s="62">
        <v>0</v>
      </c>
      <c r="F20" s="53">
        <f>$C$34*B20</f>
        <v>0.40666666666666662</v>
      </c>
      <c r="G20" s="54">
        <f>1-P20</f>
        <v>0.39999323796823683</v>
      </c>
      <c r="H20" s="55">
        <f>W20/V20+$C$33</f>
        <v>15.729178396318133</v>
      </c>
      <c r="I20" s="85">
        <f>T20</f>
        <v>1.6410070569909382E-2</v>
      </c>
      <c r="J20" s="53">
        <f t="shared" si="20"/>
        <v>0.20333333333333334</v>
      </c>
      <c r="K20" s="54">
        <f t="shared" si="21"/>
        <v>0.20333100552854322</v>
      </c>
      <c r="L20" s="55">
        <f t="shared" si="4"/>
        <v>2.5479171311101765</v>
      </c>
      <c r="M20" s="56">
        <f t="shared" si="22"/>
        <v>1.1448220279173411E-5</v>
      </c>
      <c r="O20" s="29">
        <f>C20*$C$33/(1-C20)</f>
        <v>15.641025641025639</v>
      </c>
      <c r="P20" s="20">
        <f>(1-F20)/(1-F20^($C$35+2))</f>
        <v>0.60000676203176317</v>
      </c>
      <c r="Q20" s="33">
        <f>$F20^Q$2*$P20</f>
        <v>0.24400274989291701</v>
      </c>
      <c r="R20" s="33">
        <f>$F20^R$2*$P20</f>
        <v>9.9227784956452902E-2</v>
      </c>
      <c r="S20" s="33">
        <f>$F20^S$2*$P20</f>
        <v>4.0352632548957511E-2</v>
      </c>
      <c r="T20" s="39">
        <f>$F20^T$2*$P20</f>
        <v>1.6410070569909382E-2</v>
      </c>
      <c r="U20" s="34">
        <f>F20/$C$33</f>
        <v>4.0666666666666663E-2</v>
      </c>
      <c r="V20" s="40">
        <f t="shared" si="5"/>
        <v>3.999932379682368E-2</v>
      </c>
      <c r="W20" s="13">
        <f t="shared" si="6"/>
        <v>0.22916326176409607</v>
      </c>
      <c r="X20" s="34">
        <f t="shared" si="7"/>
        <v>9.9227784956452902E-2</v>
      </c>
      <c r="Y20" s="34">
        <f t="shared" si="8"/>
        <v>8.0705265097915022E-2</v>
      </c>
      <c r="Z20" s="87">
        <f t="shared" si="9"/>
        <v>4.9230211709728147E-2</v>
      </c>
      <c r="AA20" s="17">
        <f t="shared" si="10"/>
        <v>0.79666899447145678</v>
      </c>
      <c r="AB20" s="33">
        <f t="shared" si="11"/>
        <v>0.16198936220919621</v>
      </c>
      <c r="AC20" s="33">
        <f t="shared" si="1"/>
        <v>3.2937836982536564E-2</v>
      </c>
      <c r="AD20" s="33">
        <f t="shared" si="1"/>
        <v>6.6973601864491021E-3</v>
      </c>
      <c r="AE20" s="33">
        <f t="shared" si="1"/>
        <v>1.3617965712446507E-3</v>
      </c>
      <c r="AF20" s="33">
        <f t="shared" si="1"/>
        <v>2.7689863615307898E-4</v>
      </c>
      <c r="AG20" s="33">
        <f t="shared" si="1"/>
        <v>5.6302722684459392E-5</v>
      </c>
      <c r="AH20" s="33">
        <f t="shared" si="1"/>
        <v>1.1448220279173411E-5</v>
      </c>
      <c r="AI20" s="34">
        <f t="shared" si="12"/>
        <v>2.0333333333333335E-2</v>
      </c>
      <c r="AJ20" s="72">
        <f t="shared" si="13"/>
        <v>2.0333100552854325E-2</v>
      </c>
      <c r="AK20" s="13">
        <f t="shared" si="14"/>
        <v>5.180705522720333E-2</v>
      </c>
      <c r="AL20" s="33">
        <f t="shared" si="15"/>
        <v>3.2937836982536564E-2</v>
      </c>
      <c r="AM20" s="33">
        <f t="shared" si="16"/>
        <v>1.3394720372898204E-2</v>
      </c>
      <c r="AN20" s="33">
        <f t="shared" si="17"/>
        <v>4.0853897137339522E-3</v>
      </c>
      <c r="AO20" s="33">
        <f t="shared" si="18"/>
        <v>1.1075945446123159E-3</v>
      </c>
      <c r="AP20" s="73">
        <f t="shared" si="19"/>
        <v>2.8151361342229695E-4</v>
      </c>
    </row>
    <row r="21" spans="2:42" x14ac:dyDescent="0.3">
      <c r="B21" s="53">
        <v>0.65</v>
      </c>
      <c r="C21" s="54">
        <f t="shared" si="3"/>
        <v>0.65</v>
      </c>
      <c r="D21" s="55">
        <f>O21+$C$33</f>
        <v>28.571428571428573</v>
      </c>
      <c r="E21" s="62">
        <v>0</v>
      </c>
      <c r="F21" s="53">
        <f>$C$34*B21</f>
        <v>0.43333333333333335</v>
      </c>
      <c r="G21" s="54">
        <f>1-P21</f>
        <v>0.42454057379698795</v>
      </c>
      <c r="H21" s="55">
        <f>W21/V21+$C$33</f>
        <v>16.18508930319577</v>
      </c>
      <c r="I21" s="85">
        <f>T21</f>
        <v>2.0290983545412627E-2</v>
      </c>
      <c r="J21" s="53">
        <f t="shared" si="20"/>
        <v>0.2166666666666667</v>
      </c>
      <c r="K21" s="54">
        <f t="shared" si="21"/>
        <v>0.21666286227228038</v>
      </c>
      <c r="L21" s="55">
        <f t="shared" si="4"/>
        <v>2.7595258334596746</v>
      </c>
      <c r="M21" s="56">
        <f t="shared" si="22"/>
        <v>1.7558743321130264E-5</v>
      </c>
      <c r="O21" s="29">
        <f>C21*$C$33/(1-C21)</f>
        <v>18.571428571428573</v>
      </c>
      <c r="P21" s="20">
        <f>(1-F21)/(1-F21^($C$35+2))</f>
        <v>0.57545942620301205</v>
      </c>
      <c r="Q21" s="33">
        <f>$F21^Q$2*$P21</f>
        <v>0.24936575135463857</v>
      </c>
      <c r="R21" s="33">
        <f>$F21^R$2*$P21</f>
        <v>0.10805849225367671</v>
      </c>
      <c r="S21" s="33">
        <f>$F21^S$2*$P21</f>
        <v>4.6825346643259914E-2</v>
      </c>
      <c r="T21" s="39">
        <f>$F21^T$2*$P21</f>
        <v>2.0290983545412627E-2</v>
      </c>
      <c r="U21" s="34">
        <f>F21/$C$33</f>
        <v>4.3333333333333335E-2</v>
      </c>
      <c r="V21" s="40">
        <f t="shared" si="5"/>
        <v>4.245405737969879E-2</v>
      </c>
      <c r="W21" s="13">
        <f t="shared" si="6"/>
        <v>0.26258213617643444</v>
      </c>
      <c r="X21" s="34">
        <f t="shared" si="7"/>
        <v>0.10805849225367671</v>
      </c>
      <c r="Y21" s="34">
        <f t="shared" si="8"/>
        <v>9.3650693286519829E-2</v>
      </c>
      <c r="Z21" s="87">
        <f t="shared" si="9"/>
        <v>6.0872950636237877E-2</v>
      </c>
      <c r="AA21" s="17">
        <f t="shared" si="10"/>
        <v>0.78333713772771962</v>
      </c>
      <c r="AB21" s="33">
        <f t="shared" si="11"/>
        <v>0.16972304650767261</v>
      </c>
      <c r="AC21" s="33">
        <f t="shared" si="11"/>
        <v>3.6773326743329074E-2</v>
      </c>
      <c r="AD21" s="33">
        <f t="shared" si="11"/>
        <v>7.9675541277213005E-3</v>
      </c>
      <c r="AE21" s="33">
        <f t="shared" si="11"/>
        <v>1.7263033943396154E-3</v>
      </c>
      <c r="AF21" s="33">
        <f t="shared" si="11"/>
        <v>3.7403240210691672E-4</v>
      </c>
      <c r="AG21" s="33">
        <f t="shared" si="11"/>
        <v>8.1040353789831968E-5</v>
      </c>
      <c r="AH21" s="33">
        <f t="shared" si="11"/>
        <v>1.7558743321130264E-5</v>
      </c>
      <c r="AI21" s="34">
        <f t="shared" si="12"/>
        <v>2.1666666666666671E-2</v>
      </c>
      <c r="AJ21" s="72">
        <f t="shared" si="13"/>
        <v>2.1666286227228049E-2</v>
      </c>
      <c r="AK21" s="13">
        <f t="shared" si="14"/>
        <v>5.978867655916735E-2</v>
      </c>
      <c r="AL21" s="33">
        <f t="shared" si="15"/>
        <v>3.6773326743329074E-2</v>
      </c>
      <c r="AM21" s="33">
        <f t="shared" si="16"/>
        <v>1.5935108255442601E-2</v>
      </c>
      <c r="AN21" s="33">
        <f t="shared" si="17"/>
        <v>5.1789101830188467E-3</v>
      </c>
      <c r="AO21" s="33">
        <f t="shared" si="18"/>
        <v>1.4961296084276669E-3</v>
      </c>
      <c r="AP21" s="73">
        <f t="shared" si="19"/>
        <v>4.0520176894915982E-4</v>
      </c>
    </row>
    <row r="22" spans="2:42" x14ac:dyDescent="0.3">
      <c r="B22" s="53">
        <v>0.69</v>
      </c>
      <c r="C22" s="54">
        <f t="shared" si="3"/>
        <v>0.69</v>
      </c>
      <c r="D22" s="55">
        <f>O22+$C$33</f>
        <v>32.258064516129025</v>
      </c>
      <c r="E22" s="62">
        <v>0</v>
      </c>
      <c r="F22" s="53">
        <f>$C$34*B22</f>
        <v>0.45999999999999996</v>
      </c>
      <c r="G22" s="54">
        <f>1-P22</f>
        <v>0.44864411000617421</v>
      </c>
      <c r="H22" s="55">
        <f>W22/V22+$C$33</f>
        <v>16.643586879344419</v>
      </c>
      <c r="I22" s="85">
        <f>T22</f>
        <v>2.4686717377881945E-2</v>
      </c>
      <c r="J22" s="53">
        <f t="shared" si="20"/>
        <v>0.23</v>
      </c>
      <c r="K22" s="54">
        <f t="shared" si="21"/>
        <v>0.22999397000691191</v>
      </c>
      <c r="L22" s="55">
        <f t="shared" si="4"/>
        <v>2.9777900371029418</v>
      </c>
      <c r="M22" s="56">
        <f t="shared" si="22"/>
        <v>2.6217361252639121E-5</v>
      </c>
      <c r="O22" s="29">
        <f>C22*$C$33/(1-C22)</f>
        <v>22.258064516129028</v>
      </c>
      <c r="P22" s="20">
        <f>(1-F22)/(1-F22^($C$35+2))</f>
        <v>0.55135588999382579</v>
      </c>
      <c r="Q22" s="33">
        <f>$F22^Q$2*$P22</f>
        <v>0.25362370939715984</v>
      </c>
      <c r="R22" s="33">
        <f>$F22^R$2*$P22</f>
        <v>0.11666690632269351</v>
      </c>
      <c r="S22" s="33">
        <f>$F22^S$2*$P22</f>
        <v>5.3666776908439018E-2</v>
      </c>
      <c r="T22" s="39">
        <f>$F22^T$2*$P22</f>
        <v>2.4686717377881945E-2</v>
      </c>
      <c r="U22" s="34">
        <f>F22/$C$33</f>
        <v>4.5999999999999999E-2</v>
      </c>
      <c r="V22" s="40">
        <f t="shared" si="5"/>
        <v>4.486441100061743E-2</v>
      </c>
      <c r="W22" s="13">
        <f t="shared" si="6"/>
        <v>0.29806061227321734</v>
      </c>
      <c r="X22" s="34">
        <f t="shared" si="7"/>
        <v>0.11666690632269351</v>
      </c>
      <c r="Y22" s="34">
        <f t="shared" si="8"/>
        <v>0.10733355381687804</v>
      </c>
      <c r="Z22" s="87">
        <f t="shared" si="9"/>
        <v>7.4060152133645835E-2</v>
      </c>
      <c r="AA22" s="17">
        <f t="shared" si="10"/>
        <v>0.77000602999308809</v>
      </c>
      <c r="AB22" s="33">
        <f t="shared" si="11"/>
        <v>0.17710138689841026</v>
      </c>
      <c r="AC22" s="33">
        <f t="shared" si="11"/>
        <v>4.0733318986634362E-2</v>
      </c>
      <c r="AD22" s="33">
        <f t="shared" si="11"/>
        <v>9.3686633669259039E-3</v>
      </c>
      <c r="AE22" s="33">
        <f t="shared" si="11"/>
        <v>2.1547925743929577E-3</v>
      </c>
      <c r="AF22" s="33">
        <f t="shared" si="11"/>
        <v>4.9560229211038031E-4</v>
      </c>
      <c r="AG22" s="33">
        <f t="shared" si="11"/>
        <v>1.1398852718538747E-4</v>
      </c>
      <c r="AH22" s="33">
        <f t="shared" si="11"/>
        <v>2.6217361252639121E-5</v>
      </c>
      <c r="AI22" s="34">
        <f t="shared" si="12"/>
        <v>2.3E-2</v>
      </c>
      <c r="AJ22" s="72">
        <f t="shared" si="13"/>
        <v>2.2999397000691188E-2</v>
      </c>
      <c r="AK22" s="13">
        <f t="shared" si="14"/>
        <v>6.84873752480335E-2</v>
      </c>
      <c r="AL22" s="33">
        <f t="shared" si="15"/>
        <v>4.0733318986634362E-2</v>
      </c>
      <c r="AM22" s="33">
        <f t="shared" si="16"/>
        <v>1.8737326733851808E-2</v>
      </c>
      <c r="AN22" s="33">
        <f t="shared" si="17"/>
        <v>6.464377723178873E-3</v>
      </c>
      <c r="AO22" s="33">
        <f t="shared" si="18"/>
        <v>1.9824091684415212E-3</v>
      </c>
      <c r="AP22" s="73">
        <f t="shared" si="19"/>
        <v>5.6994263592693734E-4</v>
      </c>
    </row>
    <row r="23" spans="2:42" x14ac:dyDescent="0.3">
      <c r="B23" s="53">
        <v>0.73</v>
      </c>
      <c r="C23" s="54">
        <f t="shared" si="3"/>
        <v>0.73</v>
      </c>
      <c r="D23" s="55">
        <f>O23+$C$33</f>
        <v>37.037037037037038</v>
      </c>
      <c r="E23" s="62">
        <v>0</v>
      </c>
      <c r="F23" s="53">
        <f>$C$34*B23</f>
        <v>0.48666666666666664</v>
      </c>
      <c r="G23" s="54">
        <f>1-P23</f>
        <v>0.47225950514082871</v>
      </c>
      <c r="H23" s="55">
        <f>W23/V23+$C$33</f>
        <v>17.103360416844254</v>
      </c>
      <c r="I23" s="85">
        <f>T23</f>
        <v>2.9603756559940748E-2</v>
      </c>
      <c r="J23" s="53">
        <f t="shared" si="20"/>
        <v>0.24333333333333335</v>
      </c>
      <c r="K23" s="54">
        <f t="shared" si="21"/>
        <v>0.24332403248025769</v>
      </c>
      <c r="L23" s="55">
        <f t="shared" si="4"/>
        <v>3.2028977448430185</v>
      </c>
      <c r="M23" s="56">
        <f t="shared" si="22"/>
        <v>3.8222683872948756E-5</v>
      </c>
      <c r="O23" s="29">
        <f>C23*$C$33/(1-C23)</f>
        <v>27.037037037037035</v>
      </c>
      <c r="P23" s="20">
        <f>(1-F23)/(1-F23^($C$35+2))</f>
        <v>0.52774049485917129</v>
      </c>
      <c r="Q23" s="33">
        <f>$F23^Q$2*$P23</f>
        <v>0.25683370749813</v>
      </c>
      <c r="R23" s="33">
        <f>$F23^R$2*$P23</f>
        <v>0.1249924043157566</v>
      </c>
      <c r="S23" s="33">
        <f>$F23^S$2*$P23</f>
        <v>6.0829636767001538E-2</v>
      </c>
      <c r="T23" s="39">
        <f>$F23^T$2*$P23</f>
        <v>2.9603756559940748E-2</v>
      </c>
      <c r="U23" s="34">
        <f>F23/$C$33</f>
        <v>4.8666666666666664E-2</v>
      </c>
      <c r="V23" s="40">
        <f t="shared" si="5"/>
        <v>4.7225950514082883E-2</v>
      </c>
      <c r="W23" s="13">
        <f t="shared" si="6"/>
        <v>0.33546294752958195</v>
      </c>
      <c r="X23" s="34">
        <f t="shared" si="7"/>
        <v>0.1249924043157566</v>
      </c>
      <c r="Y23" s="34">
        <f t="shared" si="8"/>
        <v>0.12165927353400308</v>
      </c>
      <c r="Z23" s="87">
        <f t="shared" si="9"/>
        <v>8.8811269679822252E-2</v>
      </c>
      <c r="AA23" s="17">
        <f>(1-J23)/(1-J23^($C$36+2))</f>
        <v>0.75667596751974231</v>
      </c>
      <c r="AB23" s="33">
        <f t="shared" si="11"/>
        <v>0.18412448542980397</v>
      </c>
      <c r="AC23" s="33">
        <f t="shared" si="11"/>
        <v>4.4803624787918966E-2</v>
      </c>
      <c r="AD23" s="33">
        <f t="shared" si="11"/>
        <v>1.0902215365060282E-2</v>
      </c>
      <c r="AE23" s="33">
        <f t="shared" si="11"/>
        <v>2.6528724054980021E-3</v>
      </c>
      <c r="AF23" s="33">
        <f t="shared" si="11"/>
        <v>6.4553228533784719E-4</v>
      </c>
      <c r="AG23" s="33">
        <f t="shared" si="11"/>
        <v>1.5707952276554284E-4</v>
      </c>
      <c r="AH23" s="33">
        <f t="shared" si="11"/>
        <v>3.8222683872948756E-5</v>
      </c>
      <c r="AI23" s="34">
        <f t="shared" si="12"/>
        <v>2.4333333333333335E-2</v>
      </c>
      <c r="AJ23" s="72">
        <f t="shared" si="13"/>
        <v>2.4332403248025759E-2</v>
      </c>
      <c r="AK23" s="13">
        <f t="shared" si="14"/>
        <v>7.7934199489712641E-2</v>
      </c>
      <c r="AL23" s="33">
        <f t="shared" si="15"/>
        <v>4.4803624787918966E-2</v>
      </c>
      <c r="AM23" s="33">
        <f t="shared" si="16"/>
        <v>2.1804430730120564E-2</v>
      </c>
      <c r="AN23" s="33">
        <f t="shared" si="17"/>
        <v>7.9586172164940062E-3</v>
      </c>
      <c r="AO23" s="33">
        <f t="shared" si="18"/>
        <v>2.5821291413513888E-3</v>
      </c>
      <c r="AP23" s="73">
        <f t="shared" si="19"/>
        <v>7.853976138277142E-4</v>
      </c>
    </row>
    <row r="24" spans="2:42" x14ac:dyDescent="0.3">
      <c r="B24" s="53">
        <v>0.77</v>
      </c>
      <c r="C24" s="54">
        <f t="shared" si="3"/>
        <v>0.77</v>
      </c>
      <c r="D24" s="55">
        <f>O24+$C$33</f>
        <v>43.478260869565219</v>
      </c>
      <c r="E24" s="62">
        <v>0</v>
      </c>
      <c r="F24" s="53">
        <f>$C$34*B24</f>
        <v>0.51333333333333331</v>
      </c>
      <c r="G24" s="54">
        <f>1-P24</f>
        <v>0.49534495771923293</v>
      </c>
      <c r="H24" s="55">
        <f>W24/V24+$C$33</f>
        <v>17.563163382678511</v>
      </c>
      <c r="I24" s="85">
        <f>T24</f>
        <v>3.5042290157338341E-2</v>
      </c>
      <c r="J24" s="53">
        <f t="shared" si="20"/>
        <v>0.25666666666666671</v>
      </c>
      <c r="K24" s="54">
        <f t="shared" si="21"/>
        <v>0.25665266603752779</v>
      </c>
      <c r="L24" s="55">
        <f t="shared" si="4"/>
        <v>3.4350255656043762</v>
      </c>
      <c r="M24" s="56">
        <f t="shared" si="22"/>
        <v>5.4547905735939162E-5</v>
      </c>
      <c r="O24" s="29">
        <f>C24*$C$33/(1-C24)</f>
        <v>33.478260869565219</v>
      </c>
      <c r="P24" s="20">
        <f>(1-F24)/(1-F24^($C$35+2))</f>
        <v>0.50465504228076707</v>
      </c>
      <c r="Q24" s="33">
        <f>$F24^Q$2*$P24</f>
        <v>0.25905625503746044</v>
      </c>
      <c r="R24" s="33">
        <f>$F24^R$2*$P24</f>
        <v>0.13298221091922968</v>
      </c>
      <c r="S24" s="33">
        <f>$F24^S$2*$P24</f>
        <v>6.8264201605204564E-2</v>
      </c>
      <c r="T24" s="39">
        <f>$F24^T$2*$P24</f>
        <v>3.5042290157338341E-2</v>
      </c>
      <c r="U24" s="34">
        <f>F24/$C$33</f>
        <v>5.1333333333333328E-2</v>
      </c>
      <c r="V24" s="40">
        <f t="shared" si="5"/>
        <v>4.9534495771923294E-2</v>
      </c>
      <c r="W24" s="13">
        <f t="shared" si="6"/>
        <v>0.37463748460165386</v>
      </c>
      <c r="X24" s="34">
        <f t="shared" si="7"/>
        <v>0.13298221091922968</v>
      </c>
      <c r="Y24" s="34">
        <f t="shared" si="8"/>
        <v>0.13652840321040913</v>
      </c>
      <c r="Z24" s="87">
        <f t="shared" si="9"/>
        <v>0.10512687047201502</v>
      </c>
      <c r="AA24" s="17">
        <f t="shared" si="10"/>
        <v>0.74334733396247221</v>
      </c>
      <c r="AB24" s="33">
        <f t="shared" si="11"/>
        <v>0.19079248238370122</v>
      </c>
      <c r="AC24" s="33">
        <f t="shared" si="11"/>
        <v>4.8970070478483327E-2</v>
      </c>
      <c r="AD24" s="33">
        <f t="shared" si="11"/>
        <v>1.2568984756144055E-2</v>
      </c>
      <c r="AE24" s="33">
        <f t="shared" si="11"/>
        <v>3.2260394207436413E-3</v>
      </c>
      <c r="AF24" s="33">
        <f t="shared" si="11"/>
        <v>8.2801678465753469E-4</v>
      </c>
      <c r="AG24" s="33">
        <f t="shared" si="11"/>
        <v>2.1252430806210061E-4</v>
      </c>
      <c r="AH24" s="33">
        <f t="shared" si="11"/>
        <v>5.4547905735939162E-5</v>
      </c>
      <c r="AI24" s="34">
        <f t="shared" si="12"/>
        <v>2.5666666666666671E-2</v>
      </c>
      <c r="AJ24" s="72">
        <f t="shared" si="13"/>
        <v>2.5665266603752783E-2</v>
      </c>
      <c r="AK24" s="13">
        <f t="shared" si="14"/>
        <v>8.816084693194301E-2</v>
      </c>
      <c r="AL24" s="33">
        <f t="shared" si="15"/>
        <v>4.8970070478483327E-2</v>
      </c>
      <c r="AM24" s="33">
        <f t="shared" si="16"/>
        <v>2.5137969512288111E-2</v>
      </c>
      <c r="AN24" s="33">
        <f t="shared" si="17"/>
        <v>9.6781182622309239E-3</v>
      </c>
      <c r="AO24" s="33">
        <f t="shared" si="18"/>
        <v>3.3120671386301388E-3</v>
      </c>
      <c r="AP24" s="73">
        <f t="shared" si="19"/>
        <v>1.0626215403105031E-3</v>
      </c>
    </row>
    <row r="25" spans="2:42" x14ac:dyDescent="0.3">
      <c r="B25" s="53">
        <v>0.81</v>
      </c>
      <c r="C25" s="54">
        <f t="shared" si="3"/>
        <v>0.81</v>
      </c>
      <c r="D25" s="55">
        <f>O25+$C$33</f>
        <v>52.631578947368439</v>
      </c>
      <c r="E25" s="62">
        <v>0</v>
      </c>
      <c r="F25" s="53">
        <f>$C$34*B25</f>
        <v>0.54</v>
      </c>
      <c r="G25" s="54">
        <f>1-P25</f>
        <v>0.5178619050039841</v>
      </c>
      <c r="H25" s="55">
        <f>W25/V25+$C$33</f>
        <v>18.021823329968264</v>
      </c>
      <c r="I25" s="85">
        <f>T25</f>
        <v>4.0996472214844447E-2</v>
      </c>
      <c r="J25" s="53">
        <f t="shared" si="20"/>
        <v>0.27000000000000007</v>
      </c>
      <c r="K25" s="54">
        <f t="shared" si="21"/>
        <v>0.26997938206152539</v>
      </c>
      <c r="L25" s="55">
        <f t="shared" si="4"/>
        <v>3.6743363311081016</v>
      </c>
      <c r="M25" s="56">
        <f t="shared" si="22"/>
        <v>7.6362735091087744E-5</v>
      </c>
      <c r="O25" s="29">
        <f>C25*$C$33/(1-C25)</f>
        <v>42.631578947368439</v>
      </c>
      <c r="P25" s="20">
        <f>(1-F25)/(1-F25^($C$35+2))</f>
        <v>0.48213809499601595</v>
      </c>
      <c r="Q25" s="33">
        <f>$F25^Q$2*$P25</f>
        <v>0.26035457129784861</v>
      </c>
      <c r="R25" s="33">
        <f>$F25^R$2*$P25</f>
        <v>0.14059146850083826</v>
      </c>
      <c r="S25" s="33">
        <f>$F25^S$2*$P25</f>
        <v>7.5919392990452667E-2</v>
      </c>
      <c r="T25" s="39">
        <f>$F25^T$2*$P25</f>
        <v>4.0996472214844447E-2</v>
      </c>
      <c r="U25" s="34">
        <f>F25/$C$33</f>
        <v>5.4000000000000006E-2</v>
      </c>
      <c r="V25" s="40">
        <f t="shared" si="5"/>
        <v>5.1786190500398406E-2</v>
      </c>
      <c r="W25" s="13">
        <f t="shared" si="6"/>
        <v>0.41541967112627692</v>
      </c>
      <c r="X25" s="34">
        <f t="shared" si="7"/>
        <v>0.14059146850083826</v>
      </c>
      <c r="Y25" s="34">
        <f t="shared" si="8"/>
        <v>0.15183878598090533</v>
      </c>
      <c r="Z25" s="87">
        <f t="shared" si="9"/>
        <v>0.12298941664453333</v>
      </c>
      <c r="AA25" s="17">
        <f t="shared" si="10"/>
        <v>0.73002061793847461</v>
      </c>
      <c r="AB25" s="33">
        <f t="shared" si="11"/>
        <v>0.1971055668433882</v>
      </c>
      <c r="AC25" s="33">
        <f t="shared" si="11"/>
        <v>5.3218503047714825E-2</v>
      </c>
      <c r="AD25" s="33">
        <f t="shared" si="11"/>
        <v>1.4368995822883006E-2</v>
      </c>
      <c r="AE25" s="33">
        <f t="shared" si="11"/>
        <v>3.8796288721784124E-3</v>
      </c>
      <c r="AF25" s="33">
        <f t="shared" si="11"/>
        <v>1.0474997954881716E-3</v>
      </c>
      <c r="AG25" s="33">
        <f t="shared" si="11"/>
        <v>2.8282494478180638E-4</v>
      </c>
      <c r="AH25" s="33">
        <f t="shared" si="11"/>
        <v>7.6362735091087744E-5</v>
      </c>
      <c r="AI25" s="34">
        <f t="shared" si="12"/>
        <v>2.7000000000000007E-2</v>
      </c>
      <c r="AJ25" s="72">
        <f t="shared" si="13"/>
        <v>2.6997938206152549E-2</v>
      </c>
      <c r="AK25" s="13">
        <f t="shared" si="14"/>
        <v>9.9199505215877795E-2</v>
      </c>
      <c r="AL25" s="33">
        <f t="shared" si="15"/>
        <v>5.3218503047714825E-2</v>
      </c>
      <c r="AM25" s="33">
        <f t="shared" si="16"/>
        <v>2.8737991645766011E-2</v>
      </c>
      <c r="AN25" s="33">
        <f t="shared" si="17"/>
        <v>1.1638886616535237E-2</v>
      </c>
      <c r="AO25" s="33">
        <f t="shared" si="18"/>
        <v>4.1899991819526862E-3</v>
      </c>
      <c r="AP25" s="73">
        <f t="shared" si="19"/>
        <v>1.4141247239090318E-3</v>
      </c>
    </row>
    <row r="26" spans="2:42" x14ac:dyDescent="0.3">
      <c r="B26" s="53">
        <v>0.85</v>
      </c>
      <c r="C26" s="54">
        <f t="shared" si="3"/>
        <v>0.85</v>
      </c>
      <c r="D26" s="55">
        <f>O26+$C$33</f>
        <v>66.666666666666657</v>
      </c>
      <c r="E26" s="62">
        <v>0</v>
      </c>
      <c r="F26" s="53">
        <f>$C$34*B26</f>
        <v>0.56666666666666665</v>
      </c>
      <c r="G26" s="54">
        <f>1-P26</f>
        <v>0.53977560367520427</v>
      </c>
      <c r="H26" s="55">
        <f>W26/V26+$C$33</f>
        <v>18.478249199219796</v>
      </c>
      <c r="I26" s="85">
        <f>T26</f>
        <v>4.7454817043757098E-2</v>
      </c>
      <c r="J26" s="53">
        <f t="shared" si="20"/>
        <v>0.28333333333333338</v>
      </c>
      <c r="K26" s="54">
        <f t="shared" si="21"/>
        <v>0.28330356759836028</v>
      </c>
      <c r="L26" s="55">
        <f t="shared" si="4"/>
        <v>3.9209766637235148</v>
      </c>
      <c r="M26" s="56">
        <f t="shared" si="22"/>
        <v>1.0505553519930392E-4</v>
      </c>
      <c r="O26" s="29">
        <f>C26*$C$33/(1-C26)</f>
        <v>56.666666666666657</v>
      </c>
      <c r="P26" s="20">
        <f>(1-F26)/(1-F26^($C$35+2))</f>
        <v>0.46022439632479573</v>
      </c>
      <c r="Q26" s="33">
        <f>$F26^Q$2*$P26</f>
        <v>0.26079382458405093</v>
      </c>
      <c r="R26" s="33">
        <f>$F26^R$2*$P26</f>
        <v>0.1477831672642955</v>
      </c>
      <c r="S26" s="33">
        <f>$F26^S$2*$P26</f>
        <v>8.3743794783100775E-2</v>
      </c>
      <c r="T26" s="39">
        <f>$F26^T$2*$P26</f>
        <v>4.7454817043757098E-2</v>
      </c>
      <c r="U26" s="34">
        <f>F26/$C$33</f>
        <v>5.6666666666666664E-2</v>
      </c>
      <c r="V26" s="40">
        <f t="shared" si="5"/>
        <v>5.3977560367520432E-2</v>
      </c>
      <c r="W26" s="13">
        <f t="shared" si="6"/>
        <v>0.45763520796176838</v>
      </c>
      <c r="X26" s="34">
        <f t="shared" si="7"/>
        <v>0.1477831672642955</v>
      </c>
      <c r="Y26" s="34">
        <f t="shared" si="8"/>
        <v>0.16748758956620155</v>
      </c>
      <c r="Z26" s="87">
        <f t="shared" si="9"/>
        <v>0.1423644511312713</v>
      </c>
      <c r="AA26" s="17">
        <f t="shared" si="10"/>
        <v>0.71669643240163972</v>
      </c>
      <c r="AB26" s="33">
        <f t="shared" si="11"/>
        <v>0.20306398918046462</v>
      </c>
      <c r="AC26" s="33">
        <f t="shared" si="11"/>
        <v>5.7534796934464991E-2</v>
      </c>
      <c r="AD26" s="33">
        <f t="shared" si="11"/>
        <v>1.6301525798098418E-2</v>
      </c>
      <c r="AE26" s="33">
        <f t="shared" si="11"/>
        <v>4.6187656427945523E-3</v>
      </c>
      <c r="AF26" s="33">
        <f t="shared" si="11"/>
        <v>1.3086502654584566E-3</v>
      </c>
      <c r="AG26" s="33">
        <f t="shared" si="11"/>
        <v>3.7078424187989614E-4</v>
      </c>
      <c r="AH26" s="33">
        <f t="shared" si="11"/>
        <v>1.0505553519930392E-4</v>
      </c>
      <c r="AI26" s="34">
        <f t="shared" si="12"/>
        <v>2.8333333333333339E-2</v>
      </c>
      <c r="AJ26" s="72">
        <f t="shared" si="13"/>
        <v>2.8330356759836025E-2</v>
      </c>
      <c r="AK26" s="13">
        <f t="shared" si="14"/>
        <v>0.11108266773027878</v>
      </c>
      <c r="AL26" s="33">
        <f t="shared" si="15"/>
        <v>5.7534796934464991E-2</v>
      </c>
      <c r="AM26" s="33">
        <f t="shared" si="16"/>
        <v>3.2603051596196836E-2</v>
      </c>
      <c r="AN26" s="33">
        <f t="shared" si="17"/>
        <v>1.3856296928383657E-2</v>
      </c>
      <c r="AO26" s="33">
        <f t="shared" si="18"/>
        <v>5.2346010618338264E-3</v>
      </c>
      <c r="AP26" s="73">
        <f t="shared" si="19"/>
        <v>1.8539212093994807E-3</v>
      </c>
    </row>
    <row r="27" spans="2:42" x14ac:dyDescent="0.3">
      <c r="B27" s="53">
        <v>0.89</v>
      </c>
      <c r="C27" s="54">
        <f t="shared" si="3"/>
        <v>0.89</v>
      </c>
      <c r="D27" s="55">
        <f>O27+$C$33</f>
        <v>90.909090909090921</v>
      </c>
      <c r="E27" s="62">
        <v>0</v>
      </c>
      <c r="F27" s="53">
        <f>$C$34*B27</f>
        <v>0.59333333333333327</v>
      </c>
      <c r="G27" s="54">
        <f>1-P27</f>
        <v>0.56105558224101582</v>
      </c>
      <c r="H27" s="55">
        <f>W27/V27+$C$33</f>
        <v>18.931436236722071</v>
      </c>
      <c r="I27" s="85">
        <f>T27</f>
        <v>5.4400704088175517E-2</v>
      </c>
      <c r="J27" s="53">
        <f t="shared" si="20"/>
        <v>0.29666666666666669</v>
      </c>
      <c r="K27" s="54">
        <f t="shared" si="21"/>
        <v>0.29662446425453104</v>
      </c>
      <c r="L27" s="55">
        <f t="shared" si="4"/>
        <v>4.1750745191081551</v>
      </c>
      <c r="M27" s="56">
        <f t="shared" si="22"/>
        <v>1.4225532180557835E-4</v>
      </c>
      <c r="O27" s="29">
        <f>C27*$C$33/(1-C27)</f>
        <v>80.909090909090921</v>
      </c>
      <c r="P27" s="20">
        <f>(1-F27)/(1-F27^($C$35+2))</f>
        <v>0.43894441775898418</v>
      </c>
      <c r="Q27" s="33">
        <f>$F27^Q$2*$P27</f>
        <v>0.26044035453699727</v>
      </c>
      <c r="R27" s="33">
        <f>$F27^R$2*$P27</f>
        <v>0.15452794369195169</v>
      </c>
      <c r="S27" s="33">
        <f>$F27^S$2*$P27</f>
        <v>9.1686579923891329E-2</v>
      </c>
      <c r="T27" s="39">
        <f>$F27^T$2*$P27</f>
        <v>5.4400704088175517E-2</v>
      </c>
      <c r="U27" s="34">
        <f>F27/$C$33</f>
        <v>5.9333333333333328E-2</v>
      </c>
      <c r="V27" s="40">
        <f t="shared" si="5"/>
        <v>5.6105558224101577E-2</v>
      </c>
      <c r="W27" s="13">
        <f t="shared" si="6"/>
        <v>0.50110321580426087</v>
      </c>
      <c r="X27" s="34">
        <f t="shared" si="7"/>
        <v>0.15452794369195169</v>
      </c>
      <c r="Y27" s="34">
        <f t="shared" si="8"/>
        <v>0.18337315984778266</v>
      </c>
      <c r="Z27" s="87">
        <f t="shared" si="9"/>
        <v>0.16320211226452655</v>
      </c>
      <c r="AA27" s="17">
        <f t="shared" si="10"/>
        <v>0.70337553574546896</v>
      </c>
      <c r="AB27" s="33">
        <f t="shared" si="11"/>
        <v>0.20866807560448913</v>
      </c>
      <c r="AC27" s="33">
        <f t="shared" si="11"/>
        <v>6.1904862429331783E-2</v>
      </c>
      <c r="AD27" s="33">
        <f t="shared" si="11"/>
        <v>1.8365109187368431E-2</v>
      </c>
      <c r="AE27" s="33">
        <f t="shared" si="11"/>
        <v>5.4483157255859676E-3</v>
      </c>
      <c r="AF27" s="33">
        <f t="shared" si="11"/>
        <v>1.6163336652571705E-3</v>
      </c>
      <c r="AG27" s="33">
        <f t="shared" si="11"/>
        <v>4.795123206929606E-4</v>
      </c>
      <c r="AH27" s="33">
        <f t="shared" si="11"/>
        <v>1.4225532180557835E-4</v>
      </c>
      <c r="AI27" s="34">
        <f t="shared" si="12"/>
        <v>2.9666666666666668E-2</v>
      </c>
      <c r="AJ27" s="72">
        <f t="shared" si="13"/>
        <v>2.9662446425453102E-2</v>
      </c>
      <c r="AK27" s="13">
        <f t="shared" si="14"/>
        <v>0.12384292424532002</v>
      </c>
      <c r="AL27" s="33">
        <f t="shared" si="15"/>
        <v>6.1904862429331783E-2</v>
      </c>
      <c r="AM27" s="33">
        <f t="shared" si="16"/>
        <v>3.6730218374736862E-2</v>
      </c>
      <c r="AN27" s="33">
        <f t="shared" si="17"/>
        <v>1.6344947176757902E-2</v>
      </c>
      <c r="AO27" s="33">
        <f t="shared" si="18"/>
        <v>6.465334661028682E-3</v>
      </c>
      <c r="AP27" s="73">
        <f t="shared" si="19"/>
        <v>2.3975616034648032E-3</v>
      </c>
    </row>
    <row r="28" spans="2:42" x14ac:dyDescent="0.3">
      <c r="B28" s="53">
        <v>0.93</v>
      </c>
      <c r="C28" s="54">
        <f t="shared" si="3"/>
        <v>0.93</v>
      </c>
      <c r="D28" s="55">
        <f>O28+$C$33</f>
        <v>142.85714285714295</v>
      </c>
      <c r="E28" s="62">
        <v>0</v>
      </c>
      <c r="F28" s="53">
        <f>$C$34*B28</f>
        <v>0.62</v>
      </c>
      <c r="G28" s="54">
        <f>1-P28</f>
        <v>0.58167596138059241</v>
      </c>
      <c r="H28" s="55">
        <f>W28/V28+$C$33</f>
        <v>19.380468786228199</v>
      </c>
      <c r="I28" s="85">
        <f>T28</f>
        <v>6.1812965515173422E-2</v>
      </c>
      <c r="J28" s="53">
        <f t="shared" si="20"/>
        <v>0.31000000000000005</v>
      </c>
      <c r="K28" s="54">
        <f t="shared" si="21"/>
        <v>0.30994114549876894</v>
      </c>
      <c r="L28" s="55">
        <f t="shared" si="4"/>
        <v>4.4367367292054283</v>
      </c>
      <c r="M28" s="56">
        <f t="shared" si="22"/>
        <v>1.8985322977771086E-4</v>
      </c>
      <c r="O28" s="29">
        <f>C28*$C$33/(1-C28)</f>
        <v>132.85714285714295</v>
      </c>
      <c r="P28" s="20">
        <f>(1-F28)/(1-F28^($C$35+2))</f>
        <v>0.41832403861940753</v>
      </c>
      <c r="Q28" s="33">
        <f>$F28^Q$2*$P28</f>
        <v>0.25936090394403266</v>
      </c>
      <c r="R28" s="33">
        <f>$F28^R$2*$P28</f>
        <v>0.16080376044530026</v>
      </c>
      <c r="S28" s="33">
        <f>$F28^S$2*$P28</f>
        <v>9.9698331476086158E-2</v>
      </c>
      <c r="T28" s="39">
        <f>$F28^T$2*$P28</f>
        <v>6.1812965515173422E-2</v>
      </c>
      <c r="U28" s="34">
        <f>F28/$C$33</f>
        <v>6.2E-2</v>
      </c>
      <c r="V28" s="40">
        <f t="shared" si="5"/>
        <v>5.8167596138059247E-2</v>
      </c>
      <c r="W28" s="13">
        <f t="shared" si="6"/>
        <v>0.54563931994299286</v>
      </c>
      <c r="X28" s="34">
        <f t="shared" si="7"/>
        <v>0.16080376044530026</v>
      </c>
      <c r="Y28" s="34">
        <f t="shared" si="8"/>
        <v>0.19939666295217232</v>
      </c>
      <c r="Z28" s="87">
        <f t="shared" si="9"/>
        <v>0.18543889654552026</v>
      </c>
      <c r="AA28" s="17">
        <f t="shared" si="10"/>
        <v>0.69005885450123106</v>
      </c>
      <c r="AB28" s="33">
        <f t="shared" si="11"/>
        <v>0.21391824489538167</v>
      </c>
      <c r="AC28" s="33">
        <f t="shared" si="11"/>
        <v>6.6314655917568327E-2</v>
      </c>
      <c r="AD28" s="33">
        <f t="shared" si="11"/>
        <v>2.0557543334446184E-2</v>
      </c>
      <c r="AE28" s="33">
        <f t="shared" si="11"/>
        <v>6.3728384336783177E-3</v>
      </c>
      <c r="AF28" s="33">
        <f t="shared" si="11"/>
        <v>1.975579914440279E-3</v>
      </c>
      <c r="AG28" s="33">
        <f t="shared" si="11"/>
        <v>6.1242977347648658E-4</v>
      </c>
      <c r="AH28" s="33">
        <f t="shared" si="11"/>
        <v>1.8985322977771086E-4</v>
      </c>
      <c r="AI28" s="34">
        <f t="shared" si="12"/>
        <v>3.1000000000000007E-2</v>
      </c>
      <c r="AJ28" s="72">
        <f t="shared" si="13"/>
        <v>3.0994114549876897E-2</v>
      </c>
      <c r="AK28" s="13">
        <f t="shared" si="14"/>
        <v>0.1375127264126392</v>
      </c>
      <c r="AL28" s="33">
        <f t="shared" si="15"/>
        <v>6.6314655917568327E-2</v>
      </c>
      <c r="AM28" s="33">
        <f t="shared" si="16"/>
        <v>4.1115086668892367E-2</v>
      </c>
      <c r="AN28" s="33">
        <f t="shared" si="17"/>
        <v>1.9118515301034953E-2</v>
      </c>
      <c r="AO28" s="33">
        <f t="shared" si="18"/>
        <v>7.9023196577611161E-3</v>
      </c>
      <c r="AP28" s="73">
        <f t="shared" si="19"/>
        <v>3.062148867382433E-3</v>
      </c>
    </row>
    <row r="29" spans="2:42" x14ac:dyDescent="0.3">
      <c r="B29" s="53">
        <v>0.97</v>
      </c>
      <c r="C29" s="54">
        <f t="shared" si="3"/>
        <v>0.97</v>
      </c>
      <c r="D29" s="55">
        <f>O29+$C$33</f>
        <v>333.33333333333303</v>
      </c>
      <c r="E29" s="62">
        <v>0</v>
      </c>
      <c r="F29" s="53">
        <f>$C$34*B29</f>
        <v>0.64666666666666661</v>
      </c>
      <c r="G29" s="54">
        <f>1-P29</f>
        <v>0.60161564423329084</v>
      </c>
      <c r="H29" s="55">
        <f>W29/V29+$C$33</f>
        <v>19.824521225148999</v>
      </c>
      <c r="I29" s="85">
        <f>T29</f>
        <v>6.9666529536148061E-2</v>
      </c>
      <c r="J29" s="53">
        <f t="shared" si="20"/>
        <v>0.32333333333333336</v>
      </c>
      <c r="K29" s="54">
        <f t="shared" si="21"/>
        <v>0.32325249255220578</v>
      </c>
      <c r="L29" s="55">
        <f t="shared" si="4"/>
        <v>4.7060465730093197</v>
      </c>
      <c r="M29" s="56">
        <f t="shared" si="22"/>
        <v>2.5002303441527585E-4</v>
      </c>
      <c r="O29" s="29">
        <f>C29*$C$33/(1-C29)</f>
        <v>323.33333333333303</v>
      </c>
      <c r="P29" s="20">
        <f>(1-F29)/(1-F29^($C$35+2))</f>
        <v>0.39838435576670916</v>
      </c>
      <c r="Q29" s="33">
        <f>$F29^Q$2*$P29</f>
        <v>0.25762188339580522</v>
      </c>
      <c r="R29" s="33">
        <f>$F29^R$2*$P29</f>
        <v>0.16659548459595405</v>
      </c>
      <c r="S29" s="33">
        <f>$F29^S$2*$P29</f>
        <v>0.1077317467053836</v>
      </c>
      <c r="T29" s="39">
        <f>$F29^T$2*$P29</f>
        <v>6.9666529536148061E-2</v>
      </c>
      <c r="U29" s="34">
        <f>F29/$C$33</f>
        <v>6.4666666666666664E-2</v>
      </c>
      <c r="V29" s="40">
        <f t="shared" si="5"/>
        <v>6.0161564423329088E-2</v>
      </c>
      <c r="W29" s="13">
        <f t="shared" si="6"/>
        <v>0.59105856661516554</v>
      </c>
      <c r="X29" s="34">
        <f t="shared" si="7"/>
        <v>0.16659548459595405</v>
      </c>
      <c r="Y29" s="34">
        <f t="shared" si="8"/>
        <v>0.2154634934107672</v>
      </c>
      <c r="Z29" s="87">
        <f t="shared" si="9"/>
        <v>0.2089995886084442</v>
      </c>
      <c r="AA29" s="17">
        <f t="shared" si="10"/>
        <v>0.67674750744779422</v>
      </c>
      <c r="AB29" s="33">
        <f t="shared" si="11"/>
        <v>0.21881502740812014</v>
      </c>
      <c r="AC29" s="33">
        <f t="shared" si="11"/>
        <v>7.0750192195292189E-2</v>
      </c>
      <c r="AD29" s="33">
        <f t="shared" si="11"/>
        <v>2.2875895476477812E-2</v>
      </c>
      <c r="AE29" s="33">
        <f t="shared" si="11"/>
        <v>7.3965395373944932E-3</v>
      </c>
      <c r="AF29" s="33">
        <f t="shared" si="11"/>
        <v>2.3915477837575532E-3</v>
      </c>
      <c r="AG29" s="33">
        <f t="shared" si="11"/>
        <v>7.7326711674827566E-4</v>
      </c>
      <c r="AH29" s="33">
        <f t="shared" si="11"/>
        <v>2.5002303441527585E-4</v>
      </c>
      <c r="AI29" s="34">
        <f t="shared" si="12"/>
        <v>3.2333333333333339E-2</v>
      </c>
      <c r="AJ29" s="72">
        <f t="shared" si="13"/>
        <v>3.2325249255220581E-2</v>
      </c>
      <c r="AK29" s="13">
        <f t="shared" si="14"/>
        <v>0.15212412847920287</v>
      </c>
      <c r="AL29" s="33">
        <f t="shared" si="15"/>
        <v>7.0750192195292189E-2</v>
      </c>
      <c r="AM29" s="33">
        <f t="shared" si="16"/>
        <v>4.5751790952955625E-2</v>
      </c>
      <c r="AN29" s="33">
        <f t="shared" si="17"/>
        <v>2.2189618612183479E-2</v>
      </c>
      <c r="AO29" s="33">
        <f t="shared" si="18"/>
        <v>9.5661911350302126E-3</v>
      </c>
      <c r="AP29" s="73">
        <f t="shared" si="19"/>
        <v>3.8663355837413784E-3</v>
      </c>
    </row>
    <row r="30" spans="2:42" ht="15.65" thickBot="1" x14ac:dyDescent="0.35">
      <c r="B30" s="57">
        <v>0.99</v>
      </c>
      <c r="C30" s="58">
        <f t="shared" si="3"/>
        <v>0.99</v>
      </c>
      <c r="D30" s="59">
        <f>O30+$C$33</f>
        <v>999.9999999999992</v>
      </c>
      <c r="E30" s="63">
        <v>0</v>
      </c>
      <c r="F30" s="57">
        <f>$C$34*B30</f>
        <v>0.65999999999999992</v>
      </c>
      <c r="G30" s="58">
        <f>1-P30</f>
        <v>0.61132495839155943</v>
      </c>
      <c r="H30" s="59">
        <f>W30/V30+$C$33</f>
        <v>20.044446384031527</v>
      </c>
      <c r="I30" s="86">
        <f>T30</f>
        <v>7.3750063043091715E-2</v>
      </c>
      <c r="J30" s="57">
        <f t="shared" si="20"/>
        <v>0.33</v>
      </c>
      <c r="K30" s="58">
        <f t="shared" si="21"/>
        <v>0.32990575736821293</v>
      </c>
      <c r="L30" s="59">
        <f t="shared" si="4"/>
        <v>4.8435883564917521</v>
      </c>
      <c r="M30" s="60">
        <f t="shared" si="22"/>
        <v>2.8558373268818828E-4</v>
      </c>
      <c r="O30" s="30">
        <f>C30*$C$33/(1-C30)</f>
        <v>989.9999999999992</v>
      </c>
      <c r="P30" s="67">
        <f>(1-F30)/(1-F30^($C$35+2))</f>
        <v>0.38867504160844063</v>
      </c>
      <c r="Q30" s="68">
        <f>$F30^Q$2*$P30</f>
        <v>0.25652552746157081</v>
      </c>
      <c r="R30" s="68">
        <f>$F30^R$2*$P30</f>
        <v>0.1693068481246367</v>
      </c>
      <c r="S30" s="68">
        <f>$F30^S$2*$P30</f>
        <v>0.1117425197622602</v>
      </c>
      <c r="T30" s="69">
        <f>$F30^T$2*$P30</f>
        <v>7.3750063043091715E-2</v>
      </c>
      <c r="U30" s="70">
        <f>F30/$C$33</f>
        <v>6.5999999999999989E-2</v>
      </c>
      <c r="V30" s="71">
        <f t="shared" si="5"/>
        <v>6.1132495839155934E-2</v>
      </c>
      <c r="W30" s="19">
        <f t="shared" si="6"/>
        <v>0.61404207677843226</v>
      </c>
      <c r="X30" s="70">
        <f t="shared" si="7"/>
        <v>0.1693068481246367</v>
      </c>
      <c r="Y30" s="70">
        <f t="shared" si="8"/>
        <v>0.2234850395245204</v>
      </c>
      <c r="Z30" s="88">
        <f t="shared" si="9"/>
        <v>0.22125018912927513</v>
      </c>
      <c r="AA30" s="18">
        <f t="shared" si="10"/>
        <v>0.67009424263178707</v>
      </c>
      <c r="AB30" s="68">
        <f t="shared" si="11"/>
        <v>0.22113110006848974</v>
      </c>
      <c r="AC30" s="68">
        <f t="shared" si="11"/>
        <v>7.2973263022601625E-2</v>
      </c>
      <c r="AD30" s="68">
        <f t="shared" si="11"/>
        <v>2.4081176797458536E-2</v>
      </c>
      <c r="AE30" s="68">
        <f t="shared" si="11"/>
        <v>7.9467883431613168E-3</v>
      </c>
      <c r="AF30" s="68">
        <f t="shared" si="11"/>
        <v>2.6224401532432347E-3</v>
      </c>
      <c r="AG30" s="68">
        <f t="shared" si="11"/>
        <v>8.6540525057026752E-4</v>
      </c>
      <c r="AH30" s="68">
        <f t="shared" si="11"/>
        <v>2.8558373268818828E-4</v>
      </c>
      <c r="AI30" s="70">
        <f t="shared" si="12"/>
        <v>3.3000000000000002E-2</v>
      </c>
      <c r="AJ30" s="81">
        <f t="shared" si="13"/>
        <v>3.2990575736821293E-2</v>
      </c>
      <c r="AK30" s="19">
        <f t="shared" si="14"/>
        <v>0.15979276851282692</v>
      </c>
      <c r="AL30" s="68">
        <f t="shared" si="15"/>
        <v>7.2973263022601625E-2</v>
      </c>
      <c r="AM30" s="68">
        <f t="shared" si="16"/>
        <v>4.8162353594917072E-2</v>
      </c>
      <c r="AN30" s="68">
        <f t="shared" si="17"/>
        <v>2.3840365029483952E-2</v>
      </c>
      <c r="AO30" s="68">
        <f t="shared" si="18"/>
        <v>1.0489760612972939E-2</v>
      </c>
      <c r="AP30" s="82">
        <f t="shared" si="19"/>
        <v>4.3270262528513374E-3</v>
      </c>
    </row>
    <row r="33" spans="2:3" x14ac:dyDescent="0.3">
      <c r="B33" t="s">
        <v>12</v>
      </c>
      <c r="C33">
        <v>10</v>
      </c>
    </row>
    <row r="34" spans="2:3" x14ac:dyDescent="0.3">
      <c r="B34" t="s">
        <v>23</v>
      </c>
      <c r="C34" s="14">
        <f>2/3</f>
        <v>0.66666666666666663</v>
      </c>
    </row>
    <row r="35" spans="2:3" x14ac:dyDescent="0.3">
      <c r="B35" t="s">
        <v>39</v>
      </c>
      <c r="C35">
        <v>3</v>
      </c>
    </row>
    <row r="36" spans="2:3" x14ac:dyDescent="0.3">
      <c r="B36" t="s">
        <v>40</v>
      </c>
      <c r="C36">
        <v>6</v>
      </c>
    </row>
  </sheetData>
  <mergeCells count="5">
    <mergeCell ref="P3:Z3"/>
    <mergeCell ref="AA3:AP3"/>
    <mergeCell ref="B3:E3"/>
    <mergeCell ref="F3:I3"/>
    <mergeCell ref="J3:M3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Ореховский Антон</cp:lastModifiedBy>
  <dcterms:created xsi:type="dcterms:W3CDTF">2015-06-05T18:19:34Z</dcterms:created>
  <dcterms:modified xsi:type="dcterms:W3CDTF">2019-11-26T22:26:17Z</dcterms:modified>
</cp:coreProperties>
</file>