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vocab" sheetId="2" r:id="rId4"/>
  </sheets>
  <definedNames>
    <definedName name="decision">vocab!$A$2:$A$5</definedName>
    <definedName hidden="1" localSheetId="0" name="_xlnm._FilterDatabase">Sheet1!$A$1:$P$168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Relies on ORS
	-Godfrey Takavarasha</t>
      </text>
    </comment>
    <comment authorId="0" ref="B145">
      <text>
        <t xml:space="preserve">Review all these UNDP Human Development Reports Office (HDRO) datasets. It is likely the APIs are now dead and the data should be made static.
	-Godfrey Takavarasha</t>
      </text>
    </comment>
  </commentList>
</comments>
</file>

<file path=xl/sharedStrings.xml><?xml version="1.0" encoding="utf-8"?>
<sst xmlns="http://schemas.openxmlformats.org/spreadsheetml/2006/main" count="1848" uniqueCount="954">
  <si>
    <t>decision</t>
  </si>
  <si>
    <t>keep alive</t>
  </si>
  <si>
    <t>dataset_date</t>
  </si>
  <si>
    <t>make static</t>
  </si>
  <si>
    <t>delete</t>
  </si>
  <si>
    <t>review</t>
  </si>
  <si>
    <t>dataset_hyperlink</t>
  </si>
  <si>
    <t>priavate</t>
  </si>
  <si>
    <t>dataset_name</t>
  </si>
  <si>
    <t>maintainer</t>
  </si>
  <si>
    <t>metadata_modified</t>
  </si>
  <si>
    <t>resource_name</t>
  </si>
  <si>
    <t>resource_url</t>
  </si>
  <si>
    <t>revision_author</t>
  </si>
  <si>
    <t>revision_timestamp</t>
  </si>
  <si>
    <t>scraperwiki_hyperlink</t>
  </si>
  <si>
    <t>scraperwiki_id</t>
  </si>
  <si>
    <t>scraperwiki_in_url</t>
  </si>
  <si>
    <t>scraperwiki_name</t>
  </si>
  <si>
    <t>fts-ebola-indicator</t>
  </si>
  <si>
    <t>ff282e14-527f-4645-af19-02ff1aac8b58</t>
  </si>
  <si>
    <t>2014-11-03T16:53:04.606646</t>
  </si>
  <si>
    <t>output.zip</t>
  </si>
  <si>
    <t>https://ds-ec2.scraperwiki.com/m3gwddd/yhe8ykk1zhnnf04/http/output.zip</t>
  </si>
  <si>
    <t>luiscape</t>
  </si>
  <si>
    <t>2014-11-03T16:53:04.604926</t>
  </si>
  <si>
    <t>m3gwddd</t>
  </si>
  <si>
    <t>FTS Ebola</t>
  </si>
  <si>
    <t>sidih-indicators</t>
  </si>
  <si>
    <t>154de241-38d6-47d3-a77f-0a9848a61df3</t>
  </si>
  <si>
    <t>2014-12-18T20:36:17.585139</t>
  </si>
  <si>
    <t>All_Indicator_Data.csv</t>
  </si>
  <si>
    <t>https://ds-ec2.scraperwiki.com/egzfk1p/siqsxsgjnxgk3r2/cgi-bin/csv/indicators_data.csv</t>
  </si>
  <si>
    <t>2014-12-18T20:36:17.583363</t>
  </si>
  <si>
    <t>egzfk1p</t>
  </si>
  <si>
    <t>Colombia SIDIH</t>
  </si>
  <si>
    <t>key-humanitarian-figure</t>
  </si>
  <si>
    <t>2014-12-30T19:01:23.322252</t>
  </si>
  <si>
    <t>ocha_syria_key_figures.csv</t>
  </si>
  <si>
    <t>https://ds-ec2.scraperwiki.com/afbxebw/axpq2tkfrwgi5em/cgi-bin/csv/ocha_syria_topline_figures.csv</t>
  </si>
  <si>
    <t>2014-12-30T19:01:23.320572</t>
  </si>
  <si>
    <t>afbxebw</t>
  </si>
  <si>
    <t>OCHA Syria Key Humanitarian Figures</t>
  </si>
  <si>
    <t>wfp-vam-live-data</t>
  </si>
  <si>
    <t>2015-01-06T22:00:08.440147</t>
  </si>
  <si>
    <t>wfp_vam_data.csv</t>
  </si>
  <si>
    <t>https://ds-ec2.scraperwiki.com/dnanlsl/djbk7vxyccekqd4/cgi-bin/csv/wfp_vam_data.csv</t>
  </si>
  <si>
    <t>2015-01-06T22:00:08.438300</t>
  </si>
  <si>
    <t>dnanlsl</t>
  </si>
  <si>
    <t>raw-fts-ebola-input</t>
  </si>
  <si>
    <t>2015-02-17T19:51:16.447752</t>
  </si>
  <si>
    <t>http://ds-ec2.scraperwiki.com/bdiq9rh/jl6of3vhfzl38tg/http/output.zip</t>
  </si>
  <si>
    <t>2015-02-17T19:51:16.434124</t>
  </si>
  <si>
    <t>bdiq9rh</t>
  </si>
  <si>
    <t>DISABLED WHO GAR</t>
  </si>
  <si>
    <t>2014-01-01</t>
  </si>
  <si>
    <t>iraq-2014-2015-humanitarian-contributions</t>
  </si>
  <si>
    <t>edf4eebc-1b50-4ff6-a354-7dd6f8a579eb</t>
  </si>
  <si>
    <t>2015-02-21T19:19:13.286882</t>
  </si>
  <si>
    <t>iraq-2014-2015-humanitarian-contributions.csv</t>
  </si>
  <si>
    <t>https://ds-ec2.scraperwiki.com/mcu9bxo/m5dbtbjvgv577aq/cgi-bin/csv/Emergency_16548.csv</t>
  </si>
  <si>
    <t>2015-02-21T19:19:13.212970</t>
  </si>
  <si>
    <t>mcu9bxo</t>
  </si>
  <si>
    <t>DISABLED FTS Emergency Collector</t>
  </si>
  <si>
    <t>2012-01-31</t>
  </si>
  <si>
    <t>mdginfo-2012</t>
  </si>
  <si>
    <t>4774efbe-fa90-4557-9826-5064ddc2f1d1</t>
  </si>
  <si>
    <t>2015-07-21T09:14:30.408050</t>
  </si>
  <si>
    <t>MDGInfo 2012</t>
  </si>
  <si>
    <t>https://ds-ec2.scraperwiki.com/phqu8jq/kzxddybnpnq8b3r/cgi-bin/csv/data.csv</t>
  </si>
  <si>
    <t>reubano</t>
  </si>
  <si>
    <t>2015-07-21T09:14:30.388413</t>
  </si>
  <si>
    <t>phqu8jq</t>
  </si>
  <si>
    <t>UN Habitat</t>
  </si>
  <si>
    <t>who-gar-raw</t>
  </si>
  <si>
    <t>2015-08-27T00:00:48.585926</t>
  </si>
  <si>
    <t>2015-08-27T00:00:48.565784</t>
  </si>
  <si>
    <t>ebola-related-interaction-member-activities</t>
  </si>
  <si>
    <t>7ae95211-71dd-484e-8538-2c625315eb56</t>
  </si>
  <si>
    <t>2015-11-24T23:37:47.228352</t>
  </si>
  <si>
    <t>ngo_aidmap_ebola.csv</t>
  </si>
  <si>
    <t>https://ds-ec2.scraperwiki.com/7g2hvyz/aoqsrqhywz64ejq/cgi-bin/csv/ngo_aidmap_ebola.csv</t>
  </si>
  <si>
    <t>2015-08-28T22:04:39.551175</t>
  </si>
  <si>
    <t>7g2hvyz</t>
  </si>
  <si>
    <t>NGO AidMap Ebola Projects</t>
  </si>
  <si>
    <t>2015-04-14</t>
  </si>
  <si>
    <t>project-reported-data-validated-by-cluster-coordinators</t>
  </si>
  <si>
    <t>2015-11-24T23:48:36.323311</t>
  </si>
  <si>
    <t>ors_rpt.csv</t>
  </si>
  <si>
    <t>https://ds-ec2.scraperwiki.com/3zarzzv/0zftw6fzkjxommp/cgi-bin/csv/ors_rpt.csv</t>
  </si>
  <si>
    <t>2015-08-28T22:15:44.082714</t>
  </si>
  <si>
    <t>3zarzzv</t>
  </si>
  <si>
    <t>OCHA ORS Scraper</t>
  </si>
  <si>
    <t>cluster-indicators-output-indicators</t>
  </si>
  <si>
    <t>2015-11-24T23:48:33.867979</t>
  </si>
  <si>
    <t>ors_clind.csv</t>
  </si>
  <si>
    <t>https://ds-ec2.scraperwiki.com/3zarzzv/0zftw6fzkjxommp/cgi-bin/csv/ors_clind.csv</t>
  </si>
  <si>
    <t>2015-08-28T22:15:45.974239</t>
  </si>
  <si>
    <t>country-framework</t>
  </si>
  <si>
    <t>2015-11-24T23:48:41.064694</t>
  </si>
  <si>
    <t>ors_frw.csv</t>
  </si>
  <si>
    <t>https://ds-ec2.scraperwiki.com/3zarzzv/0zftw6fzkjxommp/cgi-bin/csv/ors_frw.csv</t>
  </si>
  <si>
    <t>2015-08-28T22:15:47.842222</t>
  </si>
  <si>
    <t>ops-projects</t>
  </si>
  <si>
    <t>2015-11-24T23:48:46.951389</t>
  </si>
  <si>
    <t>ors_prj.csv</t>
  </si>
  <si>
    <t>https://ds-ec2.scraperwiki.com/3zarzzv/0zftw6fzkjxommp/cgi-bin/csv/ors_prj.csv</t>
  </si>
  <si>
    <t>2015-08-28T22:15:51.493004</t>
  </si>
  <si>
    <t>3w-who-what-where</t>
  </si>
  <si>
    <t>2015-11-24T23:48:38.481351</t>
  </si>
  <si>
    <t>ors_3w.csv</t>
  </si>
  <si>
    <t>https://ds-ec2.scraperwiki.com/3zarzzv/0zftw6fzkjxommp/cgi-bin/csv/ors_3w.csv</t>
  </si>
  <si>
    <t>2015-08-28T22:15:53.290893</t>
  </si>
  <si>
    <t>cluster-output-indicator-reports</t>
  </si>
  <si>
    <t>2015-11-24T23:48:31.369027</t>
  </si>
  <si>
    <t>ors_clindrpt.csv</t>
  </si>
  <si>
    <t>https://ds-ec2.scraperwiki.com/3zarzzv/0zftw6fzkjxommp/cgi-bin/csv/ors_clindrpt.csv</t>
  </si>
  <si>
    <t>2015-08-28T22:16:25.538910</t>
  </si>
  <si>
    <t>2003-01-01</t>
  </si>
  <si>
    <t>tasa-de-homicidios-colombia</t>
  </si>
  <si>
    <t>2015-11-24T23:52:47.043656</t>
  </si>
  <si>
    <t>sidih_587.csv</t>
  </si>
  <si>
    <t>https://ds-ec2.scraperwiki.com/egzfk1p/siqsxsgjnxgk3r2/cgi-bin/csv/sidih_587.csv</t>
  </si>
  <si>
    <t>2015-08-28T22:18:27.293159</t>
  </si>
  <si>
    <t>2004-01-01</t>
  </si>
  <si>
    <t>sidih-homicidios-medicina-legal</t>
  </si>
  <si>
    <t>2015-11-24T23:51:35.526609</t>
  </si>
  <si>
    <t>sidih_593.csv</t>
  </si>
  <si>
    <t>https://ds-ec2.scraperwiki.com/egzfk1p/siqsxsgjnxgk3r2/cgi-bin/csv/sidih_593.csv</t>
  </si>
  <si>
    <t>2015-08-28T22:18:28.377037</t>
  </si>
  <si>
    <t>2012-01-01</t>
  </si>
  <si>
    <t>sidih-homicidios-hombres</t>
  </si>
  <si>
    <t>2015-11-24T23:51:36.816335</t>
  </si>
  <si>
    <t>sidih_654.csv</t>
  </si>
  <si>
    <t>https://ds-ec2.scraperwiki.com/egzfk1p/siqsxsgjnxgk3r2/cgi-bin/csv/sidih_654.csv</t>
  </si>
  <si>
    <t>2015-08-28T22:18:29.608712</t>
  </si>
  <si>
    <t>sidih-homicidio-mujeres</t>
  </si>
  <si>
    <t>2015-11-24T23:51:38.347945</t>
  </si>
  <si>
    <t>sidih_653.csv</t>
  </si>
  <si>
    <t>https://ds-ec2.scraperwiki.com/egzfk1p/siqsxsgjnxgk3r2/cgi-bin/csv/sidih_653.csv</t>
  </si>
  <si>
    <t>2015-08-28T22:18:30.451290</t>
  </si>
  <si>
    <t>sidih-desaparecidos-reportados</t>
  </si>
  <si>
    <t>2015-11-24T23:51:39.661370</t>
  </si>
  <si>
    <t>sidih_642.csv</t>
  </si>
  <si>
    <t>https://ds-ec2.scraperwiki.com/egzfk1p/siqsxsgjnxgk3r2/cgi-bin/csv/sidih_642.csv</t>
  </si>
  <si>
    <t>2015-08-28T22:18:31.350816</t>
  </si>
  <si>
    <t>sidih-cobertura-vivienda-sisben-con-recoleccion-de-basuras</t>
  </si>
  <si>
    <t>2015-11-24T23:51:40.964287</t>
  </si>
  <si>
    <t>sidih_343.csv</t>
  </si>
  <si>
    <t>https://ds-ec2.scraperwiki.com/egzfk1p/siqsxsgjnxgk3r2/cgi-bin/csv/sidih_343.csv</t>
  </si>
  <si>
    <t>2015-08-28T22:18:32.135263</t>
  </si>
  <si>
    <t>2005-01-01</t>
  </si>
  <si>
    <t>sidih-poblacion-con-nbi-resto</t>
  </si>
  <si>
    <t>2015-11-24T23:51:42.236403</t>
  </si>
  <si>
    <t>sidih_190.csv</t>
  </si>
  <si>
    <t>https://ds-ec2.scraperwiki.com/egzfk1p/siqsxsgjnxgk3r2/cgi-bin/csv/sidih_190.csv</t>
  </si>
  <si>
    <t>2015-08-28T22:18:33.086442</t>
  </si>
  <si>
    <t>sidih-cobertura-vivienda-sisben-con-conexion-a-gas</t>
  </si>
  <si>
    <t>2015-11-24T23:51:43.534176</t>
  </si>
  <si>
    <t>sidih_495.csv</t>
  </si>
  <si>
    <t>https://ds-ec2.scraperwiki.com/egzfk1p/siqsxsgjnxgk3r2/cgi-bin/csv/sidih_495.csv</t>
  </si>
  <si>
    <t>2015-08-28T22:18:33.997510</t>
  </si>
  <si>
    <t>1995-01-01</t>
  </si>
  <si>
    <t>sidih-poblacion-total</t>
  </si>
  <si>
    <t>2015-11-24T23:51:44.768318</t>
  </si>
  <si>
    <t>sidih_3.csv</t>
  </si>
  <si>
    <t>https://ds-ec2.scraperwiki.com/egzfk1p/siqsxsgjnxgk3r2/cgi-bin/csv/sidih_3.csv</t>
  </si>
  <si>
    <t>2015-08-28T22:18:35.004700</t>
  </si>
  <si>
    <t>sidih-cobertura-vivienda-sisben-con-alcantarillado</t>
  </si>
  <si>
    <t>2015-11-24T23:51:45.979211</t>
  </si>
  <si>
    <t>sidih_504.csv</t>
  </si>
  <si>
    <t>https://ds-ec2.scraperwiki.com/egzfk1p/siqsxsgjnxgk3r2/cgi-bin/csv/sidih_504.csv</t>
  </si>
  <si>
    <t>2015-08-28T22:18:36.053624</t>
  </si>
  <si>
    <t>sidih-numero-de-hectareas-segun-solicitudes-ded</t>
  </si>
  <si>
    <t>2015-11-24T23:51:48.540189</t>
  </si>
  <si>
    <t>sidih_664.csv</t>
  </si>
  <si>
    <t>https://ds-ec2.scraperwiki.com/egzfk1p/siqsxsgjnxgk3r2/cgi-bin/csv/sidih_664.csv</t>
  </si>
  <si>
    <t>2015-08-28T22:18:38.098737</t>
  </si>
  <si>
    <t>sidih-numero-de-solicitudes-de-ingreso-al-registro-de-tierras</t>
  </si>
  <si>
    <t>2015-11-24T23:51:50.021507</t>
  </si>
  <si>
    <t>sidih_645.csv</t>
  </si>
  <si>
    <t>https://ds-ec2.scraperwiki.com/egzfk1p/siqsxsgjnxgk3r2/cgi-bin/csv/sidih_645.csv</t>
  </si>
  <si>
    <t>2015-08-28T22:18:39.226192</t>
  </si>
  <si>
    <t>2001-01-01</t>
  </si>
  <si>
    <t>sidih-cultivos-de-coca</t>
  </si>
  <si>
    <t>2015-11-24T23:51:52.430559</t>
  </si>
  <si>
    <t>sidih_384.csv</t>
  </si>
  <si>
    <t>https://ds-ec2.scraperwiki.com/egzfk1p/siqsxsgjnxgk3r2/cgi-bin/csv/sidih_384.csv</t>
  </si>
  <si>
    <t>2015-08-28T22:18:40.288431</t>
  </si>
  <si>
    <t>2007-01-01</t>
  </si>
  <si>
    <t>sidih-cobertura-vivienda-sisben-con-servicio-telefonico</t>
  </si>
  <si>
    <t>2015-11-24T23:51:51.240240</t>
  </si>
  <si>
    <t>sidih_545.csv</t>
  </si>
  <si>
    <t>https://ds-ec2.scraperwiki.com/egzfk1p/siqsxsgjnxgk3r2/cgi-bin/csv/sidih_545.csv</t>
  </si>
  <si>
    <t>2015-08-28T22:18:41.061866</t>
  </si>
  <si>
    <t>sidih-cobertura-vivienda-sisben-con-servicio-energia-electrica</t>
  </si>
  <si>
    <t>2015-11-24T23:51:53.653695</t>
  </si>
  <si>
    <t>sidih_337.csv</t>
  </si>
  <si>
    <t>https://ds-ec2.scraperwiki.com/egzfk1p/siqsxsgjnxgk3r2/cgi-bin/csv/sidih_337.csv</t>
  </si>
  <si>
    <t>2015-08-28T22:18:41.993227</t>
  </si>
  <si>
    <t>sidih-cobertura-vivienda-sisben-con-servicio-de-acueducto</t>
  </si>
  <si>
    <t>2015-11-24T23:51:54.929452</t>
  </si>
  <si>
    <t>sidih_322.csv</t>
  </si>
  <si>
    <t>https://ds-ec2.scraperwiki.com/egzfk1p/siqsxsgjnxgk3r2/cgi-bin/csv/sidih_322.csv</t>
  </si>
  <si>
    <t>2015-08-28T22:18:42.894468</t>
  </si>
  <si>
    <t>sidih-secuestro-simple</t>
  </si>
  <si>
    <t>2015-11-24T23:51:56.200955</t>
  </si>
  <si>
    <t>sidih_540.csv</t>
  </si>
  <si>
    <t>https://ds-ec2.scraperwiki.com/egzfk1p/siqsxsgjnxgk3r2/cgi-bin/csv/sidih_540.csv</t>
  </si>
  <si>
    <t>2015-08-28T22:18:43.856895</t>
  </si>
  <si>
    <t>sidih-secuestro-extorsivo</t>
  </si>
  <si>
    <t>2015-11-24T23:51:57.567794</t>
  </si>
  <si>
    <t>sidih_541.csv</t>
  </si>
  <si>
    <t>https://ds-ec2.scraperwiki.com/egzfk1p/siqsxsgjnxgk3r2/cgi-bin/csv/sidih_541.csv</t>
  </si>
  <si>
    <t>2015-08-28T22:18:44.658694</t>
  </si>
  <si>
    <t>2008-01-01</t>
  </si>
  <si>
    <t>sidih-indice-de-riesgo-de-situacion-humanitaria-nueva-metodologia</t>
  </si>
  <si>
    <t>2015-11-24T23:51:58.827300</t>
  </si>
  <si>
    <t>sidih_588.csv</t>
  </si>
  <si>
    <t>https://ds-ec2.scraperwiki.com/egzfk1p/siqsxsgjnxgk3r2/cgi-bin/csv/sidih_588.csv</t>
  </si>
  <si>
    <t>2015-08-28T22:18:45.481107</t>
  </si>
  <si>
    <t>2015-06-30</t>
  </si>
  <si>
    <t>response-plan-coverage-nepal-earthquake</t>
  </si>
  <si>
    <t>2015-11-24T23:51:21.972622</t>
  </si>
  <si>
    <t>nepal_fts_indicators.csv</t>
  </si>
  <si>
    <t>https://ds-ec2.scraperwiki.com/lkbrks7/kvcjpgpz8wfr3fg/cgi-bin/csv/value.csv</t>
  </si>
  <si>
    <t>2015-08-28T22:19:30.478393</t>
  </si>
  <si>
    <t>lkbrks7</t>
  </si>
  <si>
    <t>FTS: Nepal Earthquake Coverage</t>
  </si>
  <si>
    <t>1988-01-01</t>
  </si>
  <si>
    <t>food-shipments</t>
  </si>
  <si>
    <t>9eade307-2802-4323-b863-67bdd1281458</t>
  </si>
  <si>
    <t>2015-11-13T09:12:12.178655</t>
  </si>
  <si>
    <t>Food Shipments</t>
  </si>
  <si>
    <t>https://ds-ec2.scraperwiki.com/k4qrnvg/hzdt84kflovzsv6/cgi-bin/csv/shipments.csv</t>
  </si>
  <si>
    <t>2015-11-13T08:49:32.471986</t>
  </si>
  <si>
    <t>k4qrnvg</t>
  </si>
  <si>
    <t>FAO Collector</t>
  </si>
  <si>
    <t>1991-01-01</t>
  </si>
  <si>
    <t>producer-prices-annual</t>
  </si>
  <si>
    <t>2015-11-13T09:12:20.698374</t>
  </si>
  <si>
    <t>Producer Prices - Annual</t>
  </si>
  <si>
    <t>https://ds-ec2.scraperwiki.com/k4qrnvg/hzdt84kflovzsv6/cgi-bin/csv/prices.csv</t>
  </si>
  <si>
    <t>2015-11-13T08:49:40.873231</t>
  </si>
  <si>
    <t>1990-01-01</t>
  </si>
  <si>
    <t>food-security</t>
  </si>
  <si>
    <t>2015-11-13T09:12:29.303671</t>
  </si>
  <si>
    <t>Food Security</t>
  </si>
  <si>
    <t>https://ds-ec2.scraperwiki.com/k4qrnvg/hzdt84kflovzsv6/cgi-bin/csv/security.csv</t>
  </si>
  <si>
    <t>2015-11-13T08:49:49.996001</t>
  </si>
  <si>
    <t>producer-price-indices-annual</t>
  </si>
  <si>
    <t>2015-11-13T09:12:37.923628</t>
  </si>
  <si>
    <t>Producer Price Indices - Annual</t>
  </si>
  <si>
    <t>https://ds-ec2.scraperwiki.com/k4qrnvg/hzdt84kflovzsv6/cgi-bin/csv/indices.csv</t>
  </si>
  <si>
    <t>2015-11-13T08:49:58.964159</t>
  </si>
  <si>
    <t>2015-04-27</t>
  </si>
  <si>
    <t>nepal-earthquake-april-2015-humanitarian-contributions</t>
  </si>
  <si>
    <t>2015-11-24T23:50:42.428690</t>
  </si>
  <si>
    <t>Emergency_16575.csv</t>
  </si>
  <si>
    <t>https://ds-ec2.scraperwiki.com/mcu9bxo/m5dbtbjvgv577aq/cgi-bin/csv/Emergency_16575.csv</t>
  </si>
  <si>
    <t>2015-11-24T23:50:42.427336</t>
  </si>
  <si>
    <t>climate-change-attributable-dalys-per-children-under-5-years</t>
  </si>
  <si>
    <t>23b4c749-bd1b-499c-a8f1-8d76240a534d</t>
  </si>
  <si>
    <t>2015-11-25T00:26:40.939785</t>
  </si>
  <si>
    <t>Climate Change Attributable Dalys Per Children Under 5 Years</t>
  </si>
  <si>
    <t>https://ds-ec2.scraperwiki.com/n9fnudn/ru8txqwvxzia6b2/cgi-bin/csv/climate_change_attributable_dalys_per_100000_children_under_5_years.csv</t>
  </si>
  <si>
    <t>2015-11-25T00:26:40.938514</t>
  </si>
  <si>
    <t>n9fnudn</t>
  </si>
  <si>
    <t>WHO Health</t>
  </si>
  <si>
    <t>climate-change-attributable-dalys-in-children-under-5-years</t>
  </si>
  <si>
    <t>2015-11-25T00:26:43.219029</t>
  </si>
  <si>
    <t>Climate Change Attributable Dalys In Children Under 5 Years</t>
  </si>
  <si>
    <t>https://ds-ec2.scraperwiki.com/n9fnudn/ru8txqwvxzia6b2/cgi-bin/csv/climate_change_attributable_dalys_000_in_children_under_5_years.csv</t>
  </si>
  <si>
    <t>2015-11-25T00:26:43.217743</t>
  </si>
  <si>
    <t>climate-change-attributable-dalys-per-capita</t>
  </si>
  <si>
    <t>2015-11-25T00:26:45.539010</t>
  </si>
  <si>
    <t>Climate Change Attributable Dalys Per Capita</t>
  </si>
  <si>
    <t>https://ds-ec2.scraperwiki.com/n9fnudn/ru8txqwvxzia6b2/cgi-bin/csv/climate_change_attributable_dalys_per_100000_capita.csv</t>
  </si>
  <si>
    <t>2015-11-25T00:26:45.537648</t>
  </si>
  <si>
    <t>climate-change-attributable-deaths</t>
  </si>
  <si>
    <t>2015-11-25T00:26:47.672024</t>
  </si>
  <si>
    <t>Climate Change Attributable Deaths</t>
  </si>
  <si>
    <t>https://ds-ec2.scraperwiki.com/n9fnudn/ru8txqwvxzia6b2/cgi-bin/csv/climate_change_attributable_deaths.csv</t>
  </si>
  <si>
    <t>2015-11-25T00:26:47.670640</t>
  </si>
  <si>
    <t>climate-change-attributable-deaths-in-children-under-5-years</t>
  </si>
  <si>
    <t>2015-11-25T00:26:49.716533</t>
  </si>
  <si>
    <t>Climate Change Attributable Deaths In Children Under 5 Years</t>
  </si>
  <si>
    <t>https://ds-ec2.scraperwiki.com/n9fnudn/ru8txqwvxzia6b2/cgi-bin/csv/climate_change_attributable_deaths_000_in_children_under_5_years.csv</t>
  </si>
  <si>
    <t>2015-11-25T00:26:49.714947</t>
  </si>
  <si>
    <t>climate-change-attributable-deaths-per-capita</t>
  </si>
  <si>
    <t>2015-11-25T00:26:51.982888</t>
  </si>
  <si>
    <t>Climate Change Attributable Deaths Per Capita</t>
  </si>
  <si>
    <t>https://ds-ec2.scraperwiki.com/n9fnudn/ru8txqwvxzia6b2/cgi-bin/csv/climate_change_attributable_deaths_per_100000_capita.csv</t>
  </si>
  <si>
    <t>2015-11-25T00:26:51.981912</t>
  </si>
  <si>
    <t>climate-change-attributable-dalys</t>
  </si>
  <si>
    <t>2015-11-25T00:26:54.100321</t>
  </si>
  <si>
    <t>Climate Change Attributable Dalys</t>
  </si>
  <si>
    <t>https://ds-ec2.scraperwiki.com/n9fnudn/ru8txqwvxzia6b2/cgi-bin/csv/climate_change_attributable_dalys_000.csv</t>
  </si>
  <si>
    <t>2015-11-25T00:26:54.098866</t>
  </si>
  <si>
    <t>2015-09-11</t>
  </si>
  <si>
    <t>fts-ebola-coverage</t>
  </si>
  <si>
    <t>2015-12-07T18:03:11.027391</t>
  </si>
  <si>
    <t>fts-ebola-coverage.csv</t>
  </si>
  <si>
    <t>https://ds-ec2.scraperwiki.com/kjaolpi/wpdppuepiemaceu/http/fts-ebola-coverage.csv</t>
  </si>
  <si>
    <t>godfrey</t>
  </si>
  <si>
    <t>2015-12-07T18:03:11.024020</t>
  </si>
  <si>
    <t>kjaolpi</t>
  </si>
  <si>
    <t>DISABLED FTS Ebola Coverage</t>
  </si>
  <si>
    <t>average-monthly-temperature-and-rainfall-all-africa</t>
  </si>
  <si>
    <t>2015-12-10T15:25:16.576866</t>
  </si>
  <si>
    <t>Average monthly temperature and rainfall - All Africa</t>
  </si>
  <si>
    <t>https://ds-ec2.scraperwiki.com/wrqvxsr/tt43kpn71mzxeqn/cgi-bin/csv/climate.csv</t>
  </si>
  <si>
    <t>2015-12-10T15:25:16.561258</t>
  </si>
  <si>
    <t>wrqvxsr</t>
  </si>
  <si>
    <t>World Bank Climate Collector</t>
  </si>
  <si>
    <t>1960-01-01</t>
  </si>
  <si>
    <t>undp-climate-change-country-profiles-all-africa</t>
  </si>
  <si>
    <t>2015-12-10T15:44:44.152010</t>
  </si>
  <si>
    <t>Observed mean precipitation - All Africa</t>
  </si>
  <si>
    <t>https://ds-ec2.scraperwiki.com/fflzvxg/kigsgnbzbuue5x2/cgi-bin/csv/climate.csv</t>
  </si>
  <si>
    <t>2015-12-10T15:44:44.150647</t>
  </si>
  <si>
    <t>fflzvxg</t>
  </si>
  <si>
    <t>UNDP Climate Collector</t>
  </si>
  <si>
    <t>2015-04-30</t>
  </si>
  <si>
    <t>indicadores-del-sidih</t>
  </si>
  <si>
    <t>b96d0a61-8435-4a7a-87ee-c5db1b75010b</t>
  </si>
  <si>
    <t>2015-12-29T22:36:38.501658</t>
  </si>
  <si>
    <t>sidih_all_data.csv</t>
  </si>
  <si>
    <t>https://ds-ec2.scraperwiki.com/egzfk1p/siqsxsgjnxgk3r2/cgi-bin/csv/sidih_all_data.csv</t>
  </si>
  <si>
    <t>javier</t>
  </si>
  <si>
    <t>2015-12-29T22:36:38.498410</t>
  </si>
  <si>
    <t>2016-01-03</t>
  </si>
  <si>
    <t>unhcr-refugee-monthly-arrivals-by-country</t>
  </si>
  <si>
    <t>2016-01-04T20:54:40.298046</t>
  </si>
  <si>
    <t>monthly_arrivals_by_country.csv</t>
  </si>
  <si>
    <t>https://ds-ec2.scraperwiki.com/dhrmllc/epujvb7enul3h8x/cgi-bin/csv/monthly_arrivals_by_country.csv</t>
  </si>
  <si>
    <t>2016-01-04T20:54:40.294991</t>
  </si>
  <si>
    <t>dhrmllc</t>
  </si>
  <si>
    <t>UNHCR Mediterranean Collector</t>
  </si>
  <si>
    <t>2015-12-23</t>
  </si>
  <si>
    <t>daily-summaries-of-precipitation-indicators-for-iceland</t>
  </si>
  <si>
    <t>2016-01-08T19:56:02.231545</t>
  </si>
  <si>
    <t>precipitation_isl.csv</t>
  </si>
  <si>
    <t>https://ds-ec2.scraperwiki.com/fhsehwp/vdocua8hjwptucu/cgi-bin/csv/isl.csv</t>
  </si>
  <si>
    <t>2016-01-08T19:56:02.229967</t>
  </si>
  <si>
    <t>fhsehwp</t>
  </si>
  <si>
    <t>NCDC / NOAA Precipitation Collector</t>
  </si>
  <si>
    <t>daily-summaries-of-precipitation-indicators-for-croatia</t>
  </si>
  <si>
    <t>2016-01-08T19:56:06.497350</t>
  </si>
  <si>
    <t>precipitation_hrv.csv</t>
  </si>
  <si>
    <t>https://ds-ec2.scraperwiki.com/fhsehwp/vdocua8hjwptucu/cgi-bin/csv/hrv.csv</t>
  </si>
  <si>
    <t>2016-01-08T19:56:06.495852</t>
  </si>
  <si>
    <t>daily-summaries-of-precipitation-indicators-for-estonia</t>
  </si>
  <si>
    <t>2016-01-08T19:56:09.888788</t>
  </si>
  <si>
    <t>precipitation_est.csv</t>
  </si>
  <si>
    <t>https://ds-ec2.scraperwiki.com/fhsehwp/vdocua8hjwptucu/cgi-bin/csv/est.csv</t>
  </si>
  <si>
    <t>2016-01-08T19:56:09.887352</t>
  </si>
  <si>
    <t>daily-summaries-of-precipitation-indicators-for-germany</t>
  </si>
  <si>
    <t>2016-01-08T19:56:12.526948</t>
  </si>
  <si>
    <t>precipitation_deu.csv</t>
  </si>
  <si>
    <t>https://ds-ec2.scraperwiki.com/fhsehwp/vdocua8hjwptucu/cgi-bin/csv/deu.csv</t>
  </si>
  <si>
    <t>2016-01-08T19:56:12.523933</t>
  </si>
  <si>
    <t>daily-summaries-of-precipitation-indicators-for-austria</t>
  </si>
  <si>
    <t>2016-01-08T19:56:15.779322</t>
  </si>
  <si>
    <t>precipitation_aut.csv</t>
  </si>
  <si>
    <t>https://ds-ec2.scraperwiki.com/fhsehwp/vdocua8hjwptucu/cgi-bin/csv/aut.csv</t>
  </si>
  <si>
    <t>2016-01-08T19:56:15.777936</t>
  </si>
  <si>
    <t>daily-summaries-of-precipitation-indicators-for-ireland</t>
  </si>
  <si>
    <t>2016-01-08T19:56:20.134804</t>
  </si>
  <si>
    <t>precipitation_irl.csv</t>
  </si>
  <si>
    <t>https://ds-ec2.scraperwiki.com/fhsehwp/vdocua8hjwptucu/cgi-bin/csv/irl.csv</t>
  </si>
  <si>
    <t>2016-01-08T19:56:20.133192</t>
  </si>
  <si>
    <t>daily-summaries-of-precipitation-indicators-for-hungary</t>
  </si>
  <si>
    <t>2016-01-08T19:56:23.372305</t>
  </si>
  <si>
    <t>precipitation_hun.csv</t>
  </si>
  <si>
    <t>https://ds-ec2.scraperwiki.com/fhsehwp/vdocua8hjwptucu/cgi-bin/csv/hun.csv</t>
  </si>
  <si>
    <t>2016-01-08T19:56:23.368940</t>
  </si>
  <si>
    <t>daily-summaries-of-precipitation-indicators-for-greenland</t>
  </si>
  <si>
    <t>2016-01-08T19:56:27.821222</t>
  </si>
  <si>
    <t>precipitation_grl.csv</t>
  </si>
  <si>
    <t>https://ds-ec2.scraperwiki.com/fhsehwp/vdocua8hjwptucu/cgi-bin/csv/grl.csv</t>
  </si>
  <si>
    <t>2016-01-08T19:56:27.648173</t>
  </si>
  <si>
    <t>daily-summaries-of-precipitation-indicators-for-gibraltar</t>
  </si>
  <si>
    <t>2016-01-08T19:56:31.283974</t>
  </si>
  <si>
    <t>precipitation_gib.csv</t>
  </si>
  <si>
    <t>https://ds-ec2.scraperwiki.com/fhsehwp/vdocua8hjwptucu/cgi-bin/csv/gib.csv</t>
  </si>
  <si>
    <t>2016-01-08T19:56:31.282564</t>
  </si>
  <si>
    <t>daily-summaries-of-precipitation-indicators-for-france</t>
  </si>
  <si>
    <t>2016-01-08T19:56:34.250546</t>
  </si>
  <si>
    <t>precipitation_fra.csv</t>
  </si>
  <si>
    <t>https://ds-ec2.scraperwiki.com/fhsehwp/vdocua8hjwptucu/cgi-bin/csv/fra.csv</t>
  </si>
  <si>
    <t>2016-01-08T19:56:34.249124</t>
  </si>
  <si>
    <t>daily-summaries-of-precipitation-indicators-for-finland</t>
  </si>
  <si>
    <t>2016-01-08T19:56:37.936304</t>
  </si>
  <si>
    <t>precipitation_fin.csv</t>
  </si>
  <si>
    <t>https://ds-ec2.scraperwiki.com/fhsehwp/vdocua8hjwptucu/cgi-bin/csv/fin.csv</t>
  </si>
  <si>
    <t>2016-01-08T19:56:37.935054</t>
  </si>
  <si>
    <t>daily-summaries-of-precipitation-indicators-for-denmark</t>
  </si>
  <si>
    <t>2016-01-08T19:56:41.419354</t>
  </si>
  <si>
    <t>precipitation_dnk.csv</t>
  </si>
  <si>
    <t>https://ds-ec2.scraperwiki.com/fhsehwp/vdocua8hjwptucu/cgi-bin/csv/dnk.csv</t>
  </si>
  <si>
    <t>2016-01-08T19:56:41.413347</t>
  </si>
  <si>
    <t>daily-summaries-of-precipitation-indicators-for-bulgaria</t>
  </si>
  <si>
    <t>2016-01-08T19:56:44.442649</t>
  </si>
  <si>
    <t>precipitation_bgr.csv</t>
  </si>
  <si>
    <t>https://ds-ec2.scraperwiki.com/fhsehwp/vdocua8hjwptucu/cgi-bin/csv/bgr.csv</t>
  </si>
  <si>
    <t>2016-01-08T19:56:44.379543</t>
  </si>
  <si>
    <t>daily-summaries-of-precipitation-indicators-for-belgium</t>
  </si>
  <si>
    <t>2016-01-08T19:56:47.644507</t>
  </si>
  <si>
    <t>precipitation_bel.csv</t>
  </si>
  <si>
    <t>https://ds-ec2.scraperwiki.com/fhsehwp/vdocua8hjwptucu/cgi-bin/csv/bel.csv</t>
  </si>
  <si>
    <t>2016-01-08T19:56:47.636308</t>
  </si>
  <si>
    <t>daily-summaries-of-precipitation-indicators-for-antarctica</t>
  </si>
  <si>
    <t>2016-01-08T19:56:50.527269</t>
  </si>
  <si>
    <t>precipitation_ata.csv</t>
  </si>
  <si>
    <t>https://ds-ec2.scraperwiki.com/fhsehwp/vdocua8hjwptucu/cgi-bin/csv/ata.csv</t>
  </si>
  <si>
    <t>2016-01-08T19:56:50.352790</t>
  </si>
  <si>
    <t>daily-summaries-of-precipitation-indicators-for-czech-republic</t>
  </si>
  <si>
    <t>2016-01-08T19:56:57.133991</t>
  </si>
  <si>
    <t>precipitation_cze.csv</t>
  </si>
  <si>
    <t>https://ds-ec2.scraperwiki.com/fhsehwp/vdocua8hjwptucu/cgi-bin/csv/cze.csv</t>
  </si>
  <si>
    <t>2016-01-08T19:56:57.128647</t>
  </si>
  <si>
    <t>daily-summaries-of-precipitation-indicators-for-falkland-islands--malvinas-</t>
  </si>
  <si>
    <t>2016-01-08T19:57:03.657613</t>
  </si>
  <si>
    <t>precipitation_flk.csv</t>
  </si>
  <si>
    <t>https://ds-ec2.scraperwiki.com/fhsehwp/vdocua8hjwptucu/cgi-bin/csv/flk.csv</t>
  </si>
  <si>
    <t>2016-01-08T19:57:03.655643</t>
  </si>
  <si>
    <t>daily-summaries-of-precipitation-indicators-for-bosnia-and-herzegovina</t>
  </si>
  <si>
    <t>2016-01-08T19:57:28.692127</t>
  </si>
  <si>
    <t>precipitation_bih.csv</t>
  </si>
  <si>
    <t>https://ds-ec2.scraperwiki.com/fhsehwp/vdocua8hjwptucu/cgi-bin/csv/bih.csv</t>
  </si>
  <si>
    <t>2016-01-08T19:57:28.521405</t>
  </si>
  <si>
    <t>daily-summaries-of-precipitation-indicators-for-french-southern-territories</t>
  </si>
  <si>
    <t>2016-01-08T19:57:35.514528</t>
  </si>
  <si>
    <t>precipitation_atf.csv</t>
  </si>
  <si>
    <t>https://ds-ec2.scraperwiki.com/fhsehwp/vdocua8hjwptucu/cgi-bin/csv/atf.csv</t>
  </si>
  <si>
    <t>2016-01-08T19:57:35.513409</t>
  </si>
  <si>
    <t>daily-summaries-of-precipitation-indicators-for-greece</t>
  </si>
  <si>
    <t>2016-01-08T19:58:58.766068</t>
  </si>
  <si>
    <t>precipitation_grc.csv</t>
  </si>
  <si>
    <t>https://ds-ec2.scraperwiki.com/fhsehwp/vdocua8hjwptucu/cgi-bin/csv/grc.csv</t>
  </si>
  <si>
    <t>2016-01-08T19:58:58.764700</t>
  </si>
  <si>
    <t>daily-summaries-of-precipitation-indicators-for-georgia</t>
  </si>
  <si>
    <t>2016-01-08T19:59:01.420346</t>
  </si>
  <si>
    <t>precipitation_geo.csv</t>
  </si>
  <si>
    <t>https://ds-ec2.scraperwiki.com/fhsehwp/vdocua8hjwptucu/cgi-bin/csv/geo.csv</t>
  </si>
  <si>
    <t>2016-01-08T19:59:01.417442</t>
  </si>
  <si>
    <t>daily-summaries-of-precipitation-indicators-for-cyprus</t>
  </si>
  <si>
    <t>2016-01-08T19:59:04.765064</t>
  </si>
  <si>
    <t>precipitation_cyp.csv</t>
  </si>
  <si>
    <t>https://ds-ec2.scraperwiki.com/fhsehwp/vdocua8hjwptucu/cgi-bin/csv/cyp.csv</t>
  </si>
  <si>
    <t>2016-01-08T19:59:04.758834</t>
  </si>
  <si>
    <t>2014-08-29</t>
  </si>
  <si>
    <t>ebola-cases-2014</t>
  </si>
  <si>
    <t>7d7f5f8d-7e3b-483a-8de1-2b122010c1eb</t>
  </si>
  <si>
    <t>2016-03-28T16:13:33.590677</t>
  </si>
  <si>
    <t>ebola_data_db_format.xlsx</t>
  </si>
  <si>
    <t>https://ds-ec2.scraperwiki.com/g7nnqgn/ckm9nsfssakeuor/cgi-bin/xlsx/ebola_data_db_format</t>
  </si>
  <si>
    <t>2016-03-28T16:13:33.587544</t>
  </si>
  <si>
    <t>g7nnqgn</t>
  </si>
  <si>
    <t>DISABLED WHO Ebola SitRep Scraper</t>
  </si>
  <si>
    <t>2015-01-12</t>
  </si>
  <si>
    <t>unhcr-information-portal-data</t>
  </si>
  <si>
    <t>2016-04-20T15:13:15.798119</t>
  </si>
  <si>
    <t>UNHCR-information-portal-data.csv</t>
  </si>
  <si>
    <t>https://ds-ec2.scraperwiki.com/ye7nhjd/uq816xboyfzffx6/cgi-bin/csv/unhcr_real_time.csv</t>
  </si>
  <si>
    <t>2016-04-20T15:13:15.794335</t>
  </si>
  <si>
    <t>ye7nhjd</t>
  </si>
  <si>
    <t>UNHCR Real-time API</t>
  </si>
  <si>
    <t>daily-summaries-of-precipitation-indicators-for-chad</t>
  </si>
  <si>
    <t>2016-07-17T09:50:21.064709</t>
  </si>
  <si>
    <t>precipitation_tcd.csv</t>
  </si>
  <si>
    <t>https://ds-ec2.scraperwiki.com/fhsehwp/vdocua8hjwptucu/cgi-bin/csv/tcd.csv</t>
  </si>
  <si>
    <t>marindi</t>
  </si>
  <si>
    <t>2016-07-17T09:50:21.063309</t>
  </si>
  <si>
    <t>daily-summaries-of-precipitation-indicators-for-el-salvador</t>
  </si>
  <si>
    <t>2016-07-17T09:50:40.644325</t>
  </si>
  <si>
    <t>precipitation_slv.csv</t>
  </si>
  <si>
    <t>https://ds-ec2.scraperwiki.com/fhsehwp/vdocua8hjwptucu/cgi-bin/csv/slv.csv</t>
  </si>
  <si>
    <t>2016-07-17T09:50:40.642809</t>
  </si>
  <si>
    <t>daily-summaries-of-precipitation-indicators-for-myanmar</t>
  </si>
  <si>
    <t>2016-07-17T09:51:11.849379</t>
  </si>
  <si>
    <t>precipitation_mmr.csv</t>
  </si>
  <si>
    <t>https://ds-ec2.scraperwiki.com/fhsehwp/vdocua8hjwptucu/cgi-bin/csv/mmr.csv</t>
  </si>
  <si>
    <t>2016-07-17T09:51:11.847869</t>
  </si>
  <si>
    <t>daily-summaries-of-precipitation-indicators-for-sri-lanka</t>
  </si>
  <si>
    <t>2016-07-17T09:51:21.373662</t>
  </si>
  <si>
    <t>precipitation_lka.csv</t>
  </si>
  <si>
    <t>https://ds-ec2.scraperwiki.com/fhsehwp/vdocua8hjwptucu/cgi-bin/csv/lka.csv</t>
  </si>
  <si>
    <t>2016-07-17T09:51:21.371590</t>
  </si>
  <si>
    <t>daily-summaries-of-precipitation-indicators-for-italy</t>
  </si>
  <si>
    <t>2016-07-17T09:51:30.945018</t>
  </si>
  <si>
    <t>precipitation_ita.csv</t>
  </si>
  <si>
    <t>https://ds-ec2.scraperwiki.com/fhsehwp/vdocua8hjwptucu/cgi-bin/csv/ita.csv</t>
  </si>
  <si>
    <t>2016-07-17T09:51:30.943626</t>
  </si>
  <si>
    <t>daily-summaries-of-precipitation-indicators-for-cambodia</t>
  </si>
  <si>
    <t>2016-07-17T09:51:42.459605</t>
  </si>
  <si>
    <t>precipitation_khm.csv</t>
  </si>
  <si>
    <t>https://ds-ec2.scraperwiki.com/fhsehwp/vdocua8hjwptucu/cgi-bin/csv/khm.csv</t>
  </si>
  <si>
    <t>2016-07-17T09:51:42.458291</t>
  </si>
  <si>
    <t>daily-summaries-of-precipitation-indicators-for-israel</t>
  </si>
  <si>
    <t>2016-07-17T09:52:06.186803</t>
  </si>
  <si>
    <t>precipitation_isr.csv</t>
  </si>
  <si>
    <t>https://ds-ec2.scraperwiki.com/fhsehwp/vdocua8hjwptucu/cgi-bin/csv/isr.csv</t>
  </si>
  <si>
    <t>2016-07-17T09:52:06.185096</t>
  </si>
  <si>
    <t>daily-summaries-of-precipitation-indicators-for-iraq</t>
  </si>
  <si>
    <t>2016-07-17T09:52:15.534745</t>
  </si>
  <si>
    <t>precipitation_irq.csv</t>
  </si>
  <si>
    <t>https://ds-ec2.scraperwiki.com/fhsehwp/vdocua8hjwptucu/cgi-bin/csv/irq.csv</t>
  </si>
  <si>
    <t>2016-07-17T09:52:15.528230</t>
  </si>
  <si>
    <t>daily-summaries-of-precipitation-indicators-for-iran--islamic-republic-of</t>
  </si>
  <si>
    <t>2016-07-17T09:52:28.814228</t>
  </si>
  <si>
    <t>precipitation_irn.csv</t>
  </si>
  <si>
    <t>https://ds-ec2.scraperwiki.com/fhsehwp/vdocua8hjwptucu/cgi-bin/csv/irn.csv</t>
  </si>
  <si>
    <t>2016-07-17T09:52:28.812637</t>
  </si>
  <si>
    <t>daily-summaries-of-precipitation-indicators-for-india</t>
  </si>
  <si>
    <t>2016-07-17T09:52:42.875773</t>
  </si>
  <si>
    <t>precipitation_ind.csv</t>
  </si>
  <si>
    <t>https://ds-ec2.scraperwiki.com/fhsehwp/vdocua8hjwptucu/cgi-bin/csv/ind.csv</t>
  </si>
  <si>
    <t>2016-07-17T09:52:42.874199</t>
  </si>
  <si>
    <t>daily-summaries-of-precipitation-indicators-for-indonesia</t>
  </si>
  <si>
    <t>2016-07-17T09:52:54.940412</t>
  </si>
  <si>
    <t>precipitation_idn.csv</t>
  </si>
  <si>
    <t>https://ds-ec2.scraperwiki.com/fhsehwp/vdocua8hjwptucu/cgi-bin/csv/idn.csv</t>
  </si>
  <si>
    <t>2016-07-17T09:52:54.938713</t>
  </si>
  <si>
    <t>daily-summaries-of-precipitation-indicators-for-honduras</t>
  </si>
  <si>
    <t>2016-07-17T09:53:37.864759</t>
  </si>
  <si>
    <t>precipitation_hnd.csv</t>
  </si>
  <si>
    <t>https://ds-ec2.scraperwiki.com/fhsehwp/vdocua8hjwptucu/cgi-bin/csv/hnd.csv</t>
  </si>
  <si>
    <t>2016-07-17T09:53:37.863568</t>
  </si>
  <si>
    <t>daily-summaries-of-precipitation-indicators-for-equatorial-guinea</t>
  </si>
  <si>
    <t>2016-07-17T09:55:15.111113</t>
  </si>
  <si>
    <t>precipitation_gnq.csv</t>
  </si>
  <si>
    <t>https://ds-ec2.scraperwiki.com/fhsehwp/vdocua8hjwptucu/cgi-bin/csv/gnq.csv</t>
  </si>
  <si>
    <t>2016-07-17T09:55:15.108994</t>
  </si>
  <si>
    <t>daily-summaries-of-precipitation-indicators-for-gambia</t>
  </si>
  <si>
    <t>2016-07-17T09:55:24.666564</t>
  </si>
  <si>
    <t>precipitation_gmb.csv</t>
  </si>
  <si>
    <t>https://ds-ec2.scraperwiki.com/fhsehwp/vdocua8hjwptucu/cgi-bin/csv/gmb.csv</t>
  </si>
  <si>
    <t>2016-07-17T09:55:24.664588</t>
  </si>
  <si>
    <t>daily-summaries-of-precipitation-indicators-for-guinea</t>
  </si>
  <si>
    <t>2016-07-17T09:55:37.744689</t>
  </si>
  <si>
    <t>precipitation_gin.csv</t>
  </si>
  <si>
    <t>https://ds-ec2.scraperwiki.com/fhsehwp/vdocua8hjwptucu/cgi-bin/csv/gin.csv</t>
  </si>
  <si>
    <t>2016-07-17T09:55:37.743306</t>
  </si>
  <si>
    <t>daily-summaries-of-precipitation-indicators-for-ghana</t>
  </si>
  <si>
    <t>2016-07-17T09:55:46.241079</t>
  </si>
  <si>
    <t>precipitation_gha.csv</t>
  </si>
  <si>
    <t>https://ds-ec2.scraperwiki.com/fhsehwp/vdocua8hjwptucu/cgi-bin/csv/gha.csv</t>
  </si>
  <si>
    <t>2016-07-17T09:55:46.239610</t>
  </si>
  <si>
    <t>daily-summaries-of-precipitation-indicators-for-gabon</t>
  </si>
  <si>
    <t>2016-07-17T09:55:54.677025</t>
  </si>
  <si>
    <t>precipitation_gab.csv</t>
  </si>
  <si>
    <t>https://ds-ec2.scraperwiki.com/fhsehwp/vdocua8hjwptucu/cgi-bin/csv/gab.csv</t>
  </si>
  <si>
    <t>2016-07-17T09:55:54.675548</t>
  </si>
  <si>
    <t>daily-summaries-of-precipitation-indicators-for-micronesia--federated-states-of</t>
  </si>
  <si>
    <t>2016-07-17T09:56:04.522006</t>
  </si>
  <si>
    <t>precipitation_fsm.csv</t>
  </si>
  <si>
    <t>https://ds-ec2.scraperwiki.com/fhsehwp/vdocua8hjwptucu/cgi-bin/csv/fsm.csv</t>
  </si>
  <si>
    <t>2016-07-17T09:56:04.520649</t>
  </si>
  <si>
    <t>daily-summaries-of-precipitation-indicators-for-guyana</t>
  </si>
  <si>
    <t>2016-07-17T09:56:24.524829</t>
  </si>
  <si>
    <t>precipitation_guy.csv</t>
  </si>
  <si>
    <t>https://ds-ec2.scraperwiki.com/fhsehwp/vdocua8hjwptucu/cgi-bin/csv/guy.csv</t>
  </si>
  <si>
    <t>2016-07-17T09:56:24.523430</t>
  </si>
  <si>
    <t>daily-summaries-of-precipitation-indicators-for-faroe-islands</t>
  </si>
  <si>
    <t>2016-07-17T09:57:02.071815</t>
  </si>
  <si>
    <t>precipitation_fro.csv</t>
  </si>
  <si>
    <t>https://ds-ec2.scraperwiki.com/fhsehwp/vdocua8hjwptucu/cgi-bin/csv/fro.csv</t>
  </si>
  <si>
    <t>2016-07-17T09:57:02.069932</t>
  </si>
  <si>
    <t>daily-summaries-of-precipitation-indicators-for-fiji</t>
  </si>
  <si>
    <t>2016-07-17T09:57:11.336391</t>
  </si>
  <si>
    <t>precipitation_fji.csv</t>
  </si>
  <si>
    <t>https://ds-ec2.scraperwiki.com/fhsehwp/vdocua8hjwptucu/cgi-bin/csv/fji.csv</t>
  </si>
  <si>
    <t>2016-07-17T09:57:11.334608</t>
  </si>
  <si>
    <t>daily-summaries-of-precipitation-indicators-for-ethiopia</t>
  </si>
  <si>
    <t>2016-07-17T09:57:23.447490</t>
  </si>
  <si>
    <t>precipitation_eth.csv</t>
  </si>
  <si>
    <t>https://ds-ec2.scraperwiki.com/fhsehwp/vdocua8hjwptucu/cgi-bin/csv/eth.csv</t>
  </si>
  <si>
    <t>2016-07-17T09:57:23.446031</t>
  </si>
  <si>
    <t>daily-summaries-of-precipitation-indicators-for-egypt</t>
  </si>
  <si>
    <t>2016-07-17T09:57:35.652709</t>
  </si>
  <si>
    <t>precipitation_egy.csv</t>
  </si>
  <si>
    <t>https://ds-ec2.scraperwiki.com/fhsehwp/vdocua8hjwptucu/cgi-bin/csv/egy.csv</t>
  </si>
  <si>
    <t>2016-07-17T09:57:35.650846</t>
  </si>
  <si>
    <t>daily-summaries-of-precipitation-indicators-for-ecuador</t>
  </si>
  <si>
    <t>2016-07-17T09:57:47.623030</t>
  </si>
  <si>
    <t>precipitation_ecu.csv</t>
  </si>
  <si>
    <t>https://ds-ec2.scraperwiki.com/fhsehwp/vdocua8hjwptucu/cgi-bin/csv/ecu.csv</t>
  </si>
  <si>
    <t>2016-07-17T09:57:47.621657</t>
  </si>
  <si>
    <t>daily-summaries-of-precipitation-indicators-for-algeria</t>
  </si>
  <si>
    <t>2016-07-17T09:57:56.921618</t>
  </si>
  <si>
    <t>precipitation_dza.csv</t>
  </si>
  <si>
    <t>https://ds-ec2.scraperwiki.com/fhsehwp/vdocua8hjwptucu/cgi-bin/csv/dza.csv</t>
  </si>
  <si>
    <t>2016-07-17T09:57:56.919979</t>
  </si>
  <si>
    <t>daily-summaries-of-precipitation-indicators-for-cayman-islands</t>
  </si>
  <si>
    <t>2016-07-17T09:58:16.716445</t>
  </si>
  <si>
    <t>precipitation_cym.csv</t>
  </si>
  <si>
    <t>https://ds-ec2.scraperwiki.com/fhsehwp/vdocua8hjwptucu/cgi-bin/csv/cym.csv</t>
  </si>
  <si>
    <t>2016-07-17T09:58:16.714827</t>
  </si>
  <si>
    <t>daily-summaries-of-precipitation-indicators-for-cuba</t>
  </si>
  <si>
    <t>2016-07-17T09:58:56.040730</t>
  </si>
  <si>
    <t>precipitation_cub.csv</t>
  </si>
  <si>
    <t>https://ds-ec2.scraperwiki.com/fhsehwp/vdocua8hjwptucu/cgi-bin/csv/cub.csv</t>
  </si>
  <si>
    <t>2016-07-17T09:58:56.039079</t>
  </si>
  <si>
    <t>daily-summaries-of-precipitation-indicators-for-costa-rica</t>
  </si>
  <si>
    <t>2016-07-17T09:59:08.006858</t>
  </si>
  <si>
    <t>precipitation_cri.csv</t>
  </si>
  <si>
    <t>https://ds-ec2.scraperwiki.com/fhsehwp/vdocua8hjwptucu/cgi-bin/csv/cri.csv</t>
  </si>
  <si>
    <t>2016-07-17T09:59:08.005239</t>
  </si>
  <si>
    <t>daily-summaries-of-precipitation-indicators-for-cabo-verde</t>
  </si>
  <si>
    <t>2016-07-17T09:59:15.368312</t>
  </si>
  <si>
    <t>precipitation_cpv.csv</t>
  </si>
  <si>
    <t>https://ds-ec2.scraperwiki.com/fhsehwp/vdocua8hjwptucu/cgi-bin/csv/cpv.csv</t>
  </si>
  <si>
    <t>2016-07-17T09:59:15.366912</t>
  </si>
  <si>
    <t>daily-summaries-of-precipitation-indicators-for-colombia</t>
  </si>
  <si>
    <t>2016-07-17T09:59:26.118480</t>
  </si>
  <si>
    <t>precipitation_col.csv</t>
  </si>
  <si>
    <t>https://ds-ec2.scraperwiki.com/fhsehwp/vdocua8hjwptucu/cgi-bin/csv/col.csv</t>
  </si>
  <si>
    <t>2016-07-17T09:59:26.116954</t>
  </si>
  <si>
    <t>daily-summaries-of-precipitation-indicators-for-cook-islands</t>
  </si>
  <si>
    <t>2016-07-17T09:59:34.397706</t>
  </si>
  <si>
    <t>precipitation_cok.csv</t>
  </si>
  <si>
    <t>https://ds-ec2.scraperwiki.com/fhsehwp/vdocua8hjwptucu/cgi-bin/csv/cok.csv</t>
  </si>
  <si>
    <t>2016-07-17T09:59:34.396224</t>
  </si>
  <si>
    <t>daily-summaries-of-precipitation-indicators-for-congo</t>
  </si>
  <si>
    <t>2016-07-17T09:59:45.333257</t>
  </si>
  <si>
    <t>precipitation_cog.csv</t>
  </si>
  <si>
    <t>https://ds-ec2.scraperwiki.com/fhsehwp/vdocua8hjwptucu/cgi-bin/csv/cog.csv</t>
  </si>
  <si>
    <t>2016-07-17T09:59:45.331922</t>
  </si>
  <si>
    <t>daily-summaries-of-precipitation-indicators-for-congo--the-democratic-republic-of-the</t>
  </si>
  <si>
    <t>2016-07-17T09:59:54.722402</t>
  </si>
  <si>
    <t>precipitation_cod.csv</t>
  </si>
  <si>
    <t>https://ds-ec2.scraperwiki.com/fhsehwp/vdocua8hjwptucu/cgi-bin/csv/cod.csv</t>
  </si>
  <si>
    <t>2016-07-17T09:59:54.721371</t>
  </si>
  <si>
    <t>daily-summaries-of-precipitation-indicators-for-cameroon</t>
  </si>
  <si>
    <t>2016-07-17T10:00:05.650509</t>
  </si>
  <si>
    <t>precipitation_cmr.csv</t>
  </si>
  <si>
    <t>https://ds-ec2.scraperwiki.com/fhsehwp/vdocua8hjwptucu/cgi-bin/csv/cmr.csv</t>
  </si>
  <si>
    <t>2016-07-17T10:00:05.647008</t>
  </si>
  <si>
    <t>daily-summaries-of-precipitation-indicators-for-cote-divoire</t>
  </si>
  <si>
    <t>2016-07-17T10:03:49.806705</t>
  </si>
  <si>
    <t>precipitation_civ.csv</t>
  </si>
  <si>
    <t>https://ds-ec2.scraperwiki.com/fhsehwp/vdocua8hjwptucu/cgi-bin/csv/civ.csv</t>
  </si>
  <si>
    <t>2016-07-17T10:03:49.805068</t>
  </si>
  <si>
    <t>daily-summaries-of-precipitation-indicators-for-china</t>
  </si>
  <si>
    <t>2016-07-17T10:03:55.079587</t>
  </si>
  <si>
    <t>precipitation_chn.csv</t>
  </si>
  <si>
    <t>https://ds-ec2.scraperwiki.com/fhsehwp/vdocua8hjwptucu/cgi-bin/csv/chn.csv</t>
  </si>
  <si>
    <t>2016-07-17T10:03:55.077920</t>
  </si>
  <si>
    <t>daily-summaries-of-precipitation-indicators-for-chile</t>
  </si>
  <si>
    <t>2016-07-17T10:04:07.556674</t>
  </si>
  <si>
    <t>precipitation_chl.csv</t>
  </si>
  <si>
    <t>https://ds-ec2.scraperwiki.com/fhsehwp/vdocua8hjwptucu/cgi-bin/csv/chl.csv</t>
  </si>
  <si>
    <t>2016-07-17T10:04:07.554974</t>
  </si>
  <si>
    <t>daily-summaries-of-precipitation-indicators-for-canada</t>
  </si>
  <si>
    <t>2016-07-17T10:04:18.326360</t>
  </si>
  <si>
    <t>precipitation_can.csv</t>
  </si>
  <si>
    <t>https://ds-ec2.scraperwiki.com/fhsehwp/vdocua8hjwptucu/cgi-bin/csv/can.csv</t>
  </si>
  <si>
    <t>2016-07-17T10:04:18.324496</t>
  </si>
  <si>
    <t>daily-summaries-of-precipitation-indicators-for-central-african-republic</t>
  </si>
  <si>
    <t>2016-07-17T10:04:29.030430</t>
  </si>
  <si>
    <t>precipitation_caf.csv</t>
  </si>
  <si>
    <t>https://ds-ec2.scraperwiki.com/fhsehwp/vdocua8hjwptucu/cgi-bin/csv/caf.csv</t>
  </si>
  <si>
    <t>2016-07-17T10:04:29.028971</t>
  </si>
  <si>
    <t>daily-summaries-of-precipitation-indicators-for-botswana</t>
  </si>
  <si>
    <t>2016-07-17T10:05:01.274541</t>
  </si>
  <si>
    <t>precipitation_bwa.csv</t>
  </si>
  <si>
    <t>https://ds-ec2.scraperwiki.com/fhsehwp/vdocua8hjwptucu/cgi-bin/csv/bwa.csv</t>
  </si>
  <si>
    <t>2016-07-17T10:05:01.273047</t>
  </si>
  <si>
    <t>daily-summaries-of-precipitation-indicators-for-brunei-darussalam</t>
  </si>
  <si>
    <t>2016-07-17T10:05:10.461684</t>
  </si>
  <si>
    <t>precipitation_brn.csv</t>
  </si>
  <si>
    <t>https://ds-ec2.scraperwiki.com/fhsehwp/vdocua8hjwptucu/cgi-bin/csv/brn.csv</t>
  </si>
  <si>
    <t>2016-07-17T10:05:10.460369</t>
  </si>
  <si>
    <t>daily-summaries-of-precipitation-indicators-for-brazil</t>
  </si>
  <si>
    <t>2016-07-17T10:05:20.690686</t>
  </si>
  <si>
    <t>precipitation_bra.csv</t>
  </si>
  <si>
    <t>https://ds-ec2.scraperwiki.com/fhsehwp/vdocua8hjwptucu/cgi-bin/csv/bra.csv</t>
  </si>
  <si>
    <t>2016-07-17T10:05:20.689456</t>
  </si>
  <si>
    <t>daily-summaries-of-precipitation-indicators-for-bolivia--plurinational-state-of</t>
  </si>
  <si>
    <t>2016-07-17T10:05:31.737819</t>
  </si>
  <si>
    <t>precipitation_bol.csv</t>
  </si>
  <si>
    <t>https://ds-ec2.scraperwiki.com/fhsehwp/vdocua8hjwptucu/cgi-bin/csv/bol.csv</t>
  </si>
  <si>
    <t>2016-07-17T10:05:31.736763</t>
  </si>
  <si>
    <t>daily-summaries-of-precipitation-indicators-for-bermuda</t>
  </si>
  <si>
    <t>2016-07-17T10:05:42.372362</t>
  </si>
  <si>
    <t>precipitation_bmu.csv</t>
  </si>
  <si>
    <t>https://ds-ec2.scraperwiki.com/fhsehwp/vdocua8hjwptucu/cgi-bin/csv/bmu.csv</t>
  </si>
  <si>
    <t>2016-07-17T10:05:42.370832</t>
  </si>
  <si>
    <t>daily-summaries-of-precipitation-indicators-for-belize</t>
  </si>
  <si>
    <t>2016-07-17T10:05:53.417995</t>
  </si>
  <si>
    <t>precipitation_blz.csv</t>
  </si>
  <si>
    <t>https://ds-ec2.scraperwiki.com/fhsehwp/vdocua8hjwptucu/cgi-bin/csv/blz.csv</t>
  </si>
  <si>
    <t>2016-07-17T10:05:53.416552</t>
  </si>
  <si>
    <t>daily-summaries-of-precipitation-indicators-for-belarus</t>
  </si>
  <si>
    <t>2016-07-17T10:06:01.757449</t>
  </si>
  <si>
    <t>precipitation_blr.csv</t>
  </si>
  <si>
    <t>https://ds-ec2.scraperwiki.com/fhsehwp/vdocua8hjwptucu/cgi-bin/csv/blr.csv</t>
  </si>
  <si>
    <t>2016-07-17T10:06:01.756137</t>
  </si>
  <si>
    <t>daily-summaries-of-precipitation-indicators-for-bahamas</t>
  </si>
  <si>
    <t>2016-07-17T10:06:11.283687</t>
  </si>
  <si>
    <t>precipitation_bhs.csv</t>
  </si>
  <si>
    <t>https://ds-ec2.scraperwiki.com/fhsehwp/vdocua8hjwptucu/cgi-bin/csv/bhs.csv</t>
  </si>
  <si>
    <t>2016-07-17T10:06:11.281947</t>
  </si>
  <si>
    <t>daily-summaries-of-precipitation-indicators-for-bahrain</t>
  </si>
  <si>
    <t>2016-07-17T10:06:21.262331</t>
  </si>
  <si>
    <t>precipitation_bhr.csv</t>
  </si>
  <si>
    <t>https://ds-ec2.scraperwiki.com/fhsehwp/vdocua8hjwptucu/cgi-bin/csv/bhr.csv</t>
  </si>
  <si>
    <t>2016-07-17T10:06:21.260926</t>
  </si>
  <si>
    <t>daily-summaries-of-precipitation-indicators-for-bangladesh</t>
  </si>
  <si>
    <t>2016-07-17T10:06:29.331430</t>
  </si>
  <si>
    <t>precipitation_bgd.csv</t>
  </si>
  <si>
    <t>https://ds-ec2.scraperwiki.com/fhsehwp/vdocua8hjwptucu/cgi-bin/csv/bgd.csv</t>
  </si>
  <si>
    <t>2016-07-17T10:06:29.330165</t>
  </si>
  <si>
    <t>daily-summaries-of-precipitation-indicators-for-benin</t>
  </si>
  <si>
    <t>2016-07-17T10:06:38.483301</t>
  </si>
  <si>
    <t>precipitation_ben.csv</t>
  </si>
  <si>
    <t>https://ds-ec2.scraperwiki.com/fhsehwp/vdocua8hjwptucu/cgi-bin/csv/ben.csv</t>
  </si>
  <si>
    <t>2016-07-17T10:06:38.481305</t>
  </si>
  <si>
    <t>daily-summaries-of-precipitation-indicators-for-azerbaijan</t>
  </si>
  <si>
    <t>2016-07-17T10:06:47.120596</t>
  </si>
  <si>
    <t>precipitation_aze.csv</t>
  </si>
  <si>
    <t>https://ds-ec2.scraperwiki.com/fhsehwp/vdocua8hjwptucu/cgi-bin/csv/aze.csv</t>
  </si>
  <si>
    <t>2016-07-17T10:06:47.118957</t>
  </si>
  <si>
    <t>daily-summaries-of-precipitation-indicators-for-australia</t>
  </si>
  <si>
    <t>2016-07-17T10:07:43.844494</t>
  </si>
  <si>
    <t>precipitation_aus.csv</t>
  </si>
  <si>
    <t>https://ds-ec2.scraperwiki.com/fhsehwp/vdocua8hjwptucu/cgi-bin/csv/aus.csv</t>
  </si>
  <si>
    <t>2016-07-17T10:07:43.843100</t>
  </si>
  <si>
    <t>daily-summaries-of-precipitation-indicators-for-armenia</t>
  </si>
  <si>
    <t>2016-07-17T10:07:49.999063</t>
  </si>
  <si>
    <t>precipitation_arm.csv</t>
  </si>
  <si>
    <t>https://ds-ec2.scraperwiki.com/fhsehwp/vdocua8hjwptucu/cgi-bin/csv/arm.csv</t>
  </si>
  <si>
    <t>2016-07-17T10:07:49.997371</t>
  </si>
  <si>
    <t>daily-summaries-of-precipitation-indicators-for-argentina</t>
  </si>
  <si>
    <t>2016-07-17T10:07:57.880986</t>
  </si>
  <si>
    <t>precipitation_arg.csv</t>
  </si>
  <si>
    <t>https://ds-ec2.scraperwiki.com/fhsehwp/vdocua8hjwptucu/cgi-bin/csv/arg.csv</t>
  </si>
  <si>
    <t>2016-07-17T10:07:57.879463</t>
  </si>
  <si>
    <t>daily-summaries-of-precipitation-indicators-for-united-arab-emirates</t>
  </si>
  <si>
    <t>2016-07-17T10:09:50.542982</t>
  </si>
  <si>
    <t>precipitation_are.csv</t>
  </si>
  <si>
    <t>https://ds-ec2.scraperwiki.com/fhsehwp/vdocua8hjwptucu/cgi-bin/csv/are.csv</t>
  </si>
  <si>
    <t>2016-07-17T10:08:01.563195</t>
  </si>
  <si>
    <t>daily-summaries-of-precipitation-indicators-for-angola</t>
  </si>
  <si>
    <t>2016-07-17T10:09:43.738354</t>
  </si>
  <si>
    <t>precipitation_ago.csv</t>
  </si>
  <si>
    <t>https://ds-ec2.scraperwiki.com/fhsehwp/vdocua8hjwptucu/cgi-bin/csv/ago.csv</t>
  </si>
  <si>
    <t>2016-07-17T10:08:40.324658</t>
  </si>
  <si>
    <t>daily-summaries-of-precipitation-indicators-for-afghanistan</t>
  </si>
  <si>
    <t>2016-07-17T10:09:16.032966</t>
  </si>
  <si>
    <t>precipitation_afg.csv</t>
  </si>
  <si>
    <t>https://ds-ec2.scraperwiki.com/fhsehwp/vdocua8hjwptucu/cgi-bin/csv/afg.csv</t>
  </si>
  <si>
    <t>2016-07-17T10:09:16.029922</t>
  </si>
  <si>
    <t>1980-01-01</t>
  </si>
  <si>
    <t>education-index</t>
  </si>
  <si>
    <t>9cabb67c-c08a-4a11-a410-b3a57364de15</t>
  </si>
  <si>
    <t>2016-08-31T03:57:30.588030</t>
  </si>
  <si>
    <t>Education index</t>
  </si>
  <si>
    <t>https://ds-ec2.scraperwiki.com/gzk5p3z/tbb2ribak1ktkqp/cgi-bin/csv/hdi_education_index.csv</t>
  </si>
  <si>
    <t>2016-08-31T03:57:30.586193</t>
  </si>
  <si>
    <t>gzk5p3z</t>
  </si>
  <si>
    <t>HDRO Collector</t>
  </si>
  <si>
    <t>2013-01-01</t>
  </si>
  <si>
    <t>multidimensional-poverty-index</t>
  </si>
  <si>
    <t>2016-08-31T04:06:34.646843</t>
  </si>
  <si>
    <t>Multidimensional Poverty Index</t>
  </si>
  <si>
    <t>https://ds-ec2.scraperwiki.com/gzk5p3z/tbb2ribak1ktkqp/cgi-bin/csv/mpi_multidimensional_poverty_index_revised.csv</t>
  </si>
  <si>
    <t>2016-08-31T04:06:34.644968</t>
  </si>
  <si>
    <t>2015-10-12</t>
  </si>
  <si>
    <t>fts-clusters</t>
  </si>
  <si>
    <t>2016-11-09T11:23:23.805197</t>
  </si>
  <si>
    <t>FTS Clusters</t>
  </si>
  <si>
    <t>https://ds-ec2.scraperwiki.com/md49udj/xljsoqqazmdfr3i/cgi-bin/csv/cluster.csv</t>
  </si>
  <si>
    <t>mcarans</t>
  </si>
  <si>
    <t>2016-11-09T11:23:23.803424</t>
  </si>
  <si>
    <t>md49udj</t>
  </si>
  <si>
    <t>FTS Collector</t>
  </si>
  <si>
    <t>ops-projects-with-targets</t>
  </si>
  <si>
    <t>2016-12-21T11:06:16.040364</t>
  </si>
  <si>
    <t>ors_prjtrg.csv</t>
  </si>
  <si>
    <t>https://ds-ec2.scraperwiki.com/3zarzzv/0zftw6fzkjxommp/cgi-bin/csv/ors_prjtrg.csv</t>
  </si>
  <si>
    <t>hdx-amadou</t>
  </si>
  <si>
    <t>2016-12-21T11:06:16.036644</t>
  </si>
  <si>
    <t>2015-05-15</t>
  </si>
  <si>
    <t>ors-key-figure</t>
  </si>
  <si>
    <t>2016-12-21T11:11:16.792961</t>
  </si>
  <si>
    <t>ors_key_figures.csv</t>
  </si>
  <si>
    <t>https://ds-ec2.scraperwiki.com/3zarzzv/0zftw6fzkjxommp/cgi-bin/csv/ors_key_figures.csv</t>
  </si>
  <si>
    <t>2016-12-21T11:11:16.791299</t>
  </si>
  <si>
    <t>country-framework-with-targets</t>
  </si>
  <si>
    <t>2016-12-21T11:26:43.452617</t>
  </si>
  <si>
    <t>ors_frwtrg.csv</t>
  </si>
  <si>
    <t>https://ds-ec2.scraperwiki.com/3zarzzv/0zftw6fzkjxommp/cgi-bin/csv/ors_frwtrg.csv</t>
  </si>
  <si>
    <t>2016-12-21T11:26:43.451085</t>
  </si>
  <si>
    <t>gender-inequality-index</t>
  </si>
  <si>
    <t>2017-01-19T13:46:31.356101</t>
  </si>
  <si>
    <t>Gender Inequality Index (API)</t>
  </si>
  <si>
    <t>https://ds-ec2.scraperwiki.com/gzk5p3z/tbb2ribak1ktkqp/cgi-bin/csv/gii_gender_inequality_index_value.csv</t>
  </si>
  <si>
    <t>2017-01-19T13:46:31.354723</t>
  </si>
  <si>
    <t>sidih-humanitarian-needs-overview</t>
  </si>
  <si>
    <t>2017-03-16T11:39:00.894758</t>
  </si>
  <si>
    <t>sidih_684.csv</t>
  </si>
  <si>
    <t>https://ds-ec2.scraperwiki.com/egzfk1p/siqsxsgjnxgk3r2/cgi-bin/csv/sidih_684.csv</t>
  </si>
  <si>
    <t>2017-03-16T11:39:00.893552</t>
  </si>
  <si>
    <t>daily-summaries-of-precipitation-indicators-for-dominican-republic</t>
  </si>
  <si>
    <t>e780fabb-29f0-4c65-92a9-ed8896f7faf6</t>
  </si>
  <si>
    <t>2017-09-15T11:48:12.837891</t>
  </si>
  <si>
    <t>precipitation_dom.csv</t>
  </si>
  <si>
    <t>https://ds-ec2.scraperwiki.com/fhsehwp/vdocua8hjwptucu/cgi-bin/csv/dom.csv</t>
  </si>
  <si>
    <t>hdx</t>
  </si>
  <si>
    <t>2017-09-15T11:48:12.836638</t>
  </si>
  <si>
    <t>total-expenditure-on-health-of-gdp</t>
  </si>
  <si>
    <t>2018-06-11T15:45:25.279468</t>
  </si>
  <si>
    <t>Total Expenditure on health (% of GDP)</t>
  </si>
  <si>
    <t>https://ds-ec2.scraperwiki.com/gzk5p3z/tbb2ribak1ktkqp/cgi-bin/csv/expenditure_on_health_total_of_gdp.csv</t>
  </si>
  <si>
    <t>2018-06-11T15:45:25.277401</t>
  </si>
  <si>
    <t>population-in-severe-poverty-headcount</t>
  </si>
  <si>
    <t>2018-06-11T15:46:04.494226</t>
  </si>
  <si>
    <t>Population in severe poverty (headcount)</t>
  </si>
  <si>
    <t>https://ds-ec2.scraperwiki.com/gzk5p3z/tbb2ribak1ktkqp/cgi-bin/csv/mpi_population_in_severe_poverty_headcount.csv</t>
  </si>
  <si>
    <t>2018-06-11T15:46:04.492845</t>
  </si>
  <si>
    <t>inequality-adjusted-hdi</t>
  </si>
  <si>
    <t>2018-06-11T15:47:54.278410</t>
  </si>
  <si>
    <t>Inequality-adjusted HDI</t>
  </si>
  <si>
    <t>https://ds-ec2.scraperwiki.com/gzk5p3z/tbb2ribak1ktkqp/cgi-bin/csv/ihdi_inequality_adjusted_hdi_value.csv</t>
  </si>
  <si>
    <t>2018-06-11T15:47:54.277219</t>
  </si>
  <si>
    <t>human-development-index-hdi</t>
  </si>
  <si>
    <t>2018-06-11T15:49:23.888266</t>
  </si>
  <si>
    <t>Human Development Index (HDI)</t>
  </si>
  <si>
    <t>https://ds-ec2.scraperwiki.com/gzk5p3z/tbb2ribak1ktkqp/cgi-bin/csv/hdi_human_development_index_hdig_value.csv</t>
  </si>
  <si>
    <t>2018-06-11T15:49:23.886771</t>
  </si>
  <si>
    <t>health-index</t>
  </si>
  <si>
    <t>2018-06-11T15:50:18.583566</t>
  </si>
  <si>
    <t>Health Index</t>
  </si>
  <si>
    <t>https://ds-ec2.scraperwiki.com/gzk5p3z/tbb2ribak1ktkqp/cgi-bin/csv/hdi_health_index.csv</t>
  </si>
  <si>
    <t>2018-06-11T15:50:18.581958</t>
  </si>
  <si>
    <t>gender-development-index-female-to-male-ratio-of-hdi</t>
  </si>
  <si>
    <t>2018-06-11T15:51:50.651563</t>
  </si>
  <si>
    <t>Gender Development Index (Female to male ratio of HDI)</t>
  </si>
  <si>
    <t>https://ds-ec2.scraperwiki.com/gzk5p3z/tbb2ribak1ktkqp/cgi-bin/csv/gdi_female_to_male_ratio_of_hdi_geometric_gdi.csv</t>
  </si>
  <si>
    <t>2018-06-11T15:51:50.650355</t>
  </si>
  <si>
    <t>2017-02-28</t>
  </si>
  <si>
    <t>mvam-food-security-monitoring-databank</t>
  </si>
  <si>
    <t>2018-06-26T22:21:20.465890</t>
  </si>
  <si>
    <t>mVAM_allAggStats.xlsx</t>
  </si>
  <si>
    <t>https://ds-ec2.scraperwiki.com/gfudhzb/r8kisejjlofexpc/cgi-bin/xlsx/</t>
  </si>
  <si>
    <t>2018-06-26T22:21:20.464504</t>
  </si>
  <si>
    <t>gfudhzb</t>
  </si>
  <si>
    <t>WFP mVAM Collector</t>
  </si>
  <si>
    <t>2015-01-01</t>
  </si>
  <si>
    <t>afghanistan-2015-humanitarian-contributions</t>
  </si>
  <si>
    <t>2018-07-01T22:19:26.403616</t>
  </si>
  <si>
    <t>afghanistan-2015-humanitarian-contributions.csv</t>
  </si>
  <si>
    <t>https://ds-ec2.scraperwiki.com/mcu9bxo/m5dbtbjvgv577aq/cgi-bin/csv/Emergency_16525.csv</t>
  </si>
  <si>
    <t>2018-07-01T22:19:26.402124</t>
  </si>
  <si>
    <t>cameroon-2015-humanitarian-contributions</t>
  </si>
  <si>
    <t>2018-07-03T22:19:30.274285</t>
  </si>
  <si>
    <t>cameroon-2015-humanitarian-contributions.csv</t>
  </si>
  <si>
    <t>https://ds-ec2.scraperwiki.com/mcu9bxo/m5dbtbjvgv577aq/cgi-bin/csv/Emergency_16530.csv</t>
  </si>
  <si>
    <t>2018-07-03T22:19:30.272974</t>
  </si>
  <si>
    <t>nigeria-2015-humanitarian-contributions</t>
  </si>
  <si>
    <t>2018-07-03T22:19:32.270437</t>
  </si>
  <si>
    <t>nigeria-2015-humanitarian-contributions.csv</t>
  </si>
  <si>
    <t>https://ds-ec2.scraperwiki.com/mcu9bxo/m5dbtbjvgv577aq/cgi-bin/csv/Emergency_16536.csv</t>
  </si>
  <si>
    <t>2018-07-03T22:19:32.269263</t>
  </si>
  <si>
    <t>mali-2015-humanitarian-contributions</t>
  </si>
  <si>
    <t>2018-07-03T22:19:33.968185</t>
  </si>
  <si>
    <t>mali-2015-humanitarian-contributions.csv</t>
  </si>
  <si>
    <t>https://ds-ec2.scraperwiki.com/mcu9bxo/m5dbtbjvgv577aq/cgi-bin/csv/Emergency_16533.csv</t>
  </si>
  <si>
    <t>2018-07-03T22:19:33.967009</t>
  </si>
  <si>
    <t>chad-2015-humanitarian-contributions</t>
  </si>
  <si>
    <t>2018-07-03T22:19:35.465975</t>
  </si>
  <si>
    <t>chad-2015-humanitarian-contributions.csv</t>
  </si>
  <si>
    <t>https://ds-ec2.scraperwiki.com/mcu9bxo/m5dbtbjvgv577aq/cgi-bin/csv/Emergency_16531.csv</t>
  </si>
  <si>
    <t>2018-07-03T22:19:35.464734</t>
  </si>
  <si>
    <t>ukraine-2015-humanitarian-contributions</t>
  </si>
  <si>
    <t>2018-07-03T22:19:39.060671</t>
  </si>
  <si>
    <t>ukraine-2015-humanitarian-contributions.csv</t>
  </si>
  <si>
    <t>https://ds-ec2.scraperwiki.com/mcu9bxo/m5dbtbjvgv577aq/cgi-bin/csv/Emergency_16528.csv</t>
  </si>
  <si>
    <t>2018-07-03T22:19:39.059465</t>
  </si>
  <si>
    <t>central-african-republic-2015-humanitarian-contributions</t>
  </si>
  <si>
    <t>2018-07-03T22:19:42.589050</t>
  </si>
  <si>
    <t>central-african-republic-2015-humanitarian-contributions.csv</t>
  </si>
  <si>
    <t>https://ds-ec2.scraperwiki.com/mcu9bxo/m5dbtbjvgv577aq/cgi-bin/csv/Emergency_16526.csv</t>
  </si>
  <si>
    <t>2018-07-03T22:19:42.587283</t>
  </si>
  <si>
    <t>somalia-2015-humanitarian-contributions</t>
  </si>
  <si>
    <t>2018-07-03T22:19:46.282193</t>
  </si>
  <si>
    <t>somalia-2015-humanitarian-contributions.csv</t>
  </si>
  <si>
    <t>https://ds-ec2.scraperwiki.com/mcu9bxo/m5dbtbjvgv577aq/cgi-bin/csv/Emergency_16518.csv</t>
  </si>
  <si>
    <t>2018-07-03T22:19:46.280643</t>
  </si>
  <si>
    <t>sudan-2015-humanitarian-contributions</t>
  </si>
  <si>
    <t>2018-07-03T22:19:49.626528</t>
  </si>
  <si>
    <t>sudan-2015-humanitarian-contributions.csv</t>
  </si>
  <si>
    <t>https://ds-ec2.scraperwiki.com/mcu9bxo/m5dbtbjvgv577aq/cgi-bin/csv/Emergency_16524.csv</t>
  </si>
  <si>
    <t>2018-07-03T22:19:49.625185</t>
  </si>
  <si>
    <t>democratic-republic-of-congo-2015-humanitarian-contributions</t>
  </si>
  <si>
    <t>2018-07-05T00:11:36.925444</t>
  </si>
  <si>
    <t>democratic-republic-of-congo-2015-humanitarian-contributions.csv</t>
  </si>
  <si>
    <t>https://ds-ec2.scraperwiki.com/mcu9bxo/m5dbtbjvgv577aq/cgi-bin/csv/Emergency_16522.csv</t>
  </si>
  <si>
    <t>2018-07-05T00:11:36.923964</t>
  </si>
  <si>
    <t>south-sudan-2015-humanitarian-contributions</t>
  </si>
  <si>
    <t>2018-07-05T00:40:48.043639</t>
  </si>
  <si>
    <t>south-sudan-2015-humanitarian-contributions.csv</t>
  </si>
  <si>
    <t>https://ds-ec2.scraperwiki.com/mcu9bxo/m5dbtbjvgv577aq/cgi-bin/csv/Emergency_16521.csv</t>
  </si>
  <si>
    <t>2018-07-05T00:40:48.042022</t>
  </si>
  <si>
    <t>occupied-palestinian-territory-2015-humanitarian-contributions</t>
  </si>
  <si>
    <t>2018-07-09T23:32:43.785454</t>
  </si>
  <si>
    <t>occupied-palestinian-territory-2015-humanitarian-contributions.csv</t>
  </si>
  <si>
    <t>https://ds-ec2.scraperwiki.com/mcu9bxo/m5dbtbjvgv577aq/cgi-bin/csv/Emergency_16523.csv</t>
  </si>
  <si>
    <t>2018-07-09T23:32:43.783794</t>
  </si>
  <si>
    <t>burkina-faso-2015-humanitarian-contributions</t>
  </si>
  <si>
    <t>2018-07-10T00:31:46.260137</t>
  </si>
  <si>
    <t>burkina-faso-2015-humanitarian-contributions.csv</t>
  </si>
  <si>
    <t>https://ds-ec2.scraperwiki.com/mcu9bxo/m5dbtbjvgv577aq/cgi-bin/csv/Emergency_16529.csv</t>
  </si>
  <si>
    <t>2018-07-10T00:31:46.258444</t>
  </si>
  <si>
    <t>niger-2015-humanitarian-contributions</t>
  </si>
  <si>
    <t>2018-07-11T23:48:48.960625</t>
  </si>
  <si>
    <t>niger-2015-humanitarian-contributions.csv</t>
  </si>
  <si>
    <t>https://ds-ec2.scraperwiki.com/mcu9bxo/m5dbtbjvgv577aq/cgi-bin/csv/Emergency_16535.csv</t>
  </si>
  <si>
    <t>2018-07-11T23:48:48.959395</t>
  </si>
  <si>
    <t>cdxref-rw-datafromhdx</t>
  </si>
  <si>
    <t>551dd495-35e6-471a-b39c-130476e71279</t>
  </si>
  <si>
    <t>2018-07-16T12:15:07.618802</t>
  </si>
  <si>
    <t>CDXref_RW_DataFromHDX_LatestFigures</t>
  </si>
  <si>
    <t>https://ds-ec2.scraperwiki.com/eyjkp6g/ggatymuev84fnzl/cgi-bin/csv/latest_figures.csv</t>
  </si>
  <si>
    <t>cflamm</t>
  </si>
  <si>
    <t>2018-07-16T12:15:07.616581</t>
  </si>
  <si>
    <t>eyjkp6g</t>
  </si>
  <si>
    <t>ReliefWeb Crisis Data Scraper - ACTIVE!</t>
  </si>
  <si>
    <t>2017-06-30</t>
  </si>
  <si>
    <t>cerf-donor-contributions</t>
  </si>
  <si>
    <t>608172b3-f2cf-4bd5-91b4-5acba5d7fd0f</t>
  </si>
  <si>
    <t>2018-07-17T22:25:08.839082</t>
  </si>
  <si>
    <t>CERF Donor Contributions.csv</t>
  </si>
  <si>
    <t>https://ds-ec2.scraperwiki.com/rgnpwvq/75f87msny6qfsek/cgi-bin/csv/contributions.csv</t>
  </si>
  <si>
    <t>2018-07-17T22:25:08.837805</t>
  </si>
  <si>
    <t>rgnpwvq</t>
  </si>
  <si>
    <t>CERF Donor Contributions Scraper - ACTIVE!</t>
  </si>
  <si>
    <t>2017-07-01</t>
  </si>
  <si>
    <t>cerf-allocations</t>
  </si>
  <si>
    <t>2018-07-18T22:20:28.135438</t>
  </si>
  <si>
    <t>CERF Allocations.csv</t>
  </si>
  <si>
    <t>https://ds-ec2.scraperwiki.com/eqrbm0v/u9ed3yh64nbbyps/cgi-bin/csv/projects.csv</t>
  </si>
  <si>
    <t>2018-07-18T22:20:28.134088</t>
  </si>
  <si>
    <t>eqrbm0v</t>
  </si>
  <si>
    <t>CERF Projects Scraper - ACTIVE!</t>
  </si>
  <si>
    <t>2018-07-26</t>
  </si>
  <si>
    <t>reliefweb-crisis-app-data</t>
  </si>
  <si>
    <t>ab54dbbf-b25c-4c31-8bda-778ad2f39328</t>
  </si>
  <si>
    <t>2018-07-26T14:35:35.792117</t>
  </si>
  <si>
    <t>latest_figures.csv</t>
  </si>
  <si>
    <t>2018-07-26T14:35:35.790607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</si>
</sst>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</font>
    <font>
      <b/>
      <sz val="11.0"/>
      <name val="Cambria"/>
    </font>
    <font/>
    <font>
      <b/>
      <sz val="11.0"/>
      <color rgb="FF0000CC"/>
      <name val="Cambria"/>
    </font>
    <font>
      <u/>
      <sz val="11.0"/>
      <color rgb="FF0000CC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top" wrapText="0"/>
    </xf>
    <xf borderId="1" fillId="0" fontId="4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0"/>
    <col customWidth="1" min="2" max="3" width="13.29"/>
    <col customWidth="1" min="4" max="4" width="37.71"/>
    <col customWidth="1" min="5" max="5" width="8.0"/>
    <col customWidth="1" hidden="1" min="6" max="6" width="8.0"/>
    <col customWidth="1" hidden="1" min="7" max="7" width="23.71"/>
    <col customWidth="1" min="8" max="8" width="13.71"/>
    <col customWidth="1" min="9" max="9" width="8.0"/>
    <col customWidth="1" min="10" max="10" width="26.71"/>
    <col customWidth="1" min="11" max="11" width="18.43"/>
    <col customWidth="1" min="12" max="12" width="31.86"/>
    <col customWidth="1" min="13" max="13" width="30.14"/>
    <col customWidth="1" hidden="1" min="14" max="14" width="8.0"/>
    <col customWidth="1" min="15" max="15" width="23.29"/>
    <col customWidth="1" min="16" max="16" width="28.0"/>
  </cols>
  <sheetData>
    <row r="1">
      <c r="B1" s="2" t="s">
        <v>0</v>
      </c>
      <c r="C1" s="4" t="s">
        <v>2</v>
      </c>
      <c r="D1" s="5" t="s">
        <v>6</v>
      </c>
      <c r="E1" s="6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5" t="s">
        <v>15</v>
      </c>
      <c r="N1" s="4" t="s">
        <v>16</v>
      </c>
      <c r="O1" s="4" t="s">
        <v>17</v>
      </c>
      <c r="P1" s="4" t="s">
        <v>18</v>
      </c>
    </row>
    <row r="2">
      <c r="A2" s="4">
        <v>8095.0</v>
      </c>
      <c r="B2" s="3" t="s">
        <v>4</v>
      </c>
      <c r="D2" s="7" t="str">
        <f>HYPERLINK("https://data.humdata.org/dataset/fts-ebola-indicator","fts-ebola-indicator")</f>
        <v>fts-ebola-indicator</v>
      </c>
      <c r="E2" s="3" t="b">
        <v>1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7" t="str">
        <f>HYPERLINK("https://app.quickcode.io/dataset/m3gwddd","m3gwddd")</f>
        <v>m3gwddd</v>
      </c>
      <c r="N2" t="s">
        <v>26</v>
      </c>
      <c r="O2" t="b">
        <f t="shared" ref="O2:O168" si="1">TRUE</f>
        <v>1</v>
      </c>
      <c r="P2" t="s">
        <v>27</v>
      </c>
    </row>
    <row r="3" ht="15.75" customHeight="1">
      <c r="A3" s="4">
        <v>8040.0</v>
      </c>
      <c r="B3" s="3" t="s">
        <v>4</v>
      </c>
      <c r="D3" s="7" t="str">
        <f>HYPERLINK("https://data.humdata.org/dataset/sidih-indicators","sidih-indicators")</f>
        <v>sidih-indicators</v>
      </c>
      <c r="E3" s="3" t="b">
        <v>1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24</v>
      </c>
      <c r="L3" t="s">
        <v>33</v>
      </c>
      <c r="M3" s="7" t="str">
        <f>HYPERLINK("https://app.quickcode.io/dataset/egzfk1p","egzfk1p")</f>
        <v>egzfk1p</v>
      </c>
      <c r="N3" t="s">
        <v>34</v>
      </c>
      <c r="O3" t="b">
        <f t="shared" si="1"/>
        <v>1</v>
      </c>
      <c r="P3" t="s">
        <v>35</v>
      </c>
    </row>
    <row r="4" ht="15.75" customHeight="1">
      <c r="A4" s="4">
        <v>8035.0</v>
      </c>
      <c r="B4" s="3" t="s">
        <v>4</v>
      </c>
      <c r="D4" s="7" t="str">
        <f>HYPERLINK("https://data.humdata.org/dataset/key-humanitarian-figure","key-humanitarian-figure")</f>
        <v>key-humanitarian-figure</v>
      </c>
      <c r="E4" s="3" t="b">
        <v>1</v>
      </c>
      <c r="F4" t="s">
        <v>36</v>
      </c>
      <c r="G4" t="s">
        <v>29</v>
      </c>
      <c r="H4" t="s">
        <v>37</v>
      </c>
      <c r="I4" t="s">
        <v>38</v>
      </c>
      <c r="J4" t="s">
        <v>39</v>
      </c>
      <c r="K4" t="s">
        <v>24</v>
      </c>
      <c r="L4" t="s">
        <v>40</v>
      </c>
      <c r="M4" s="7" t="str">
        <f>HYPERLINK("https://app.quickcode.io/dataset/afbxebw","afbxebw")</f>
        <v>afbxebw</v>
      </c>
      <c r="N4" t="s">
        <v>41</v>
      </c>
      <c r="O4" t="b">
        <f t="shared" si="1"/>
        <v>1</v>
      </c>
      <c r="P4" t="s">
        <v>42</v>
      </c>
    </row>
    <row r="5" ht="15.75" customHeight="1">
      <c r="A5" s="4">
        <v>8031.0</v>
      </c>
      <c r="B5" s="3" t="s">
        <v>4</v>
      </c>
      <c r="D5" s="7" t="str">
        <f>HYPERLINK("https://data.humdata.org/dataset/wfp-vam-live-data","wfp-vam-live-data")</f>
        <v>wfp-vam-live-data</v>
      </c>
      <c r="E5" s="3" t="b">
        <v>1</v>
      </c>
      <c r="F5" t="s">
        <v>43</v>
      </c>
      <c r="G5" t="s">
        <v>29</v>
      </c>
      <c r="H5" t="s">
        <v>44</v>
      </c>
      <c r="I5" t="s">
        <v>45</v>
      </c>
      <c r="J5" t="s">
        <v>46</v>
      </c>
      <c r="K5" t="s">
        <v>24</v>
      </c>
      <c r="L5" t="s">
        <v>47</v>
      </c>
      <c r="M5" s="7" t="str">
        <f>HYPERLINK("https://app.quickcode.io/dataset/dnanlsl","dnanlsl")</f>
        <v>dnanlsl</v>
      </c>
      <c r="N5" t="s">
        <v>48</v>
      </c>
      <c r="O5" t="b">
        <f t="shared" si="1"/>
        <v>1</v>
      </c>
    </row>
    <row r="6" ht="15.75" customHeight="1">
      <c r="A6" s="4">
        <v>8000.0</v>
      </c>
      <c r="B6" s="3" t="s">
        <v>4</v>
      </c>
      <c r="D6" s="7" t="str">
        <f>HYPERLINK("https://data.humdata.org/dataset/raw-fts-ebola-input","raw-fts-ebola-input")</f>
        <v>raw-fts-ebola-input</v>
      </c>
      <c r="E6" s="3" t="b">
        <v>1</v>
      </c>
      <c r="F6" t="s">
        <v>49</v>
      </c>
      <c r="G6" t="s">
        <v>20</v>
      </c>
      <c r="H6" t="s">
        <v>50</v>
      </c>
      <c r="I6" t="s">
        <v>22</v>
      </c>
      <c r="J6" t="s">
        <v>51</v>
      </c>
      <c r="K6" t="s">
        <v>24</v>
      </c>
      <c r="L6" t="s">
        <v>52</v>
      </c>
      <c r="M6" s="7" t="str">
        <f>HYPERLINK("https://app.quickcode.io/dataset/bdiq9rh","bdiq9rh")</f>
        <v>bdiq9rh</v>
      </c>
      <c r="N6" t="s">
        <v>53</v>
      </c>
      <c r="O6" t="b">
        <f t="shared" si="1"/>
        <v>1</v>
      </c>
      <c r="P6" t="s">
        <v>54</v>
      </c>
    </row>
    <row r="7" ht="15.75" customHeight="1">
      <c r="A7" s="4">
        <v>7994.0</v>
      </c>
      <c r="B7" s="3" t="s">
        <v>4</v>
      </c>
      <c r="C7" t="s">
        <v>55</v>
      </c>
      <c r="D7" s="7" t="str">
        <f>HYPERLINK("https://data.humdata.org/dataset/iraq-2014-2015-humanitarian-contributions","iraq-2014-2015-humanitarian-contributions")</f>
        <v>iraq-2014-2015-humanitarian-contributions</v>
      </c>
      <c r="E7" s="3" t="b">
        <v>1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24</v>
      </c>
      <c r="L7" t="s">
        <v>61</v>
      </c>
      <c r="M7" s="7" t="str">
        <f>HYPERLINK("https://app.quickcode.io/dataset/mcu9bxo","mcu9bxo")</f>
        <v>mcu9bxo</v>
      </c>
      <c r="N7" t="s">
        <v>62</v>
      </c>
      <c r="O7" t="b">
        <f t="shared" si="1"/>
        <v>1</v>
      </c>
      <c r="P7" t="s">
        <v>63</v>
      </c>
    </row>
    <row r="8" ht="15.75" customHeight="1">
      <c r="A8" s="4">
        <v>7919.0</v>
      </c>
      <c r="B8" s="3" t="s">
        <v>4</v>
      </c>
      <c r="C8" t="s">
        <v>64</v>
      </c>
      <c r="D8" s="7" t="str">
        <f>HYPERLINK("https://data.humdata.org/dataset/mdginfo-2012","mdginfo-2012")</f>
        <v>mdginfo-2012</v>
      </c>
      <c r="E8" s="3" t="b">
        <v>1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s="7" t="str">
        <f>HYPERLINK("https://app.quickcode.io/dataset/phqu8jq","phqu8jq")</f>
        <v>phqu8jq</v>
      </c>
      <c r="N8" t="s">
        <v>72</v>
      </c>
      <c r="O8" t="b">
        <f t="shared" si="1"/>
        <v>1</v>
      </c>
      <c r="P8" t="s">
        <v>73</v>
      </c>
    </row>
    <row r="9" ht="15.75" customHeight="1">
      <c r="A9" s="4">
        <v>7902.0</v>
      </c>
      <c r="B9" s="3" t="s">
        <v>4</v>
      </c>
      <c r="D9" s="7" t="str">
        <f>HYPERLINK("https://data.humdata.org/dataset/who-gar-raw","who-gar-raw")</f>
        <v>who-gar-raw</v>
      </c>
      <c r="E9" s="3" t="b">
        <v>1</v>
      </c>
      <c r="F9" t="s">
        <v>74</v>
      </c>
      <c r="G9" t="s">
        <v>20</v>
      </c>
      <c r="H9" t="s">
        <v>75</v>
      </c>
      <c r="I9" t="s">
        <v>22</v>
      </c>
      <c r="J9" t="s">
        <v>51</v>
      </c>
      <c r="K9" t="s">
        <v>24</v>
      </c>
      <c r="L9" t="s">
        <v>76</v>
      </c>
      <c r="M9" s="7" t="str">
        <f>HYPERLINK("https://app.quickcode.io/dataset/bdiq9rh","bdiq9rh")</f>
        <v>bdiq9rh</v>
      </c>
      <c r="N9" t="s">
        <v>53</v>
      </c>
      <c r="O9" t="b">
        <f t="shared" si="1"/>
        <v>1</v>
      </c>
      <c r="P9" t="s">
        <v>54</v>
      </c>
    </row>
    <row r="10" ht="15.75" customHeight="1">
      <c r="A10" s="4">
        <v>7426.0</v>
      </c>
      <c r="B10" s="3" t="s">
        <v>3</v>
      </c>
      <c r="D10" s="7" t="str">
        <f>HYPERLINK("https://data.humdata.org/dataset/ebola-related-interaction-member-activities","ebola-related-interaction-member-activities")</f>
        <v>ebola-related-interaction-member-activities</v>
      </c>
      <c r="E10" s="3" t="b">
        <v>0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t="s">
        <v>24</v>
      </c>
      <c r="L10" t="s">
        <v>82</v>
      </c>
      <c r="M10" s="7" t="str">
        <f>HYPERLINK("https://app.quickcode.io/dataset/7g2hvyz","7g2hvyz")</f>
        <v>7g2hvyz</v>
      </c>
      <c r="N10" t="s">
        <v>83</v>
      </c>
      <c r="O10" t="b">
        <f t="shared" si="1"/>
        <v>1</v>
      </c>
      <c r="P10" t="s">
        <v>84</v>
      </c>
    </row>
    <row r="11" ht="15.75" customHeight="1">
      <c r="A11" s="4">
        <v>7276.0</v>
      </c>
      <c r="B11" s="3" t="s">
        <v>3</v>
      </c>
      <c r="C11" t="s">
        <v>85</v>
      </c>
      <c r="D11" s="7" t="str">
        <f>HYPERLINK("https://data.humdata.org/dataset/project-reported-data-validated-by-cluster-coordinators","project-reported-data-validated-by-cluster-coordinators")</f>
        <v>project-reported-data-validated-by-cluster-coordinators</v>
      </c>
      <c r="E11" s="3" t="b">
        <v>0</v>
      </c>
      <c r="F11" t="s">
        <v>86</v>
      </c>
      <c r="G11" t="s">
        <v>29</v>
      </c>
      <c r="H11" t="s">
        <v>87</v>
      </c>
      <c r="I11" t="s">
        <v>88</v>
      </c>
      <c r="J11" t="s">
        <v>89</v>
      </c>
      <c r="K11" t="s">
        <v>24</v>
      </c>
      <c r="L11" t="s">
        <v>90</v>
      </c>
      <c r="M11" s="7" t="str">
        <f t="shared" ref="M11:M16" si="2">HYPERLINK("https://app.quickcode.io/dataset/3zarzzv","3zarzzv")</f>
        <v>3zarzzv</v>
      </c>
      <c r="N11" t="s">
        <v>91</v>
      </c>
      <c r="O11" t="b">
        <f t="shared" si="1"/>
        <v>1</v>
      </c>
      <c r="P11" t="s">
        <v>92</v>
      </c>
    </row>
    <row r="12" ht="15.75" customHeight="1">
      <c r="A12" s="4">
        <v>7277.0</v>
      </c>
      <c r="B12" s="3" t="s">
        <v>3</v>
      </c>
      <c r="C12" t="s">
        <v>85</v>
      </c>
      <c r="D12" s="7" t="str">
        <f>HYPERLINK("https://data.humdata.org/dataset/cluster-indicators-output-indicators","cluster-indicators-output-indicators")</f>
        <v>cluster-indicators-output-indicators</v>
      </c>
      <c r="E12" s="3" t="b">
        <v>0</v>
      </c>
      <c r="F12" t="s">
        <v>93</v>
      </c>
      <c r="G12" t="s">
        <v>29</v>
      </c>
      <c r="H12" t="s">
        <v>94</v>
      </c>
      <c r="I12" t="s">
        <v>95</v>
      </c>
      <c r="J12" t="s">
        <v>96</v>
      </c>
      <c r="K12" t="s">
        <v>24</v>
      </c>
      <c r="L12" t="s">
        <v>97</v>
      </c>
      <c r="M12" s="7" t="str">
        <f t="shared" si="2"/>
        <v>3zarzzv</v>
      </c>
      <c r="N12" t="s">
        <v>91</v>
      </c>
      <c r="O12" t="b">
        <f t="shared" si="1"/>
        <v>1</v>
      </c>
      <c r="P12" t="s">
        <v>92</v>
      </c>
    </row>
    <row r="13" ht="15.75" customHeight="1">
      <c r="A13" s="4">
        <v>7274.0</v>
      </c>
      <c r="B13" s="3" t="s">
        <v>3</v>
      </c>
      <c r="C13" t="s">
        <v>85</v>
      </c>
      <c r="D13" s="7" t="str">
        <f>HYPERLINK("https://data.humdata.org/dataset/country-framework","country-framework")</f>
        <v>country-framework</v>
      </c>
      <c r="E13" s="3" t="b">
        <v>0</v>
      </c>
      <c r="F13" t="s">
        <v>98</v>
      </c>
      <c r="G13" t="s">
        <v>29</v>
      </c>
      <c r="H13" t="s">
        <v>99</v>
      </c>
      <c r="I13" t="s">
        <v>100</v>
      </c>
      <c r="J13" t="s">
        <v>101</v>
      </c>
      <c r="K13" t="s">
        <v>24</v>
      </c>
      <c r="L13" t="s">
        <v>102</v>
      </c>
      <c r="M13" s="7" t="str">
        <f t="shared" si="2"/>
        <v>3zarzzv</v>
      </c>
      <c r="N13" t="s">
        <v>91</v>
      </c>
      <c r="O13" t="b">
        <f t="shared" si="1"/>
        <v>1</v>
      </c>
      <c r="P13" t="s">
        <v>92</v>
      </c>
    </row>
    <row r="14" ht="15.75" customHeight="1">
      <c r="A14" s="4">
        <v>7273.0</v>
      </c>
      <c r="B14" s="3" t="s">
        <v>3</v>
      </c>
      <c r="C14" t="s">
        <v>85</v>
      </c>
      <c r="D14" s="7" t="str">
        <f>HYPERLINK("https://data.humdata.org/dataset/ops-projects","ops-projects")</f>
        <v>ops-projects</v>
      </c>
      <c r="E14" s="3" t="b">
        <v>0</v>
      </c>
      <c r="F14" t="s">
        <v>103</v>
      </c>
      <c r="G14" t="s">
        <v>29</v>
      </c>
      <c r="H14" t="s">
        <v>104</v>
      </c>
      <c r="I14" t="s">
        <v>105</v>
      </c>
      <c r="J14" t="s">
        <v>106</v>
      </c>
      <c r="K14" t="s">
        <v>24</v>
      </c>
      <c r="L14" t="s">
        <v>107</v>
      </c>
      <c r="M14" s="7" t="str">
        <f t="shared" si="2"/>
        <v>3zarzzv</v>
      </c>
      <c r="N14" t="s">
        <v>91</v>
      </c>
      <c r="O14" t="b">
        <f t="shared" si="1"/>
        <v>1</v>
      </c>
      <c r="P14" t="s">
        <v>92</v>
      </c>
    </row>
    <row r="15" ht="15.75" customHeight="1">
      <c r="A15" s="4">
        <v>7275.0</v>
      </c>
      <c r="B15" s="3" t="s">
        <v>3</v>
      </c>
      <c r="C15" t="s">
        <v>85</v>
      </c>
      <c r="D15" s="7" t="str">
        <f>HYPERLINK("https://data.humdata.org/dataset/3w-who-what-where","3w-who-what-where")</f>
        <v>3w-who-what-where</v>
      </c>
      <c r="E15" s="3" t="b">
        <v>0</v>
      </c>
      <c r="F15" t="s">
        <v>108</v>
      </c>
      <c r="G15" t="s">
        <v>29</v>
      </c>
      <c r="H15" t="s">
        <v>109</v>
      </c>
      <c r="I15" t="s">
        <v>110</v>
      </c>
      <c r="J15" t="s">
        <v>111</v>
      </c>
      <c r="K15" t="s">
        <v>24</v>
      </c>
      <c r="L15" t="s">
        <v>112</v>
      </c>
      <c r="M15" s="7" t="str">
        <f t="shared" si="2"/>
        <v>3zarzzv</v>
      </c>
      <c r="N15" t="s">
        <v>91</v>
      </c>
      <c r="O15" t="b">
        <f t="shared" si="1"/>
        <v>1</v>
      </c>
      <c r="P15" t="s">
        <v>92</v>
      </c>
    </row>
    <row r="16" ht="15.75" customHeight="1">
      <c r="A16" s="4">
        <v>7278.0</v>
      </c>
      <c r="B16" s="3" t="s">
        <v>3</v>
      </c>
      <c r="C16" t="s">
        <v>85</v>
      </c>
      <c r="D16" s="7" t="str">
        <f>HYPERLINK("https://data.humdata.org/dataset/cluster-output-indicator-reports","cluster-output-indicator-reports")</f>
        <v>cluster-output-indicator-reports</v>
      </c>
      <c r="E16" s="3" t="b">
        <v>0</v>
      </c>
      <c r="F16" t="s">
        <v>113</v>
      </c>
      <c r="G16" t="s">
        <v>29</v>
      </c>
      <c r="H16" t="s">
        <v>114</v>
      </c>
      <c r="I16" t="s">
        <v>115</v>
      </c>
      <c r="J16" t="s">
        <v>116</v>
      </c>
      <c r="K16" t="s">
        <v>24</v>
      </c>
      <c r="L16" t="s">
        <v>117</v>
      </c>
      <c r="M16" s="7" t="str">
        <f t="shared" si="2"/>
        <v>3zarzzv</v>
      </c>
      <c r="N16" t="s">
        <v>91</v>
      </c>
      <c r="O16" t="b">
        <f t="shared" si="1"/>
        <v>1</v>
      </c>
      <c r="P16" t="s">
        <v>92</v>
      </c>
    </row>
    <row r="17" ht="15.75" customHeight="1">
      <c r="A17" s="4">
        <v>7200.0</v>
      </c>
      <c r="B17" s="3" t="s">
        <v>3</v>
      </c>
      <c r="C17" t="s">
        <v>118</v>
      </c>
      <c r="D17" s="7" t="str">
        <f>HYPERLINK("https://data.humdata.org/dataset/tasa-de-homicidios-colombia","tasa-de-homicidios-colombia")</f>
        <v>tasa-de-homicidios-colombia</v>
      </c>
      <c r="E17" s="3" t="b">
        <v>0</v>
      </c>
      <c r="F17" t="s">
        <v>119</v>
      </c>
      <c r="G17" t="s">
        <v>29</v>
      </c>
      <c r="H17" t="s">
        <v>120</v>
      </c>
      <c r="I17" t="s">
        <v>121</v>
      </c>
      <c r="J17" t="s">
        <v>122</v>
      </c>
      <c r="K17" t="s">
        <v>24</v>
      </c>
      <c r="L17" t="s">
        <v>123</v>
      </c>
      <c r="M17" s="7" t="str">
        <f t="shared" ref="M17:M35" si="3">HYPERLINK("https://app.quickcode.io/dataset/egzfk1p","egzfk1p")</f>
        <v>egzfk1p</v>
      </c>
      <c r="N17" t="s">
        <v>34</v>
      </c>
      <c r="O17" t="b">
        <f t="shared" si="1"/>
        <v>1</v>
      </c>
      <c r="P17" t="s">
        <v>35</v>
      </c>
    </row>
    <row r="18" ht="15.75" customHeight="1">
      <c r="A18" s="4">
        <v>7232.0</v>
      </c>
      <c r="B18" s="3" t="s">
        <v>3</v>
      </c>
      <c r="C18" t="s">
        <v>124</v>
      </c>
      <c r="D18" s="7" t="str">
        <f>HYPERLINK("https://data.humdata.org/dataset/sidih-homicidios-medicina-legal","sidih-homicidios-medicina-legal")</f>
        <v>sidih-homicidios-medicina-legal</v>
      </c>
      <c r="E18" s="3" t="b">
        <v>0</v>
      </c>
      <c r="F18" t="s">
        <v>125</v>
      </c>
      <c r="G18" t="s">
        <v>29</v>
      </c>
      <c r="H18" t="s">
        <v>126</v>
      </c>
      <c r="I18" t="s">
        <v>127</v>
      </c>
      <c r="J18" t="s">
        <v>128</v>
      </c>
      <c r="K18" t="s">
        <v>24</v>
      </c>
      <c r="L18" t="s">
        <v>129</v>
      </c>
      <c r="M18" s="7" t="str">
        <f t="shared" si="3"/>
        <v>egzfk1p</v>
      </c>
      <c r="N18" t="s">
        <v>34</v>
      </c>
      <c r="O18" t="b">
        <f t="shared" si="1"/>
        <v>1</v>
      </c>
      <c r="P18" t="s">
        <v>35</v>
      </c>
    </row>
    <row r="19" ht="15.75" customHeight="1">
      <c r="A19" s="4">
        <v>7231.0</v>
      </c>
      <c r="B19" s="3" t="s">
        <v>3</v>
      </c>
      <c r="C19" t="s">
        <v>130</v>
      </c>
      <c r="D19" s="7" t="str">
        <f>HYPERLINK("https://data.humdata.org/dataset/sidih-homicidios-hombres","sidih-homicidios-hombres")</f>
        <v>sidih-homicidios-hombres</v>
      </c>
      <c r="E19" s="3" t="b">
        <v>0</v>
      </c>
      <c r="F19" t="s">
        <v>131</v>
      </c>
      <c r="G19" t="s">
        <v>29</v>
      </c>
      <c r="H19" t="s">
        <v>132</v>
      </c>
      <c r="I19" t="s">
        <v>133</v>
      </c>
      <c r="J19" t="s">
        <v>134</v>
      </c>
      <c r="K19" t="s">
        <v>24</v>
      </c>
      <c r="L19" t="s">
        <v>135</v>
      </c>
      <c r="M19" s="7" t="str">
        <f t="shared" si="3"/>
        <v>egzfk1p</v>
      </c>
      <c r="N19" t="s">
        <v>34</v>
      </c>
      <c r="O19" t="b">
        <f t="shared" si="1"/>
        <v>1</v>
      </c>
      <c r="P19" t="s">
        <v>35</v>
      </c>
    </row>
    <row r="20" ht="15.75" customHeight="1">
      <c r="A20" s="4">
        <v>7230.0</v>
      </c>
      <c r="B20" s="3" t="s">
        <v>3</v>
      </c>
      <c r="C20" t="s">
        <v>130</v>
      </c>
      <c r="D20" s="7" t="str">
        <f>HYPERLINK("https://data.humdata.org/dataset/sidih-homicidio-mujeres","sidih-homicidio-mujeres")</f>
        <v>sidih-homicidio-mujeres</v>
      </c>
      <c r="E20" s="3" t="b">
        <v>0</v>
      </c>
      <c r="F20" t="s">
        <v>136</v>
      </c>
      <c r="G20" t="s">
        <v>29</v>
      </c>
      <c r="H20" t="s">
        <v>137</v>
      </c>
      <c r="I20" t="s">
        <v>138</v>
      </c>
      <c r="J20" t="s">
        <v>139</v>
      </c>
      <c r="K20" t="s">
        <v>24</v>
      </c>
      <c r="L20" t="s">
        <v>140</v>
      </c>
      <c r="M20" s="7" t="str">
        <f t="shared" si="3"/>
        <v>egzfk1p</v>
      </c>
      <c r="N20" t="s">
        <v>34</v>
      </c>
      <c r="O20" t="b">
        <f t="shared" si="1"/>
        <v>1</v>
      </c>
      <c r="P20" t="s">
        <v>35</v>
      </c>
    </row>
    <row r="21" ht="15.75" customHeight="1">
      <c r="A21" s="4">
        <v>7229.0</v>
      </c>
      <c r="B21" s="3" t="s">
        <v>3</v>
      </c>
      <c r="C21" t="s">
        <v>124</v>
      </c>
      <c r="D21" s="7" t="str">
        <f>HYPERLINK("https://data.humdata.org/dataset/sidih-desaparecidos-reportados","sidih-desaparecidos-reportados")</f>
        <v>sidih-desaparecidos-reportados</v>
      </c>
      <c r="E21" s="3" t="b">
        <v>0</v>
      </c>
      <c r="F21" t="s">
        <v>141</v>
      </c>
      <c r="G21" t="s">
        <v>29</v>
      </c>
      <c r="H21" t="s">
        <v>142</v>
      </c>
      <c r="I21" t="s">
        <v>143</v>
      </c>
      <c r="J21" t="s">
        <v>144</v>
      </c>
      <c r="K21" t="s">
        <v>24</v>
      </c>
      <c r="L21" t="s">
        <v>145</v>
      </c>
      <c r="M21" s="7" t="str">
        <f t="shared" si="3"/>
        <v>egzfk1p</v>
      </c>
      <c r="N21" t="s">
        <v>34</v>
      </c>
      <c r="O21" t="b">
        <f t="shared" si="1"/>
        <v>1</v>
      </c>
      <c r="P21" t="s">
        <v>35</v>
      </c>
    </row>
    <row r="22" ht="15.75" customHeight="1">
      <c r="A22" s="4">
        <v>7228.0</v>
      </c>
      <c r="B22" s="3" t="s">
        <v>3</v>
      </c>
      <c r="C22" t="s">
        <v>124</v>
      </c>
      <c r="D22" s="7" t="str">
        <f>HYPERLINK("https://data.humdata.org/dataset/sidih-cobertura-vivienda-sisben-con-recoleccion-de-basuras","sidih-cobertura-vivienda-sisben-con-recoleccion-de-basuras")</f>
        <v>sidih-cobertura-vivienda-sisben-con-recoleccion-de-basuras</v>
      </c>
      <c r="E22" s="3" t="b">
        <v>0</v>
      </c>
      <c r="F22" t="s">
        <v>146</v>
      </c>
      <c r="G22" t="s">
        <v>29</v>
      </c>
      <c r="H22" t="s">
        <v>147</v>
      </c>
      <c r="I22" t="s">
        <v>148</v>
      </c>
      <c r="J22" t="s">
        <v>149</v>
      </c>
      <c r="K22" t="s">
        <v>24</v>
      </c>
      <c r="L22" t="s">
        <v>150</v>
      </c>
      <c r="M22" s="7" t="str">
        <f t="shared" si="3"/>
        <v>egzfk1p</v>
      </c>
      <c r="N22" t="s">
        <v>34</v>
      </c>
      <c r="O22" t="b">
        <f t="shared" si="1"/>
        <v>1</v>
      </c>
      <c r="P22" t="s">
        <v>35</v>
      </c>
    </row>
    <row r="23" ht="15.75" customHeight="1">
      <c r="A23" s="4">
        <v>7227.0</v>
      </c>
      <c r="B23" s="3" t="s">
        <v>3</v>
      </c>
      <c r="C23" t="s">
        <v>151</v>
      </c>
      <c r="D23" s="7" t="str">
        <f>HYPERLINK("https://data.humdata.org/dataset/sidih-poblacion-con-nbi-resto","sidih-poblacion-con-nbi-resto")</f>
        <v>sidih-poblacion-con-nbi-resto</v>
      </c>
      <c r="E23" s="3" t="b">
        <v>0</v>
      </c>
      <c r="F23" t="s">
        <v>152</v>
      </c>
      <c r="G23" t="s">
        <v>29</v>
      </c>
      <c r="H23" t="s">
        <v>153</v>
      </c>
      <c r="I23" t="s">
        <v>154</v>
      </c>
      <c r="J23" t="s">
        <v>155</v>
      </c>
      <c r="K23" t="s">
        <v>24</v>
      </c>
      <c r="L23" t="s">
        <v>156</v>
      </c>
      <c r="M23" s="7" t="str">
        <f t="shared" si="3"/>
        <v>egzfk1p</v>
      </c>
      <c r="N23" t="s">
        <v>34</v>
      </c>
      <c r="O23" t="b">
        <f t="shared" si="1"/>
        <v>1</v>
      </c>
      <c r="P23" t="s">
        <v>35</v>
      </c>
    </row>
    <row r="24" ht="15.75" customHeight="1">
      <c r="A24" s="4">
        <v>7226.0</v>
      </c>
      <c r="B24" s="3" t="s">
        <v>3</v>
      </c>
      <c r="C24" t="s">
        <v>124</v>
      </c>
      <c r="D24" s="7" t="str">
        <f>HYPERLINK("https://data.humdata.org/dataset/sidih-cobertura-vivienda-sisben-con-conexion-a-gas","sidih-cobertura-vivienda-sisben-con-conexion-a-gas")</f>
        <v>sidih-cobertura-vivienda-sisben-con-conexion-a-gas</v>
      </c>
      <c r="E24" s="3" t="b">
        <v>0</v>
      </c>
      <c r="F24" t="s">
        <v>157</v>
      </c>
      <c r="G24" t="s">
        <v>29</v>
      </c>
      <c r="H24" t="s">
        <v>158</v>
      </c>
      <c r="I24" t="s">
        <v>159</v>
      </c>
      <c r="J24" t="s">
        <v>160</v>
      </c>
      <c r="K24" t="s">
        <v>24</v>
      </c>
      <c r="L24" t="s">
        <v>161</v>
      </c>
      <c r="M24" s="7" t="str">
        <f t="shared" si="3"/>
        <v>egzfk1p</v>
      </c>
      <c r="N24" t="s">
        <v>34</v>
      </c>
      <c r="O24" t="b">
        <f t="shared" si="1"/>
        <v>1</v>
      </c>
      <c r="P24" t="s">
        <v>35</v>
      </c>
    </row>
    <row r="25" ht="15.75" customHeight="1">
      <c r="A25" s="4">
        <v>7225.0</v>
      </c>
      <c r="B25" s="3" t="s">
        <v>3</v>
      </c>
      <c r="C25" t="s">
        <v>162</v>
      </c>
      <c r="D25" s="7" t="str">
        <f>HYPERLINK("https://data.humdata.org/dataset/sidih-poblacion-total","sidih-poblacion-total")</f>
        <v>sidih-poblacion-total</v>
      </c>
      <c r="E25" s="3" t="b">
        <v>0</v>
      </c>
      <c r="F25" t="s">
        <v>163</v>
      </c>
      <c r="G25" t="s">
        <v>29</v>
      </c>
      <c r="H25" t="s">
        <v>164</v>
      </c>
      <c r="I25" t="s">
        <v>165</v>
      </c>
      <c r="J25" t="s">
        <v>166</v>
      </c>
      <c r="K25" t="s">
        <v>24</v>
      </c>
      <c r="L25" t="s">
        <v>167</v>
      </c>
      <c r="M25" s="7" t="str">
        <f t="shared" si="3"/>
        <v>egzfk1p</v>
      </c>
      <c r="N25" t="s">
        <v>34</v>
      </c>
      <c r="O25" t="b">
        <f t="shared" si="1"/>
        <v>1</v>
      </c>
      <c r="P25" t="s">
        <v>35</v>
      </c>
    </row>
    <row r="26" ht="15.75" customHeight="1">
      <c r="A26" s="4">
        <v>7224.0</v>
      </c>
      <c r="B26" s="3" t="s">
        <v>3</v>
      </c>
      <c r="C26" t="s">
        <v>124</v>
      </c>
      <c r="D26" s="7" t="str">
        <f>HYPERLINK("https://data.humdata.org/dataset/sidih-cobertura-vivienda-sisben-con-alcantarillado","sidih-cobertura-vivienda-sisben-con-alcantarillado")</f>
        <v>sidih-cobertura-vivienda-sisben-con-alcantarillado</v>
      </c>
      <c r="E26" s="3" t="b">
        <v>0</v>
      </c>
      <c r="F26" t="s">
        <v>168</v>
      </c>
      <c r="G26" t="s">
        <v>29</v>
      </c>
      <c r="H26" t="s">
        <v>169</v>
      </c>
      <c r="I26" t="s">
        <v>170</v>
      </c>
      <c r="J26" t="s">
        <v>171</v>
      </c>
      <c r="K26" t="s">
        <v>24</v>
      </c>
      <c r="L26" t="s">
        <v>172</v>
      </c>
      <c r="M26" s="7" t="str">
        <f t="shared" si="3"/>
        <v>egzfk1p</v>
      </c>
      <c r="N26" t="s">
        <v>34</v>
      </c>
      <c r="O26" t="b">
        <f t="shared" si="1"/>
        <v>1</v>
      </c>
      <c r="P26" t="s">
        <v>35</v>
      </c>
    </row>
    <row r="27" ht="15.75" customHeight="1">
      <c r="A27" s="4">
        <v>7223.0</v>
      </c>
      <c r="B27" s="3" t="s">
        <v>3</v>
      </c>
      <c r="C27" t="s">
        <v>130</v>
      </c>
      <c r="D27" s="7" t="str">
        <f>HYPERLINK("https://data.humdata.org/dataset/sidih-numero-de-hectareas-segun-solicitudes-ded","sidih-numero-de-hectareas-segun-solicitudes-ded")</f>
        <v>sidih-numero-de-hectareas-segun-solicitudes-ded</v>
      </c>
      <c r="E27" s="3" t="b">
        <v>0</v>
      </c>
      <c r="F27" t="s">
        <v>173</v>
      </c>
      <c r="G27" t="s">
        <v>29</v>
      </c>
      <c r="H27" t="s">
        <v>174</v>
      </c>
      <c r="I27" t="s">
        <v>175</v>
      </c>
      <c r="J27" t="s">
        <v>176</v>
      </c>
      <c r="K27" t="s">
        <v>24</v>
      </c>
      <c r="L27" t="s">
        <v>177</v>
      </c>
      <c r="M27" s="7" t="str">
        <f t="shared" si="3"/>
        <v>egzfk1p</v>
      </c>
      <c r="N27" t="s">
        <v>34</v>
      </c>
      <c r="O27" t="b">
        <f t="shared" si="1"/>
        <v>1</v>
      </c>
      <c r="P27" t="s">
        <v>35</v>
      </c>
    </row>
    <row r="28" ht="15.75" customHeight="1">
      <c r="A28" s="4">
        <v>7222.0</v>
      </c>
      <c r="B28" s="3" t="s">
        <v>3</v>
      </c>
      <c r="C28" t="s">
        <v>130</v>
      </c>
      <c r="D28" s="7" t="str">
        <f>HYPERLINK("https://data.humdata.org/dataset/sidih-numero-de-solicitudes-de-ingreso-al-registro-de-tierras","sidih-numero-de-solicitudes-de-ingreso-al-registro-de-tierras")</f>
        <v>sidih-numero-de-solicitudes-de-ingreso-al-registro-de-tierras</v>
      </c>
      <c r="E28" s="3" t="b">
        <v>0</v>
      </c>
      <c r="F28" t="s">
        <v>178</v>
      </c>
      <c r="G28" t="s">
        <v>29</v>
      </c>
      <c r="H28" t="s">
        <v>179</v>
      </c>
      <c r="I28" t="s">
        <v>180</v>
      </c>
      <c r="J28" t="s">
        <v>181</v>
      </c>
      <c r="K28" t="s">
        <v>24</v>
      </c>
      <c r="L28" t="s">
        <v>182</v>
      </c>
      <c r="M28" s="7" t="str">
        <f t="shared" si="3"/>
        <v>egzfk1p</v>
      </c>
      <c r="N28" t="s">
        <v>34</v>
      </c>
      <c r="O28" t="b">
        <f t="shared" si="1"/>
        <v>1</v>
      </c>
      <c r="P28" t="s">
        <v>35</v>
      </c>
    </row>
    <row r="29" ht="15.75" customHeight="1">
      <c r="A29" s="4">
        <v>7220.0</v>
      </c>
      <c r="B29" s="3" t="s">
        <v>3</v>
      </c>
      <c r="C29" t="s">
        <v>183</v>
      </c>
      <c r="D29" s="7" t="str">
        <f>HYPERLINK("https://data.humdata.org/dataset/sidih-cultivos-de-coca","sidih-cultivos-de-coca")</f>
        <v>sidih-cultivos-de-coca</v>
      </c>
      <c r="E29" s="3" t="b">
        <v>0</v>
      </c>
      <c r="F29" t="s">
        <v>184</v>
      </c>
      <c r="G29" t="s">
        <v>29</v>
      </c>
      <c r="H29" t="s">
        <v>185</v>
      </c>
      <c r="I29" t="s">
        <v>186</v>
      </c>
      <c r="J29" t="s">
        <v>187</v>
      </c>
      <c r="K29" t="s">
        <v>24</v>
      </c>
      <c r="L29" t="s">
        <v>188</v>
      </c>
      <c r="M29" s="7" t="str">
        <f t="shared" si="3"/>
        <v>egzfk1p</v>
      </c>
      <c r="N29" t="s">
        <v>34</v>
      </c>
      <c r="O29" t="b">
        <f t="shared" si="1"/>
        <v>1</v>
      </c>
      <c r="P29" t="s">
        <v>35</v>
      </c>
    </row>
    <row r="30" ht="15.75" customHeight="1">
      <c r="A30" s="4">
        <v>7221.0</v>
      </c>
      <c r="B30" s="3" t="s">
        <v>3</v>
      </c>
      <c r="C30" t="s">
        <v>189</v>
      </c>
      <c r="D30" s="7" t="str">
        <f>HYPERLINK("https://data.humdata.org/dataset/sidih-cobertura-vivienda-sisben-con-servicio-telefonico","sidih-cobertura-vivienda-sisben-con-servicio-telefonico")</f>
        <v>sidih-cobertura-vivienda-sisben-con-servicio-telefonico</v>
      </c>
      <c r="E30" s="3" t="b">
        <v>0</v>
      </c>
      <c r="F30" t="s">
        <v>190</v>
      </c>
      <c r="G30" t="s">
        <v>29</v>
      </c>
      <c r="H30" t="s">
        <v>191</v>
      </c>
      <c r="I30" t="s">
        <v>192</v>
      </c>
      <c r="J30" t="s">
        <v>193</v>
      </c>
      <c r="K30" t="s">
        <v>24</v>
      </c>
      <c r="L30" t="s">
        <v>194</v>
      </c>
      <c r="M30" s="7" t="str">
        <f t="shared" si="3"/>
        <v>egzfk1p</v>
      </c>
      <c r="N30" t="s">
        <v>34</v>
      </c>
      <c r="O30" t="b">
        <f t="shared" si="1"/>
        <v>1</v>
      </c>
      <c r="P30" t="s">
        <v>35</v>
      </c>
    </row>
    <row r="31" ht="15.75" customHeight="1">
      <c r="A31" s="4">
        <v>7219.0</v>
      </c>
      <c r="B31" s="3" t="s">
        <v>3</v>
      </c>
      <c r="C31" t="s">
        <v>189</v>
      </c>
      <c r="D31" s="7" t="str">
        <f>HYPERLINK("https://data.humdata.org/dataset/sidih-cobertura-vivienda-sisben-con-servicio-energia-electrica","sidih-cobertura-vivienda-sisben-con-servicio-energia-electrica")</f>
        <v>sidih-cobertura-vivienda-sisben-con-servicio-energia-electrica</v>
      </c>
      <c r="E31" s="3" t="b">
        <v>0</v>
      </c>
      <c r="F31" t="s">
        <v>195</v>
      </c>
      <c r="G31" t="s">
        <v>29</v>
      </c>
      <c r="H31" t="s">
        <v>196</v>
      </c>
      <c r="I31" t="s">
        <v>197</v>
      </c>
      <c r="J31" t="s">
        <v>198</v>
      </c>
      <c r="K31" t="s">
        <v>24</v>
      </c>
      <c r="L31" t="s">
        <v>199</v>
      </c>
      <c r="M31" s="7" t="str">
        <f t="shared" si="3"/>
        <v>egzfk1p</v>
      </c>
      <c r="N31" t="s">
        <v>34</v>
      </c>
      <c r="O31" t="b">
        <f t="shared" si="1"/>
        <v>1</v>
      </c>
      <c r="P31" t="s">
        <v>35</v>
      </c>
    </row>
    <row r="32" ht="15.75" customHeight="1">
      <c r="A32" s="4">
        <v>7218.0</v>
      </c>
      <c r="B32" s="3" t="s">
        <v>3</v>
      </c>
      <c r="C32" t="s">
        <v>124</v>
      </c>
      <c r="D32" s="7" t="str">
        <f>HYPERLINK("https://data.humdata.org/dataset/sidih-cobertura-vivienda-sisben-con-servicio-de-acueducto","sidih-cobertura-vivienda-sisben-con-servicio-de-acueducto")</f>
        <v>sidih-cobertura-vivienda-sisben-con-servicio-de-acueducto</v>
      </c>
      <c r="E32" s="3" t="b">
        <v>0</v>
      </c>
      <c r="F32" t="s">
        <v>200</v>
      </c>
      <c r="G32" t="s">
        <v>29</v>
      </c>
      <c r="H32" t="s">
        <v>201</v>
      </c>
      <c r="I32" t="s">
        <v>202</v>
      </c>
      <c r="J32" t="s">
        <v>203</v>
      </c>
      <c r="K32" t="s">
        <v>24</v>
      </c>
      <c r="L32" t="s">
        <v>204</v>
      </c>
      <c r="M32" s="7" t="str">
        <f t="shared" si="3"/>
        <v>egzfk1p</v>
      </c>
      <c r="N32" t="s">
        <v>34</v>
      </c>
      <c r="O32" t="b">
        <f t="shared" si="1"/>
        <v>1</v>
      </c>
      <c r="P32" t="s">
        <v>35</v>
      </c>
    </row>
    <row r="33" ht="15.75" customHeight="1">
      <c r="A33" s="4">
        <v>7217.0</v>
      </c>
      <c r="B33" s="3" t="s">
        <v>3</v>
      </c>
      <c r="C33" t="s">
        <v>118</v>
      </c>
      <c r="D33" s="7" t="str">
        <f>HYPERLINK("https://data.humdata.org/dataset/sidih-secuestro-simple","sidih-secuestro-simple")</f>
        <v>sidih-secuestro-simple</v>
      </c>
      <c r="E33" s="3" t="b">
        <v>0</v>
      </c>
      <c r="F33" t="s">
        <v>205</v>
      </c>
      <c r="G33" t="s">
        <v>29</v>
      </c>
      <c r="H33" t="s">
        <v>206</v>
      </c>
      <c r="I33" t="s">
        <v>207</v>
      </c>
      <c r="J33" t="s">
        <v>208</v>
      </c>
      <c r="K33" t="s">
        <v>24</v>
      </c>
      <c r="L33" t="s">
        <v>209</v>
      </c>
      <c r="M33" s="7" t="str">
        <f t="shared" si="3"/>
        <v>egzfk1p</v>
      </c>
      <c r="N33" t="s">
        <v>34</v>
      </c>
      <c r="O33" t="b">
        <f t="shared" si="1"/>
        <v>1</v>
      </c>
      <c r="P33" t="s">
        <v>35</v>
      </c>
    </row>
    <row r="34" ht="15.75" customHeight="1">
      <c r="A34" s="4">
        <v>7216.0</v>
      </c>
      <c r="B34" s="3" t="s">
        <v>3</v>
      </c>
      <c r="C34" t="s">
        <v>118</v>
      </c>
      <c r="D34" s="7" t="str">
        <f>HYPERLINK("https://data.humdata.org/dataset/sidih-secuestro-extorsivo","sidih-secuestro-extorsivo")</f>
        <v>sidih-secuestro-extorsivo</v>
      </c>
      <c r="E34" s="3" t="b">
        <v>0</v>
      </c>
      <c r="F34" t="s">
        <v>210</v>
      </c>
      <c r="G34" t="s">
        <v>29</v>
      </c>
      <c r="H34" t="s">
        <v>211</v>
      </c>
      <c r="I34" t="s">
        <v>212</v>
      </c>
      <c r="J34" t="s">
        <v>213</v>
      </c>
      <c r="K34" t="s">
        <v>24</v>
      </c>
      <c r="L34" t="s">
        <v>214</v>
      </c>
      <c r="M34" s="7" t="str">
        <f t="shared" si="3"/>
        <v>egzfk1p</v>
      </c>
      <c r="N34" t="s">
        <v>34</v>
      </c>
      <c r="O34" t="b">
        <f t="shared" si="1"/>
        <v>1</v>
      </c>
      <c r="P34" t="s">
        <v>35</v>
      </c>
    </row>
    <row r="35" ht="15.75" customHeight="1">
      <c r="A35" s="4">
        <v>7215.0</v>
      </c>
      <c r="B35" s="3" t="s">
        <v>3</v>
      </c>
      <c r="C35" t="s">
        <v>215</v>
      </c>
      <c r="D35" s="7" t="str">
        <f>HYPERLINK("https://data.humdata.org/dataset/sidih-indice-de-riesgo-de-situacion-humanitaria-nueva-metodologia","sidih-indice-de-riesgo-de-situacion-humanitaria-nueva-metodologia")</f>
        <v>sidih-indice-de-riesgo-de-situacion-humanitaria-nueva-metodologia</v>
      </c>
      <c r="E35" s="3" t="b">
        <v>0</v>
      </c>
      <c r="F35" t="s">
        <v>216</v>
      </c>
      <c r="G35" t="s">
        <v>29</v>
      </c>
      <c r="H35" t="s">
        <v>217</v>
      </c>
      <c r="I35" t="s">
        <v>218</v>
      </c>
      <c r="J35" t="s">
        <v>219</v>
      </c>
      <c r="K35" t="s">
        <v>24</v>
      </c>
      <c r="L35" t="s">
        <v>220</v>
      </c>
      <c r="M35" s="7" t="str">
        <f t="shared" si="3"/>
        <v>egzfk1p</v>
      </c>
      <c r="N35" t="s">
        <v>34</v>
      </c>
      <c r="O35" t="b">
        <f t="shared" si="1"/>
        <v>1</v>
      </c>
      <c r="P35" t="s">
        <v>35</v>
      </c>
    </row>
    <row r="36" ht="15.75" customHeight="1">
      <c r="A36" s="4">
        <v>7236.0</v>
      </c>
      <c r="B36" s="3" t="s">
        <v>3</v>
      </c>
      <c r="C36" t="s">
        <v>221</v>
      </c>
      <c r="D36" s="7" t="str">
        <f>HYPERLINK("https://data.humdata.org/dataset/response-plan-coverage-nepal-earthquake","response-plan-coverage-nepal-earthquake")</f>
        <v>response-plan-coverage-nepal-earthquake</v>
      </c>
      <c r="E36" s="3" t="b">
        <v>0</v>
      </c>
      <c r="F36" t="s">
        <v>222</v>
      </c>
      <c r="G36" t="s">
        <v>29</v>
      </c>
      <c r="H36" t="s">
        <v>223</v>
      </c>
      <c r="I36" t="s">
        <v>224</v>
      </c>
      <c r="J36" t="s">
        <v>225</v>
      </c>
      <c r="K36" t="s">
        <v>24</v>
      </c>
      <c r="L36" t="s">
        <v>226</v>
      </c>
      <c r="M36" s="7" t="str">
        <f>HYPERLINK("https://app.quickcode.io/dataset/lkbrks7","lkbrks7")</f>
        <v>lkbrks7</v>
      </c>
      <c r="N36" t="s">
        <v>227</v>
      </c>
      <c r="O36" t="b">
        <f t="shared" si="1"/>
        <v>1</v>
      </c>
      <c r="P36" t="s">
        <v>228</v>
      </c>
    </row>
    <row r="37" ht="15.75" customHeight="1">
      <c r="A37" s="4">
        <v>7543.0</v>
      </c>
      <c r="B37" s="3" t="s">
        <v>4</v>
      </c>
      <c r="C37" t="s">
        <v>229</v>
      </c>
      <c r="D37" s="7" t="str">
        <f>HYPERLINK("https://data.humdata.org/dataset/food-shipments","food-shipments")</f>
        <v>food-shipments</v>
      </c>
      <c r="E37" s="3" t="b">
        <v>1</v>
      </c>
      <c r="F37" t="s">
        <v>230</v>
      </c>
      <c r="G37" t="s">
        <v>231</v>
      </c>
      <c r="H37" t="s">
        <v>232</v>
      </c>
      <c r="I37" t="s">
        <v>233</v>
      </c>
      <c r="J37" t="s">
        <v>234</v>
      </c>
      <c r="K37" t="s">
        <v>70</v>
      </c>
      <c r="L37" t="s">
        <v>235</v>
      </c>
      <c r="M37" s="7" t="str">
        <f t="shared" ref="M37:M40" si="4">HYPERLINK("https://app.quickcode.io/dataset/k4qrnvg","k4qrnvg")</f>
        <v>k4qrnvg</v>
      </c>
      <c r="N37" t="s">
        <v>236</v>
      </c>
      <c r="O37" t="b">
        <f t="shared" si="1"/>
        <v>1</v>
      </c>
      <c r="P37" t="s">
        <v>237</v>
      </c>
    </row>
    <row r="38" ht="15.75" customHeight="1">
      <c r="A38" s="4">
        <v>7542.0</v>
      </c>
      <c r="B38" s="3" t="s">
        <v>4</v>
      </c>
      <c r="C38" t="s">
        <v>238</v>
      </c>
      <c r="D38" s="7" t="str">
        <f>HYPERLINK("https://data.humdata.org/dataset/producer-prices-annual","producer-prices-annual")</f>
        <v>producer-prices-annual</v>
      </c>
      <c r="E38" s="3" t="b">
        <v>1</v>
      </c>
      <c r="F38" t="s">
        <v>239</v>
      </c>
      <c r="G38" t="s">
        <v>231</v>
      </c>
      <c r="H38" t="s">
        <v>240</v>
      </c>
      <c r="I38" t="s">
        <v>241</v>
      </c>
      <c r="J38" t="s">
        <v>242</v>
      </c>
      <c r="K38" t="s">
        <v>70</v>
      </c>
      <c r="L38" t="s">
        <v>243</v>
      </c>
      <c r="M38" s="7" t="str">
        <f t="shared" si="4"/>
        <v>k4qrnvg</v>
      </c>
      <c r="N38" t="s">
        <v>236</v>
      </c>
      <c r="O38" t="b">
        <f t="shared" si="1"/>
        <v>1</v>
      </c>
      <c r="P38" t="s">
        <v>237</v>
      </c>
    </row>
    <row r="39" ht="15.75" customHeight="1">
      <c r="A39" s="4">
        <v>7541.0</v>
      </c>
      <c r="B39" s="3" t="s">
        <v>4</v>
      </c>
      <c r="C39" t="s">
        <v>244</v>
      </c>
      <c r="D39" s="7" t="str">
        <f>HYPERLINK("https://data.humdata.org/dataset/food-security","food-security")</f>
        <v>food-security</v>
      </c>
      <c r="E39" s="3" t="b">
        <v>1</v>
      </c>
      <c r="F39" t="s">
        <v>245</v>
      </c>
      <c r="G39" t="s">
        <v>231</v>
      </c>
      <c r="H39" t="s">
        <v>246</v>
      </c>
      <c r="I39" t="s">
        <v>247</v>
      </c>
      <c r="J39" t="s">
        <v>248</v>
      </c>
      <c r="K39" t="s">
        <v>70</v>
      </c>
      <c r="L39" t="s">
        <v>249</v>
      </c>
      <c r="M39" s="7" t="str">
        <f t="shared" si="4"/>
        <v>k4qrnvg</v>
      </c>
      <c r="N39" t="s">
        <v>236</v>
      </c>
      <c r="O39" t="b">
        <f t="shared" si="1"/>
        <v>1</v>
      </c>
      <c r="P39" t="s">
        <v>237</v>
      </c>
    </row>
    <row r="40" ht="15.75" customHeight="1">
      <c r="A40" s="4">
        <v>7540.0</v>
      </c>
      <c r="B40" s="3" t="s">
        <v>4</v>
      </c>
      <c r="C40" t="s">
        <v>238</v>
      </c>
      <c r="D40" s="7" t="str">
        <f>HYPERLINK("https://data.humdata.org/dataset/producer-price-indices-annual","producer-price-indices-annual")</f>
        <v>producer-price-indices-annual</v>
      </c>
      <c r="E40" s="3" t="b">
        <v>1</v>
      </c>
      <c r="F40" t="s">
        <v>250</v>
      </c>
      <c r="G40" t="s">
        <v>231</v>
      </c>
      <c r="H40" t="s">
        <v>251</v>
      </c>
      <c r="I40" t="s">
        <v>252</v>
      </c>
      <c r="J40" t="s">
        <v>253</v>
      </c>
      <c r="K40" t="s">
        <v>70</v>
      </c>
      <c r="L40" t="s">
        <v>254</v>
      </c>
      <c r="M40" s="7" t="str">
        <f t="shared" si="4"/>
        <v>k4qrnvg</v>
      </c>
      <c r="N40" t="s">
        <v>236</v>
      </c>
      <c r="O40" t="b">
        <f t="shared" si="1"/>
        <v>1</v>
      </c>
      <c r="P40" t="s">
        <v>237</v>
      </c>
    </row>
    <row r="41" ht="15.75" customHeight="1">
      <c r="A41" s="4">
        <v>7251.0</v>
      </c>
      <c r="B41" s="3" t="s">
        <v>3</v>
      </c>
      <c r="C41" t="s">
        <v>255</v>
      </c>
      <c r="D41" s="7" t="str">
        <f>HYPERLINK("https://data.humdata.org/dataset/nepal-earthquake-april-2015-humanitarian-contributions","nepal-earthquake-april-2015-humanitarian-contributions")</f>
        <v>nepal-earthquake-april-2015-humanitarian-contributions</v>
      </c>
      <c r="E41" s="3" t="b">
        <v>0</v>
      </c>
      <c r="F41" t="s">
        <v>256</v>
      </c>
      <c r="G41" t="s">
        <v>29</v>
      </c>
      <c r="H41" t="s">
        <v>257</v>
      </c>
      <c r="I41" t="s">
        <v>258</v>
      </c>
      <c r="J41" t="s">
        <v>259</v>
      </c>
      <c r="K41" t="s">
        <v>24</v>
      </c>
      <c r="L41" t="s">
        <v>260</v>
      </c>
      <c r="M41" s="7" t="str">
        <f>HYPERLINK("https://app.quickcode.io/dataset/mcu9bxo","mcu9bxo")</f>
        <v>mcu9bxo</v>
      </c>
      <c r="N41" t="s">
        <v>62</v>
      </c>
      <c r="O41" t="b">
        <f t="shared" si="1"/>
        <v>1</v>
      </c>
      <c r="P41" t="s">
        <v>63</v>
      </c>
    </row>
    <row r="42" ht="15.75" customHeight="1">
      <c r="A42" s="4">
        <v>6493.0</v>
      </c>
      <c r="B42" s="3" t="s">
        <v>3</v>
      </c>
      <c r="C42" t="s">
        <v>124</v>
      </c>
      <c r="D42" s="7" t="str">
        <f>HYPERLINK("https://data.humdata.org/dataset/climate-change-attributable-dalys-per-children-under-5-years","climate-change-attributable-dalys-per-children-under-5-years")</f>
        <v>climate-change-attributable-dalys-per-children-under-5-years</v>
      </c>
      <c r="E42" s="3" t="b">
        <v>0</v>
      </c>
      <c r="F42" t="s">
        <v>261</v>
      </c>
      <c r="G42" t="s">
        <v>262</v>
      </c>
      <c r="H42" t="s">
        <v>263</v>
      </c>
      <c r="I42" t="s">
        <v>264</v>
      </c>
      <c r="J42" t="s">
        <v>265</v>
      </c>
      <c r="K42" t="s">
        <v>24</v>
      </c>
      <c r="L42" t="s">
        <v>266</v>
      </c>
      <c r="M42" s="7" t="str">
        <f t="shared" ref="M42:M48" si="5">HYPERLINK("https://app.quickcode.io/dataset/n9fnudn","n9fnudn")</f>
        <v>n9fnudn</v>
      </c>
      <c r="N42" t="s">
        <v>267</v>
      </c>
      <c r="O42" t="b">
        <f t="shared" si="1"/>
        <v>1</v>
      </c>
      <c r="P42" t="s">
        <v>268</v>
      </c>
    </row>
    <row r="43" ht="15.75" customHeight="1">
      <c r="A43" s="4">
        <v>6492.0</v>
      </c>
      <c r="B43" s="3" t="s">
        <v>3</v>
      </c>
      <c r="C43" t="s">
        <v>124</v>
      </c>
      <c r="D43" s="7" t="str">
        <f>HYPERLINK("https://data.humdata.org/dataset/climate-change-attributable-dalys-in-children-under-5-years","climate-change-attributable-dalys-in-children-under-5-years")</f>
        <v>climate-change-attributable-dalys-in-children-under-5-years</v>
      </c>
      <c r="E43" s="3" t="b">
        <v>0</v>
      </c>
      <c r="F43" t="s">
        <v>269</v>
      </c>
      <c r="G43" t="s">
        <v>262</v>
      </c>
      <c r="H43" t="s">
        <v>270</v>
      </c>
      <c r="I43" t="s">
        <v>271</v>
      </c>
      <c r="J43" t="s">
        <v>272</v>
      </c>
      <c r="K43" t="s">
        <v>24</v>
      </c>
      <c r="L43" t="s">
        <v>273</v>
      </c>
      <c r="M43" s="7" t="str">
        <f t="shared" si="5"/>
        <v>n9fnudn</v>
      </c>
      <c r="N43" t="s">
        <v>267</v>
      </c>
      <c r="O43" t="b">
        <f t="shared" si="1"/>
        <v>1</v>
      </c>
      <c r="P43" t="s">
        <v>268</v>
      </c>
    </row>
    <row r="44" ht="15.75" customHeight="1">
      <c r="A44" s="4">
        <v>6491.0</v>
      </c>
      <c r="B44" s="3" t="s">
        <v>3</v>
      </c>
      <c r="C44" t="s">
        <v>124</v>
      </c>
      <c r="D44" s="7" t="str">
        <f>HYPERLINK("https://data.humdata.org/dataset/climate-change-attributable-dalys-per-capita","climate-change-attributable-dalys-per-capita")</f>
        <v>climate-change-attributable-dalys-per-capita</v>
      </c>
      <c r="E44" s="3" t="b">
        <v>0</v>
      </c>
      <c r="F44" t="s">
        <v>274</v>
      </c>
      <c r="G44" t="s">
        <v>262</v>
      </c>
      <c r="H44" t="s">
        <v>275</v>
      </c>
      <c r="I44" t="s">
        <v>276</v>
      </c>
      <c r="J44" t="s">
        <v>277</v>
      </c>
      <c r="K44" t="s">
        <v>24</v>
      </c>
      <c r="L44" t="s">
        <v>278</v>
      </c>
      <c r="M44" s="7" t="str">
        <f t="shared" si="5"/>
        <v>n9fnudn</v>
      </c>
      <c r="N44" t="s">
        <v>267</v>
      </c>
      <c r="O44" t="b">
        <f t="shared" si="1"/>
        <v>1</v>
      </c>
      <c r="P44" t="s">
        <v>268</v>
      </c>
    </row>
    <row r="45" ht="15.75" customHeight="1">
      <c r="A45" s="4">
        <v>6490.0</v>
      </c>
      <c r="B45" s="3" t="s">
        <v>3</v>
      </c>
      <c r="C45" t="s">
        <v>124</v>
      </c>
      <c r="D45" s="7" t="str">
        <f>HYPERLINK("https://data.humdata.org/dataset/climate-change-attributable-deaths","climate-change-attributable-deaths")</f>
        <v>climate-change-attributable-deaths</v>
      </c>
      <c r="E45" s="3" t="b">
        <v>0</v>
      </c>
      <c r="F45" t="s">
        <v>279</v>
      </c>
      <c r="G45" t="s">
        <v>262</v>
      </c>
      <c r="H45" t="s">
        <v>280</v>
      </c>
      <c r="I45" t="s">
        <v>281</v>
      </c>
      <c r="J45" t="s">
        <v>282</v>
      </c>
      <c r="K45" t="s">
        <v>24</v>
      </c>
      <c r="L45" t="s">
        <v>283</v>
      </c>
      <c r="M45" s="7" t="str">
        <f t="shared" si="5"/>
        <v>n9fnudn</v>
      </c>
      <c r="N45" t="s">
        <v>267</v>
      </c>
      <c r="O45" t="b">
        <f t="shared" si="1"/>
        <v>1</v>
      </c>
      <c r="P45" t="s">
        <v>268</v>
      </c>
    </row>
    <row r="46" ht="15.75" customHeight="1">
      <c r="A46" s="4">
        <v>6489.0</v>
      </c>
      <c r="B46" s="3" t="s">
        <v>3</v>
      </c>
      <c r="C46" t="s">
        <v>124</v>
      </c>
      <c r="D46" s="7" t="str">
        <f>HYPERLINK("https://data.humdata.org/dataset/climate-change-attributable-deaths-in-children-under-5-years","climate-change-attributable-deaths-in-children-under-5-years")</f>
        <v>climate-change-attributable-deaths-in-children-under-5-years</v>
      </c>
      <c r="E46" s="3" t="b">
        <v>0</v>
      </c>
      <c r="F46" t="s">
        <v>284</v>
      </c>
      <c r="G46" t="s">
        <v>262</v>
      </c>
      <c r="H46" t="s">
        <v>285</v>
      </c>
      <c r="I46" t="s">
        <v>286</v>
      </c>
      <c r="J46" t="s">
        <v>287</v>
      </c>
      <c r="K46" t="s">
        <v>24</v>
      </c>
      <c r="L46" t="s">
        <v>288</v>
      </c>
      <c r="M46" s="7" t="str">
        <f t="shared" si="5"/>
        <v>n9fnudn</v>
      </c>
      <c r="N46" t="s">
        <v>267</v>
      </c>
      <c r="O46" t="b">
        <f t="shared" si="1"/>
        <v>1</v>
      </c>
      <c r="P46" t="s">
        <v>268</v>
      </c>
    </row>
    <row r="47" ht="15.75" customHeight="1">
      <c r="A47" s="4">
        <v>6488.0</v>
      </c>
      <c r="B47" s="3" t="s">
        <v>3</v>
      </c>
      <c r="C47" t="s">
        <v>124</v>
      </c>
      <c r="D47" s="7" t="str">
        <f>HYPERLINK("https://data.humdata.org/dataset/climate-change-attributable-deaths-per-capita","climate-change-attributable-deaths-per-capita")</f>
        <v>climate-change-attributable-deaths-per-capita</v>
      </c>
      <c r="E47" s="3" t="b">
        <v>0</v>
      </c>
      <c r="F47" t="s">
        <v>289</v>
      </c>
      <c r="G47" t="s">
        <v>262</v>
      </c>
      <c r="H47" t="s">
        <v>290</v>
      </c>
      <c r="I47" t="s">
        <v>291</v>
      </c>
      <c r="J47" t="s">
        <v>292</v>
      </c>
      <c r="K47" t="s">
        <v>24</v>
      </c>
      <c r="L47" t="s">
        <v>293</v>
      </c>
      <c r="M47" s="7" t="str">
        <f t="shared" si="5"/>
        <v>n9fnudn</v>
      </c>
      <c r="N47" t="s">
        <v>267</v>
      </c>
      <c r="O47" t="b">
        <f t="shared" si="1"/>
        <v>1</v>
      </c>
      <c r="P47" t="s">
        <v>268</v>
      </c>
    </row>
    <row r="48" ht="15.75" customHeight="1">
      <c r="A48" s="4">
        <v>6487.0</v>
      </c>
      <c r="B48" s="3" t="s">
        <v>3</v>
      </c>
      <c r="C48" t="s">
        <v>124</v>
      </c>
      <c r="D48" s="7" t="str">
        <f>HYPERLINK("https://data.humdata.org/dataset/climate-change-attributable-dalys","climate-change-attributable-dalys")</f>
        <v>climate-change-attributable-dalys</v>
      </c>
      <c r="E48" s="3" t="b">
        <v>0</v>
      </c>
      <c r="F48" t="s">
        <v>294</v>
      </c>
      <c r="G48" t="s">
        <v>262</v>
      </c>
      <c r="H48" t="s">
        <v>295</v>
      </c>
      <c r="I48" t="s">
        <v>296</v>
      </c>
      <c r="J48" t="s">
        <v>297</v>
      </c>
      <c r="K48" t="s">
        <v>24</v>
      </c>
      <c r="L48" t="s">
        <v>298</v>
      </c>
      <c r="M48" s="7" t="str">
        <f t="shared" si="5"/>
        <v>n9fnudn</v>
      </c>
      <c r="N48" t="s">
        <v>267</v>
      </c>
      <c r="O48" t="b">
        <f t="shared" si="1"/>
        <v>1</v>
      </c>
      <c r="P48" t="s">
        <v>268</v>
      </c>
    </row>
    <row r="49" ht="15.75" customHeight="1">
      <c r="A49" s="4">
        <v>6423.0</v>
      </c>
      <c r="B49" s="3" t="s">
        <v>3</v>
      </c>
      <c r="C49" t="s">
        <v>299</v>
      </c>
      <c r="D49" s="7" t="str">
        <f>HYPERLINK("https://data.humdata.org/dataset/fts-ebola-coverage","fts-ebola-coverage")</f>
        <v>fts-ebola-coverage</v>
      </c>
      <c r="E49" s="3" t="b">
        <v>0</v>
      </c>
      <c r="F49" t="s">
        <v>300</v>
      </c>
      <c r="G49" t="s">
        <v>262</v>
      </c>
      <c r="H49" t="s">
        <v>301</v>
      </c>
      <c r="I49" t="s">
        <v>302</v>
      </c>
      <c r="J49" t="s">
        <v>303</v>
      </c>
      <c r="K49" t="s">
        <v>304</v>
      </c>
      <c r="L49" t="s">
        <v>305</v>
      </c>
      <c r="M49" s="7" t="str">
        <f>HYPERLINK("https://app.quickcode.io/dataset/kjaolpi","kjaolpi")</f>
        <v>kjaolpi</v>
      </c>
      <c r="N49" t="s">
        <v>306</v>
      </c>
      <c r="O49" t="b">
        <f t="shared" si="1"/>
        <v>1</v>
      </c>
      <c r="P49" t="s">
        <v>307</v>
      </c>
    </row>
    <row r="50" ht="15.75" customHeight="1">
      <c r="A50" s="4">
        <v>6397.0</v>
      </c>
      <c r="B50" s="3" t="s">
        <v>4</v>
      </c>
      <c r="C50" t="s">
        <v>244</v>
      </c>
      <c r="D50" s="7" t="str">
        <f>HYPERLINK("https://data.humdata.org/dataset/average-monthly-temperature-and-rainfall-all-africa","average-monthly-temperature-and-rainfall-all-africa")</f>
        <v>average-monthly-temperature-and-rainfall-all-africa</v>
      </c>
      <c r="E50" s="3" t="b">
        <v>1</v>
      </c>
      <c r="F50" t="s">
        <v>308</v>
      </c>
      <c r="G50" t="s">
        <v>20</v>
      </c>
      <c r="H50" t="s">
        <v>309</v>
      </c>
      <c r="I50" t="s">
        <v>310</v>
      </c>
      <c r="J50" t="s">
        <v>311</v>
      </c>
      <c r="K50" t="s">
        <v>70</v>
      </c>
      <c r="L50" t="s">
        <v>312</v>
      </c>
      <c r="M50" s="7" t="str">
        <f>HYPERLINK("https://app.quickcode.io/dataset/wrqvxsr","wrqvxsr")</f>
        <v>wrqvxsr</v>
      </c>
      <c r="N50" t="s">
        <v>313</v>
      </c>
      <c r="O50" t="b">
        <f t="shared" si="1"/>
        <v>1</v>
      </c>
      <c r="P50" t="s">
        <v>314</v>
      </c>
    </row>
    <row r="51" ht="15.75" customHeight="1">
      <c r="A51" s="4">
        <v>6396.0</v>
      </c>
      <c r="B51" s="3" t="s">
        <v>4</v>
      </c>
      <c r="C51" t="s">
        <v>315</v>
      </c>
      <c r="D51" s="8" t="str">
        <f>HYPERLINK("https://data.humdata.org/dataset/undp-climate-change-country-profiles-all-africa","undp-climate-change-country-profiles-all-africa")</f>
        <v>undp-climate-change-country-profiles-all-africa</v>
      </c>
      <c r="E51" s="3" t="b">
        <v>1</v>
      </c>
      <c r="F51" t="s">
        <v>316</v>
      </c>
      <c r="G51" t="s">
        <v>20</v>
      </c>
      <c r="H51" t="s">
        <v>317</v>
      </c>
      <c r="I51" t="s">
        <v>318</v>
      </c>
      <c r="J51" t="s">
        <v>319</v>
      </c>
      <c r="K51" t="s">
        <v>70</v>
      </c>
      <c r="L51" t="s">
        <v>320</v>
      </c>
      <c r="M51" s="7" t="str">
        <f>HYPERLINK("https://app.quickcode.io/dataset/fflzvxg","fflzvxg")</f>
        <v>fflzvxg</v>
      </c>
      <c r="N51" t="s">
        <v>321</v>
      </c>
      <c r="O51" t="b">
        <f t="shared" si="1"/>
        <v>1</v>
      </c>
      <c r="P51" t="s">
        <v>322</v>
      </c>
    </row>
    <row r="52" ht="15.75" customHeight="1">
      <c r="A52" s="4">
        <v>6322.0</v>
      </c>
      <c r="B52" s="3" t="s">
        <v>3</v>
      </c>
      <c r="C52" t="s">
        <v>323</v>
      </c>
      <c r="D52" s="7" t="str">
        <f>HYPERLINK("https://data.humdata.org/dataset/indicadores-del-sidih","indicadores-del-sidih")</f>
        <v>indicadores-del-sidih</v>
      </c>
      <c r="E52" s="3" t="b">
        <v>0</v>
      </c>
      <c r="F52" t="s">
        <v>324</v>
      </c>
      <c r="G52" t="s">
        <v>325</v>
      </c>
      <c r="H52" t="s">
        <v>326</v>
      </c>
      <c r="I52" t="s">
        <v>327</v>
      </c>
      <c r="J52" t="s">
        <v>328</v>
      </c>
      <c r="K52" t="s">
        <v>329</v>
      </c>
      <c r="L52" t="s">
        <v>330</v>
      </c>
      <c r="M52" s="7" t="str">
        <f>HYPERLINK("https://app.quickcode.io/dataset/egzfk1p","egzfk1p")</f>
        <v>egzfk1p</v>
      </c>
      <c r="N52" t="s">
        <v>34</v>
      </c>
      <c r="O52" t="b">
        <f t="shared" si="1"/>
        <v>1</v>
      </c>
      <c r="P52" t="s">
        <v>35</v>
      </c>
    </row>
    <row r="53" ht="15.75" customHeight="1">
      <c r="A53" s="4">
        <v>6304.0</v>
      </c>
      <c r="B53" s="3" t="s">
        <v>5</v>
      </c>
      <c r="C53" t="s">
        <v>331</v>
      </c>
      <c r="D53" s="7" t="str">
        <f>HYPERLINK("https://data.humdata.org/dataset/unhcr-refugee-monthly-arrivals-by-country","unhcr-refugee-monthly-arrivals-by-country")</f>
        <v>unhcr-refugee-monthly-arrivals-by-country</v>
      </c>
      <c r="E53" s="3" t="b">
        <v>0</v>
      </c>
      <c r="F53" t="s">
        <v>332</v>
      </c>
      <c r="G53" t="s">
        <v>29</v>
      </c>
      <c r="H53" t="s">
        <v>333</v>
      </c>
      <c r="I53" t="s">
        <v>334</v>
      </c>
      <c r="J53" t="s">
        <v>335</v>
      </c>
      <c r="K53" t="s">
        <v>329</v>
      </c>
      <c r="L53" t="s">
        <v>336</v>
      </c>
      <c r="M53" s="7" t="str">
        <f>HYPERLINK("https://app.quickcode.io/dataset/dhrmllc","dhrmllc")</f>
        <v>dhrmllc</v>
      </c>
      <c r="N53" t="s">
        <v>337</v>
      </c>
      <c r="O53" t="b">
        <f t="shared" si="1"/>
        <v>1</v>
      </c>
      <c r="P53" t="s">
        <v>338</v>
      </c>
    </row>
    <row r="54" ht="15.75" customHeight="1">
      <c r="A54" s="4">
        <v>6294.0</v>
      </c>
      <c r="B54" s="3" t="s">
        <v>4</v>
      </c>
      <c r="C54" t="s">
        <v>339</v>
      </c>
      <c r="D54" s="7" t="str">
        <f>HYPERLINK("https://data.humdata.org/dataset/daily-summaries-of-precipitation-indicators-for-iceland","daily-summaries-of-precipitation-indicators-for-iceland")</f>
        <v>daily-summaries-of-precipitation-indicators-for-iceland</v>
      </c>
      <c r="E54" s="3" t="b">
        <v>1</v>
      </c>
      <c r="F54" t="s">
        <v>340</v>
      </c>
      <c r="G54" t="s">
        <v>29</v>
      </c>
      <c r="H54" t="s">
        <v>341</v>
      </c>
      <c r="I54" t="s">
        <v>342</v>
      </c>
      <c r="J54" t="s">
        <v>343</v>
      </c>
      <c r="K54" t="s">
        <v>24</v>
      </c>
      <c r="L54" t="s">
        <v>344</v>
      </c>
      <c r="M54" s="7" t="str">
        <f t="shared" ref="M54:M75" si="6">HYPERLINK("https://app.quickcode.io/dataset/fhsehwp","fhsehwp")</f>
        <v>fhsehwp</v>
      </c>
      <c r="N54" t="s">
        <v>345</v>
      </c>
      <c r="O54" t="b">
        <f t="shared" si="1"/>
        <v>1</v>
      </c>
      <c r="P54" t="s">
        <v>346</v>
      </c>
    </row>
    <row r="55" ht="15.75" customHeight="1">
      <c r="A55" s="4">
        <v>6293.0</v>
      </c>
      <c r="B55" s="3" t="s">
        <v>4</v>
      </c>
      <c r="C55" t="s">
        <v>339</v>
      </c>
      <c r="D55" s="7" t="str">
        <f>HYPERLINK("https://data.humdata.org/dataset/daily-summaries-of-precipitation-indicators-for-croatia","daily-summaries-of-precipitation-indicators-for-croatia")</f>
        <v>daily-summaries-of-precipitation-indicators-for-croatia</v>
      </c>
      <c r="E55" s="3" t="b">
        <v>1</v>
      </c>
      <c r="F55" t="s">
        <v>347</v>
      </c>
      <c r="G55" t="s">
        <v>29</v>
      </c>
      <c r="H55" t="s">
        <v>348</v>
      </c>
      <c r="I55" t="s">
        <v>349</v>
      </c>
      <c r="J55" t="s">
        <v>350</v>
      </c>
      <c r="K55" t="s">
        <v>24</v>
      </c>
      <c r="L55" t="s">
        <v>351</v>
      </c>
      <c r="M55" s="7" t="str">
        <f t="shared" si="6"/>
        <v>fhsehwp</v>
      </c>
      <c r="N55" t="s">
        <v>345</v>
      </c>
      <c r="O55" t="b">
        <f t="shared" si="1"/>
        <v>1</v>
      </c>
      <c r="P55" t="s">
        <v>346</v>
      </c>
    </row>
    <row r="56" ht="15.75" customHeight="1">
      <c r="A56" s="4">
        <v>6292.0</v>
      </c>
      <c r="B56" s="3" t="s">
        <v>4</v>
      </c>
      <c r="C56" t="s">
        <v>339</v>
      </c>
      <c r="D56" s="7" t="str">
        <f>HYPERLINK("https://data.humdata.org/dataset/daily-summaries-of-precipitation-indicators-for-estonia","daily-summaries-of-precipitation-indicators-for-estonia")</f>
        <v>daily-summaries-of-precipitation-indicators-for-estonia</v>
      </c>
      <c r="E56" s="3" t="b">
        <v>1</v>
      </c>
      <c r="F56" t="s">
        <v>352</v>
      </c>
      <c r="G56" t="s">
        <v>29</v>
      </c>
      <c r="H56" t="s">
        <v>353</v>
      </c>
      <c r="I56" t="s">
        <v>354</v>
      </c>
      <c r="J56" t="s">
        <v>355</v>
      </c>
      <c r="K56" t="s">
        <v>24</v>
      </c>
      <c r="L56" t="s">
        <v>356</v>
      </c>
      <c r="M56" s="7" t="str">
        <f t="shared" si="6"/>
        <v>fhsehwp</v>
      </c>
      <c r="N56" t="s">
        <v>345</v>
      </c>
      <c r="O56" t="b">
        <f t="shared" si="1"/>
        <v>1</v>
      </c>
      <c r="P56" t="s">
        <v>346</v>
      </c>
    </row>
    <row r="57" ht="15.75" customHeight="1">
      <c r="A57" s="4">
        <v>6291.0</v>
      </c>
      <c r="B57" s="3" t="s">
        <v>4</v>
      </c>
      <c r="C57" t="s">
        <v>339</v>
      </c>
      <c r="D57" s="7" t="str">
        <f>HYPERLINK("https://data.humdata.org/dataset/daily-summaries-of-precipitation-indicators-for-germany","daily-summaries-of-precipitation-indicators-for-germany")</f>
        <v>daily-summaries-of-precipitation-indicators-for-germany</v>
      </c>
      <c r="E57" s="3" t="b">
        <v>1</v>
      </c>
      <c r="F57" t="s">
        <v>357</v>
      </c>
      <c r="G57" t="s">
        <v>29</v>
      </c>
      <c r="H57" t="s">
        <v>358</v>
      </c>
      <c r="I57" t="s">
        <v>359</v>
      </c>
      <c r="J57" t="s">
        <v>360</v>
      </c>
      <c r="K57" t="s">
        <v>24</v>
      </c>
      <c r="L57" t="s">
        <v>361</v>
      </c>
      <c r="M57" s="7" t="str">
        <f t="shared" si="6"/>
        <v>fhsehwp</v>
      </c>
      <c r="N57" t="s">
        <v>345</v>
      </c>
      <c r="O57" t="b">
        <f t="shared" si="1"/>
        <v>1</v>
      </c>
      <c r="P57" t="s">
        <v>346</v>
      </c>
    </row>
    <row r="58" ht="15.75" customHeight="1">
      <c r="A58" s="4">
        <v>6290.0</v>
      </c>
      <c r="B58" s="3" t="s">
        <v>4</v>
      </c>
      <c r="C58" t="s">
        <v>339</v>
      </c>
      <c r="D58" s="7" t="str">
        <f>HYPERLINK("https://data.humdata.org/dataset/daily-summaries-of-precipitation-indicators-for-austria","daily-summaries-of-precipitation-indicators-for-austria")</f>
        <v>daily-summaries-of-precipitation-indicators-for-austria</v>
      </c>
      <c r="E58" s="3" t="b">
        <v>1</v>
      </c>
      <c r="F58" t="s">
        <v>362</v>
      </c>
      <c r="G58" t="s">
        <v>29</v>
      </c>
      <c r="H58" t="s">
        <v>363</v>
      </c>
      <c r="I58" t="s">
        <v>364</v>
      </c>
      <c r="J58" t="s">
        <v>365</v>
      </c>
      <c r="K58" t="s">
        <v>24</v>
      </c>
      <c r="L58" t="s">
        <v>366</v>
      </c>
      <c r="M58" s="7" t="str">
        <f t="shared" si="6"/>
        <v>fhsehwp</v>
      </c>
      <c r="N58" t="s">
        <v>345</v>
      </c>
      <c r="O58" t="b">
        <f t="shared" si="1"/>
        <v>1</v>
      </c>
      <c r="P58" t="s">
        <v>346</v>
      </c>
    </row>
    <row r="59" ht="15.75" customHeight="1">
      <c r="A59" s="4">
        <v>6289.0</v>
      </c>
      <c r="B59" s="3" t="s">
        <v>4</v>
      </c>
      <c r="C59" t="s">
        <v>339</v>
      </c>
      <c r="D59" s="7" t="str">
        <f>HYPERLINK("https://data.humdata.org/dataset/daily-summaries-of-precipitation-indicators-for-ireland","daily-summaries-of-precipitation-indicators-for-ireland")</f>
        <v>daily-summaries-of-precipitation-indicators-for-ireland</v>
      </c>
      <c r="E59" s="3" t="b">
        <v>1</v>
      </c>
      <c r="F59" t="s">
        <v>367</v>
      </c>
      <c r="G59" t="s">
        <v>29</v>
      </c>
      <c r="H59" t="s">
        <v>368</v>
      </c>
      <c r="I59" t="s">
        <v>369</v>
      </c>
      <c r="J59" t="s">
        <v>370</v>
      </c>
      <c r="K59" t="s">
        <v>24</v>
      </c>
      <c r="L59" t="s">
        <v>371</v>
      </c>
      <c r="M59" s="7" t="str">
        <f t="shared" si="6"/>
        <v>fhsehwp</v>
      </c>
      <c r="N59" t="s">
        <v>345</v>
      </c>
      <c r="O59" t="b">
        <f t="shared" si="1"/>
        <v>1</v>
      </c>
      <c r="P59" t="s">
        <v>346</v>
      </c>
    </row>
    <row r="60" ht="15.75" customHeight="1">
      <c r="A60" s="4">
        <v>6288.0</v>
      </c>
      <c r="B60" s="3" t="s">
        <v>4</v>
      </c>
      <c r="C60" t="s">
        <v>339</v>
      </c>
      <c r="D60" s="7" t="str">
        <f>HYPERLINK("https://data.humdata.org/dataset/daily-summaries-of-precipitation-indicators-for-hungary","daily-summaries-of-precipitation-indicators-for-hungary")</f>
        <v>daily-summaries-of-precipitation-indicators-for-hungary</v>
      </c>
      <c r="E60" s="3" t="b">
        <v>1</v>
      </c>
      <c r="F60" t="s">
        <v>372</v>
      </c>
      <c r="G60" t="s">
        <v>29</v>
      </c>
      <c r="H60" t="s">
        <v>373</v>
      </c>
      <c r="I60" t="s">
        <v>374</v>
      </c>
      <c r="J60" t="s">
        <v>375</v>
      </c>
      <c r="K60" t="s">
        <v>24</v>
      </c>
      <c r="L60" t="s">
        <v>376</v>
      </c>
      <c r="M60" s="7" t="str">
        <f t="shared" si="6"/>
        <v>fhsehwp</v>
      </c>
      <c r="N60" t="s">
        <v>345</v>
      </c>
      <c r="O60" t="b">
        <f t="shared" si="1"/>
        <v>1</v>
      </c>
      <c r="P60" t="s">
        <v>346</v>
      </c>
    </row>
    <row r="61" ht="15.75" customHeight="1">
      <c r="A61" s="4">
        <v>6287.0</v>
      </c>
      <c r="B61" s="3" t="s">
        <v>4</v>
      </c>
      <c r="C61" t="s">
        <v>339</v>
      </c>
      <c r="D61" s="7" t="str">
        <f>HYPERLINK("https://data.humdata.org/dataset/daily-summaries-of-precipitation-indicators-for-greenland","daily-summaries-of-precipitation-indicators-for-greenland")</f>
        <v>daily-summaries-of-precipitation-indicators-for-greenland</v>
      </c>
      <c r="E61" s="3" t="b">
        <v>1</v>
      </c>
      <c r="F61" t="s">
        <v>377</v>
      </c>
      <c r="G61" t="s">
        <v>29</v>
      </c>
      <c r="H61" t="s">
        <v>378</v>
      </c>
      <c r="I61" t="s">
        <v>379</v>
      </c>
      <c r="J61" t="s">
        <v>380</v>
      </c>
      <c r="K61" t="s">
        <v>24</v>
      </c>
      <c r="L61" t="s">
        <v>381</v>
      </c>
      <c r="M61" s="7" t="str">
        <f t="shared" si="6"/>
        <v>fhsehwp</v>
      </c>
      <c r="N61" t="s">
        <v>345</v>
      </c>
      <c r="O61" t="b">
        <f t="shared" si="1"/>
        <v>1</v>
      </c>
      <c r="P61" t="s">
        <v>346</v>
      </c>
    </row>
    <row r="62" ht="15.75" customHeight="1">
      <c r="A62" s="4">
        <v>6286.0</v>
      </c>
      <c r="B62" s="3" t="s">
        <v>4</v>
      </c>
      <c r="C62" t="s">
        <v>339</v>
      </c>
      <c r="D62" s="7" t="str">
        <f>HYPERLINK("https://data.humdata.org/dataset/daily-summaries-of-precipitation-indicators-for-gibraltar","daily-summaries-of-precipitation-indicators-for-gibraltar")</f>
        <v>daily-summaries-of-precipitation-indicators-for-gibraltar</v>
      </c>
      <c r="E62" s="3" t="b">
        <v>1</v>
      </c>
      <c r="F62" t="s">
        <v>382</v>
      </c>
      <c r="G62" t="s">
        <v>29</v>
      </c>
      <c r="H62" t="s">
        <v>383</v>
      </c>
      <c r="I62" t="s">
        <v>384</v>
      </c>
      <c r="J62" t="s">
        <v>385</v>
      </c>
      <c r="K62" t="s">
        <v>24</v>
      </c>
      <c r="L62" t="s">
        <v>386</v>
      </c>
      <c r="M62" s="7" t="str">
        <f t="shared" si="6"/>
        <v>fhsehwp</v>
      </c>
      <c r="N62" t="s">
        <v>345</v>
      </c>
      <c r="O62" t="b">
        <f t="shared" si="1"/>
        <v>1</v>
      </c>
      <c r="P62" t="s">
        <v>346</v>
      </c>
    </row>
    <row r="63" ht="15.75" customHeight="1">
      <c r="A63" s="4">
        <v>6285.0</v>
      </c>
      <c r="B63" s="3" t="s">
        <v>4</v>
      </c>
      <c r="C63" t="s">
        <v>339</v>
      </c>
      <c r="D63" s="7" t="str">
        <f>HYPERLINK("https://data.humdata.org/dataset/daily-summaries-of-precipitation-indicators-for-france","daily-summaries-of-precipitation-indicators-for-france")</f>
        <v>daily-summaries-of-precipitation-indicators-for-france</v>
      </c>
      <c r="E63" s="3" t="b">
        <v>1</v>
      </c>
      <c r="F63" t="s">
        <v>387</v>
      </c>
      <c r="G63" t="s">
        <v>29</v>
      </c>
      <c r="H63" t="s">
        <v>388</v>
      </c>
      <c r="I63" t="s">
        <v>389</v>
      </c>
      <c r="J63" t="s">
        <v>390</v>
      </c>
      <c r="K63" t="s">
        <v>24</v>
      </c>
      <c r="L63" t="s">
        <v>391</v>
      </c>
      <c r="M63" s="7" t="str">
        <f t="shared" si="6"/>
        <v>fhsehwp</v>
      </c>
      <c r="N63" t="s">
        <v>345</v>
      </c>
      <c r="O63" t="b">
        <f t="shared" si="1"/>
        <v>1</v>
      </c>
      <c r="P63" t="s">
        <v>346</v>
      </c>
    </row>
    <row r="64" ht="15.75" customHeight="1">
      <c r="A64" s="4">
        <v>6284.0</v>
      </c>
      <c r="B64" s="3" t="s">
        <v>4</v>
      </c>
      <c r="C64" t="s">
        <v>339</v>
      </c>
      <c r="D64" s="7" t="str">
        <f>HYPERLINK("https://data.humdata.org/dataset/daily-summaries-of-precipitation-indicators-for-finland","daily-summaries-of-precipitation-indicators-for-finland")</f>
        <v>daily-summaries-of-precipitation-indicators-for-finland</v>
      </c>
      <c r="E64" s="3" t="b">
        <v>1</v>
      </c>
      <c r="F64" t="s">
        <v>392</v>
      </c>
      <c r="G64" t="s">
        <v>29</v>
      </c>
      <c r="H64" t="s">
        <v>393</v>
      </c>
      <c r="I64" t="s">
        <v>394</v>
      </c>
      <c r="J64" t="s">
        <v>395</v>
      </c>
      <c r="K64" t="s">
        <v>24</v>
      </c>
      <c r="L64" t="s">
        <v>396</v>
      </c>
      <c r="M64" s="7" t="str">
        <f t="shared" si="6"/>
        <v>fhsehwp</v>
      </c>
      <c r="N64" t="s">
        <v>345</v>
      </c>
      <c r="O64" t="b">
        <f t="shared" si="1"/>
        <v>1</v>
      </c>
      <c r="P64" t="s">
        <v>346</v>
      </c>
    </row>
    <row r="65" ht="15.75" customHeight="1">
      <c r="A65" s="4">
        <v>6283.0</v>
      </c>
      <c r="B65" s="3" t="s">
        <v>4</v>
      </c>
      <c r="C65" t="s">
        <v>339</v>
      </c>
      <c r="D65" s="7" t="str">
        <f>HYPERLINK("https://data.humdata.org/dataset/daily-summaries-of-precipitation-indicators-for-denmark","daily-summaries-of-precipitation-indicators-for-denmark")</f>
        <v>daily-summaries-of-precipitation-indicators-for-denmark</v>
      </c>
      <c r="E65" s="3" t="b">
        <v>1</v>
      </c>
      <c r="F65" t="s">
        <v>397</v>
      </c>
      <c r="G65" t="s">
        <v>29</v>
      </c>
      <c r="H65" t="s">
        <v>398</v>
      </c>
      <c r="I65" t="s">
        <v>399</v>
      </c>
      <c r="J65" t="s">
        <v>400</v>
      </c>
      <c r="K65" t="s">
        <v>24</v>
      </c>
      <c r="L65" t="s">
        <v>401</v>
      </c>
      <c r="M65" s="7" t="str">
        <f t="shared" si="6"/>
        <v>fhsehwp</v>
      </c>
      <c r="N65" t="s">
        <v>345</v>
      </c>
      <c r="O65" t="b">
        <f t="shared" si="1"/>
        <v>1</v>
      </c>
      <c r="P65" t="s">
        <v>346</v>
      </c>
    </row>
    <row r="66" ht="15.75" customHeight="1">
      <c r="A66" s="4">
        <v>6282.0</v>
      </c>
      <c r="B66" s="3" t="s">
        <v>4</v>
      </c>
      <c r="C66" t="s">
        <v>339</v>
      </c>
      <c r="D66" s="7" t="str">
        <f>HYPERLINK("https://data.humdata.org/dataset/daily-summaries-of-precipitation-indicators-for-bulgaria","daily-summaries-of-precipitation-indicators-for-bulgaria")</f>
        <v>daily-summaries-of-precipitation-indicators-for-bulgaria</v>
      </c>
      <c r="E66" s="3" t="b">
        <v>1</v>
      </c>
      <c r="F66" t="s">
        <v>402</v>
      </c>
      <c r="G66" t="s">
        <v>29</v>
      </c>
      <c r="H66" t="s">
        <v>403</v>
      </c>
      <c r="I66" t="s">
        <v>404</v>
      </c>
      <c r="J66" t="s">
        <v>405</v>
      </c>
      <c r="K66" t="s">
        <v>24</v>
      </c>
      <c r="L66" t="s">
        <v>406</v>
      </c>
      <c r="M66" s="7" t="str">
        <f t="shared" si="6"/>
        <v>fhsehwp</v>
      </c>
      <c r="N66" t="s">
        <v>345</v>
      </c>
      <c r="O66" t="b">
        <f t="shared" si="1"/>
        <v>1</v>
      </c>
      <c r="P66" t="s">
        <v>346</v>
      </c>
    </row>
    <row r="67" ht="15.75" customHeight="1">
      <c r="A67" s="4">
        <v>6281.0</v>
      </c>
      <c r="B67" s="3" t="s">
        <v>4</v>
      </c>
      <c r="C67" t="s">
        <v>339</v>
      </c>
      <c r="D67" s="7" t="str">
        <f>HYPERLINK("https://data.humdata.org/dataset/daily-summaries-of-precipitation-indicators-for-belgium","daily-summaries-of-precipitation-indicators-for-belgium")</f>
        <v>daily-summaries-of-precipitation-indicators-for-belgium</v>
      </c>
      <c r="E67" s="3" t="b">
        <v>1</v>
      </c>
      <c r="F67" t="s">
        <v>407</v>
      </c>
      <c r="G67" t="s">
        <v>29</v>
      </c>
      <c r="H67" t="s">
        <v>408</v>
      </c>
      <c r="I67" t="s">
        <v>409</v>
      </c>
      <c r="J67" t="s">
        <v>410</v>
      </c>
      <c r="K67" t="s">
        <v>24</v>
      </c>
      <c r="L67" t="s">
        <v>411</v>
      </c>
      <c r="M67" s="7" t="str">
        <f t="shared" si="6"/>
        <v>fhsehwp</v>
      </c>
      <c r="N67" t="s">
        <v>345</v>
      </c>
      <c r="O67" t="b">
        <f t="shared" si="1"/>
        <v>1</v>
      </c>
      <c r="P67" t="s">
        <v>346</v>
      </c>
    </row>
    <row r="68" ht="15.75" customHeight="1">
      <c r="A68" s="4">
        <v>6280.0</v>
      </c>
      <c r="B68" s="3" t="s">
        <v>4</v>
      </c>
      <c r="C68" t="s">
        <v>339</v>
      </c>
      <c r="D68" s="7" t="str">
        <f>HYPERLINK("https://data.humdata.org/dataset/daily-summaries-of-precipitation-indicators-for-antarctica","daily-summaries-of-precipitation-indicators-for-antarctica")</f>
        <v>daily-summaries-of-precipitation-indicators-for-antarctica</v>
      </c>
      <c r="E68" s="3" t="b">
        <v>1</v>
      </c>
      <c r="F68" t="s">
        <v>412</v>
      </c>
      <c r="G68" t="s">
        <v>29</v>
      </c>
      <c r="H68" t="s">
        <v>413</v>
      </c>
      <c r="I68" t="s">
        <v>414</v>
      </c>
      <c r="J68" t="s">
        <v>415</v>
      </c>
      <c r="K68" t="s">
        <v>24</v>
      </c>
      <c r="L68" t="s">
        <v>416</v>
      </c>
      <c r="M68" s="7" t="str">
        <f t="shared" si="6"/>
        <v>fhsehwp</v>
      </c>
      <c r="N68" t="s">
        <v>345</v>
      </c>
      <c r="O68" t="b">
        <f t="shared" si="1"/>
        <v>1</v>
      </c>
      <c r="P68" t="s">
        <v>346</v>
      </c>
    </row>
    <row r="69" ht="15.75" customHeight="1">
      <c r="A69" s="4">
        <v>6279.0</v>
      </c>
      <c r="B69" s="3" t="s">
        <v>4</v>
      </c>
      <c r="C69" t="s">
        <v>339</v>
      </c>
      <c r="D69" s="7" t="str">
        <f>HYPERLINK("https://data.humdata.org/dataset/daily-summaries-of-precipitation-indicators-for-czech-republic","daily-summaries-of-precipitation-indicators-for-czech-republic")</f>
        <v>daily-summaries-of-precipitation-indicators-for-czech-republic</v>
      </c>
      <c r="E69" s="3" t="b">
        <v>1</v>
      </c>
      <c r="F69" t="s">
        <v>417</v>
      </c>
      <c r="G69" t="s">
        <v>29</v>
      </c>
      <c r="H69" t="s">
        <v>418</v>
      </c>
      <c r="I69" t="s">
        <v>419</v>
      </c>
      <c r="J69" t="s">
        <v>420</v>
      </c>
      <c r="K69" t="s">
        <v>24</v>
      </c>
      <c r="L69" t="s">
        <v>421</v>
      </c>
      <c r="M69" s="7" t="str">
        <f t="shared" si="6"/>
        <v>fhsehwp</v>
      </c>
      <c r="N69" t="s">
        <v>345</v>
      </c>
      <c r="O69" t="b">
        <f t="shared" si="1"/>
        <v>1</v>
      </c>
      <c r="P69" t="s">
        <v>346</v>
      </c>
    </row>
    <row r="70" ht="15.75" customHeight="1">
      <c r="A70" s="4">
        <v>6278.0</v>
      </c>
      <c r="B70" s="3" t="s">
        <v>4</v>
      </c>
      <c r="C70" t="s">
        <v>339</v>
      </c>
      <c r="D70" s="7" t="str">
        <f>HYPERLINK("https://data.humdata.org/dataset/daily-summaries-of-precipitation-indicators-for-falkland-islands--malvinas-","daily-summaries-of-precipitation-indicators-for-falkland-islands--malvinas-")</f>
        <v>daily-summaries-of-precipitation-indicators-for-falkland-islands--malvinas-</v>
      </c>
      <c r="E70" s="3" t="b">
        <v>1</v>
      </c>
      <c r="F70" t="s">
        <v>422</v>
      </c>
      <c r="G70" t="s">
        <v>29</v>
      </c>
      <c r="H70" t="s">
        <v>423</v>
      </c>
      <c r="I70" t="s">
        <v>424</v>
      </c>
      <c r="J70" t="s">
        <v>425</v>
      </c>
      <c r="K70" t="s">
        <v>24</v>
      </c>
      <c r="L70" t="s">
        <v>426</v>
      </c>
      <c r="M70" s="7" t="str">
        <f t="shared" si="6"/>
        <v>fhsehwp</v>
      </c>
      <c r="N70" t="s">
        <v>345</v>
      </c>
      <c r="O70" t="b">
        <f t="shared" si="1"/>
        <v>1</v>
      </c>
      <c r="P70" t="s">
        <v>346</v>
      </c>
    </row>
    <row r="71" ht="15.75" customHeight="1">
      <c r="A71" s="4">
        <v>6277.0</v>
      </c>
      <c r="B71" s="3" t="s">
        <v>4</v>
      </c>
      <c r="C71" t="s">
        <v>339</v>
      </c>
      <c r="D71" s="7" t="str">
        <f>HYPERLINK("https://data.humdata.org/dataset/daily-summaries-of-precipitation-indicators-for-bosnia-and-herzegovina","daily-summaries-of-precipitation-indicators-for-bosnia-and-herzegovina")</f>
        <v>daily-summaries-of-precipitation-indicators-for-bosnia-and-herzegovina</v>
      </c>
      <c r="E71" s="3" t="b">
        <v>1</v>
      </c>
      <c r="F71" t="s">
        <v>427</v>
      </c>
      <c r="G71" t="s">
        <v>29</v>
      </c>
      <c r="H71" t="s">
        <v>428</v>
      </c>
      <c r="I71" t="s">
        <v>429</v>
      </c>
      <c r="J71" t="s">
        <v>430</v>
      </c>
      <c r="K71" t="s">
        <v>24</v>
      </c>
      <c r="L71" t="s">
        <v>431</v>
      </c>
      <c r="M71" s="7" t="str">
        <f t="shared" si="6"/>
        <v>fhsehwp</v>
      </c>
      <c r="N71" t="s">
        <v>345</v>
      </c>
      <c r="O71" t="b">
        <f t="shared" si="1"/>
        <v>1</v>
      </c>
      <c r="P71" t="s">
        <v>346</v>
      </c>
    </row>
    <row r="72" ht="15.75" customHeight="1">
      <c r="A72" s="4">
        <v>6276.0</v>
      </c>
      <c r="B72" s="3" t="s">
        <v>4</v>
      </c>
      <c r="C72" t="s">
        <v>339</v>
      </c>
      <c r="D72" s="7" t="str">
        <f>HYPERLINK("https://data.humdata.org/dataset/daily-summaries-of-precipitation-indicators-for-french-southern-territories","daily-summaries-of-precipitation-indicators-for-french-southern-territories")</f>
        <v>daily-summaries-of-precipitation-indicators-for-french-southern-territories</v>
      </c>
      <c r="E72" s="3" t="b">
        <v>1</v>
      </c>
      <c r="F72" t="s">
        <v>432</v>
      </c>
      <c r="G72" t="s">
        <v>29</v>
      </c>
      <c r="H72" t="s">
        <v>433</v>
      </c>
      <c r="I72" t="s">
        <v>434</v>
      </c>
      <c r="J72" t="s">
        <v>435</v>
      </c>
      <c r="K72" t="s">
        <v>24</v>
      </c>
      <c r="L72" t="s">
        <v>436</v>
      </c>
      <c r="M72" s="7" t="str">
        <f t="shared" si="6"/>
        <v>fhsehwp</v>
      </c>
      <c r="N72" t="s">
        <v>345</v>
      </c>
      <c r="O72" t="b">
        <f t="shared" si="1"/>
        <v>1</v>
      </c>
      <c r="P72" t="s">
        <v>346</v>
      </c>
    </row>
    <row r="73" ht="15.75" customHeight="1">
      <c r="A73" s="4">
        <v>6275.0</v>
      </c>
      <c r="B73" s="3" t="s">
        <v>4</v>
      </c>
      <c r="C73" t="s">
        <v>339</v>
      </c>
      <c r="D73" s="7" t="str">
        <f>HYPERLINK("https://data.humdata.org/dataset/daily-summaries-of-precipitation-indicators-for-greece","daily-summaries-of-precipitation-indicators-for-greece")</f>
        <v>daily-summaries-of-precipitation-indicators-for-greece</v>
      </c>
      <c r="E73" s="3" t="b">
        <v>1</v>
      </c>
      <c r="F73" t="s">
        <v>437</v>
      </c>
      <c r="G73" t="s">
        <v>29</v>
      </c>
      <c r="H73" t="s">
        <v>438</v>
      </c>
      <c r="I73" t="s">
        <v>439</v>
      </c>
      <c r="J73" t="s">
        <v>440</v>
      </c>
      <c r="K73" t="s">
        <v>24</v>
      </c>
      <c r="L73" t="s">
        <v>441</v>
      </c>
      <c r="M73" s="7" t="str">
        <f t="shared" si="6"/>
        <v>fhsehwp</v>
      </c>
      <c r="N73" t="s">
        <v>345</v>
      </c>
      <c r="O73" t="b">
        <f t="shared" si="1"/>
        <v>1</v>
      </c>
      <c r="P73" t="s">
        <v>346</v>
      </c>
    </row>
    <row r="74" ht="15.75" customHeight="1">
      <c r="A74" s="4">
        <v>6274.0</v>
      </c>
      <c r="B74" s="3" t="s">
        <v>4</v>
      </c>
      <c r="C74" t="s">
        <v>339</v>
      </c>
      <c r="D74" s="7" t="str">
        <f>HYPERLINK("https://data.humdata.org/dataset/daily-summaries-of-precipitation-indicators-for-georgia","daily-summaries-of-precipitation-indicators-for-georgia")</f>
        <v>daily-summaries-of-precipitation-indicators-for-georgia</v>
      </c>
      <c r="E74" s="3" t="b">
        <v>1</v>
      </c>
      <c r="F74" t="s">
        <v>442</v>
      </c>
      <c r="G74" t="s">
        <v>29</v>
      </c>
      <c r="H74" t="s">
        <v>443</v>
      </c>
      <c r="I74" t="s">
        <v>444</v>
      </c>
      <c r="J74" t="s">
        <v>445</v>
      </c>
      <c r="K74" t="s">
        <v>24</v>
      </c>
      <c r="L74" t="s">
        <v>446</v>
      </c>
      <c r="M74" s="7" t="str">
        <f t="shared" si="6"/>
        <v>fhsehwp</v>
      </c>
      <c r="N74" t="s">
        <v>345</v>
      </c>
      <c r="O74" t="b">
        <f t="shared" si="1"/>
        <v>1</v>
      </c>
      <c r="P74" t="s">
        <v>346</v>
      </c>
    </row>
    <row r="75" ht="15.75" customHeight="1">
      <c r="A75" s="4">
        <v>6273.0</v>
      </c>
      <c r="B75" s="3" t="s">
        <v>4</v>
      </c>
      <c r="C75" t="s">
        <v>339</v>
      </c>
      <c r="D75" s="7" t="str">
        <f>HYPERLINK("https://data.humdata.org/dataset/daily-summaries-of-precipitation-indicators-for-cyprus","daily-summaries-of-precipitation-indicators-for-cyprus")</f>
        <v>daily-summaries-of-precipitation-indicators-for-cyprus</v>
      </c>
      <c r="E75" s="3" t="b">
        <v>1</v>
      </c>
      <c r="F75" t="s">
        <v>447</v>
      </c>
      <c r="G75" t="s">
        <v>29</v>
      </c>
      <c r="H75" t="s">
        <v>448</v>
      </c>
      <c r="I75" t="s">
        <v>449</v>
      </c>
      <c r="J75" t="s">
        <v>450</v>
      </c>
      <c r="K75" t="s">
        <v>24</v>
      </c>
      <c r="L75" t="s">
        <v>451</v>
      </c>
      <c r="M75" s="7" t="str">
        <f t="shared" si="6"/>
        <v>fhsehwp</v>
      </c>
      <c r="N75" t="s">
        <v>345</v>
      </c>
      <c r="O75" t="b">
        <f t="shared" si="1"/>
        <v>1</v>
      </c>
      <c r="P75" t="s">
        <v>346</v>
      </c>
    </row>
    <row r="76" ht="15.75" customHeight="1">
      <c r="A76" s="4">
        <v>5473.0</v>
      </c>
      <c r="B76" s="3" t="s">
        <v>3</v>
      </c>
      <c r="C76" t="s">
        <v>452</v>
      </c>
      <c r="D76" s="7" t="str">
        <f>HYPERLINK("https://data.humdata.org/dataset/ebola-cases-2014","ebola-cases-2014")</f>
        <v>ebola-cases-2014</v>
      </c>
      <c r="E76" s="3" t="b">
        <v>0</v>
      </c>
      <c r="F76" t="s">
        <v>453</v>
      </c>
      <c r="G76" t="s">
        <v>454</v>
      </c>
      <c r="H76" t="s">
        <v>455</v>
      </c>
      <c r="I76" t="s">
        <v>456</v>
      </c>
      <c r="J76" t="s">
        <v>457</v>
      </c>
      <c r="K76" t="s">
        <v>24</v>
      </c>
      <c r="L76" t="s">
        <v>458</v>
      </c>
      <c r="M76" s="7" t="str">
        <f>HYPERLINK("https://app.quickcode.io/dataset/g7nnqgn","g7nnqgn")</f>
        <v>g7nnqgn</v>
      </c>
      <c r="N76" t="s">
        <v>459</v>
      </c>
      <c r="O76" t="b">
        <f t="shared" si="1"/>
        <v>1</v>
      </c>
      <c r="P76" t="s">
        <v>460</v>
      </c>
    </row>
    <row r="77" ht="15.75" customHeight="1">
      <c r="A77" s="4">
        <v>5392.0</v>
      </c>
      <c r="B77" s="3" t="s">
        <v>4</v>
      </c>
      <c r="C77" t="s">
        <v>461</v>
      </c>
      <c r="D77" s="7" t="str">
        <f>HYPERLINK("https://data.humdata.org/dataset/unhcr-information-portal-data","unhcr-information-portal-data")</f>
        <v>unhcr-information-portal-data</v>
      </c>
      <c r="E77" s="3" t="b">
        <v>1</v>
      </c>
      <c r="F77" t="s">
        <v>462</v>
      </c>
      <c r="G77" t="s">
        <v>29</v>
      </c>
      <c r="H77" t="s">
        <v>463</v>
      </c>
      <c r="I77" t="s">
        <v>464</v>
      </c>
      <c r="J77" t="s">
        <v>465</v>
      </c>
      <c r="K77" t="s">
        <v>24</v>
      </c>
      <c r="L77" t="s">
        <v>466</v>
      </c>
      <c r="M77" s="7" t="str">
        <f>HYPERLINK("https://app.quickcode.io/dataset/ye7nhjd","ye7nhjd")</f>
        <v>ye7nhjd</v>
      </c>
      <c r="N77" t="s">
        <v>467</v>
      </c>
      <c r="O77" t="b">
        <f t="shared" si="1"/>
        <v>1</v>
      </c>
      <c r="P77" t="s">
        <v>468</v>
      </c>
    </row>
    <row r="78" ht="15.75" customHeight="1">
      <c r="A78" s="4">
        <v>5238.0</v>
      </c>
      <c r="B78" s="3" t="s">
        <v>3</v>
      </c>
      <c r="C78" t="s">
        <v>339</v>
      </c>
      <c r="D78" s="7" t="str">
        <f>HYPERLINK("https://data.humdata.org/dataset/daily-summaries-of-precipitation-indicators-for-chad","daily-summaries-of-precipitation-indicators-for-chad")</f>
        <v>daily-summaries-of-precipitation-indicators-for-chad</v>
      </c>
      <c r="E78" s="3" t="b">
        <v>0</v>
      </c>
      <c r="F78" t="s">
        <v>469</v>
      </c>
      <c r="G78" t="s">
        <v>29</v>
      </c>
      <c r="H78" t="s">
        <v>470</v>
      </c>
      <c r="I78" t="s">
        <v>471</v>
      </c>
      <c r="J78" t="s">
        <v>472</v>
      </c>
      <c r="K78" t="s">
        <v>473</v>
      </c>
      <c r="L78" t="s">
        <v>474</v>
      </c>
      <c r="M78" s="7" t="str">
        <f t="shared" ref="M78:M134" si="7">HYPERLINK("https://app.quickcode.io/dataset/fhsehwp","fhsehwp")</f>
        <v>fhsehwp</v>
      </c>
      <c r="N78" t="s">
        <v>345</v>
      </c>
      <c r="O78" t="b">
        <f t="shared" si="1"/>
        <v>1</v>
      </c>
      <c r="P78" t="s">
        <v>346</v>
      </c>
    </row>
    <row r="79" ht="15.75" customHeight="1">
      <c r="A79" s="4">
        <v>5237.0</v>
      </c>
      <c r="B79" s="3" t="s">
        <v>3</v>
      </c>
      <c r="C79" t="s">
        <v>339</v>
      </c>
      <c r="D79" s="7" t="str">
        <f>HYPERLINK("https://data.humdata.org/dataset/daily-summaries-of-precipitation-indicators-for-el-salvador","daily-summaries-of-precipitation-indicators-for-el-salvador")</f>
        <v>daily-summaries-of-precipitation-indicators-for-el-salvador</v>
      </c>
      <c r="E79" s="3" t="b">
        <v>0</v>
      </c>
      <c r="F79" t="s">
        <v>475</v>
      </c>
      <c r="G79" t="s">
        <v>29</v>
      </c>
      <c r="H79" t="s">
        <v>476</v>
      </c>
      <c r="I79" t="s">
        <v>477</v>
      </c>
      <c r="J79" t="s">
        <v>478</v>
      </c>
      <c r="K79" t="s">
        <v>473</v>
      </c>
      <c r="L79" t="s">
        <v>479</v>
      </c>
      <c r="M79" s="7" t="str">
        <f t="shared" si="7"/>
        <v>fhsehwp</v>
      </c>
      <c r="N79" t="s">
        <v>345</v>
      </c>
      <c r="O79" t="b">
        <f t="shared" si="1"/>
        <v>1</v>
      </c>
      <c r="P79" t="s">
        <v>346</v>
      </c>
    </row>
    <row r="80" ht="15.75" customHeight="1">
      <c r="A80" s="4">
        <v>5236.0</v>
      </c>
      <c r="B80" s="3" t="s">
        <v>3</v>
      </c>
      <c r="C80" t="s">
        <v>339</v>
      </c>
      <c r="D80" s="7" t="str">
        <f>HYPERLINK("https://data.humdata.org/dataset/daily-summaries-of-precipitation-indicators-for-myanmar","daily-summaries-of-precipitation-indicators-for-myanmar")</f>
        <v>daily-summaries-of-precipitation-indicators-for-myanmar</v>
      </c>
      <c r="E80" s="3" t="b">
        <v>0</v>
      </c>
      <c r="F80" t="s">
        <v>480</v>
      </c>
      <c r="G80" t="s">
        <v>29</v>
      </c>
      <c r="H80" t="s">
        <v>481</v>
      </c>
      <c r="I80" t="s">
        <v>482</v>
      </c>
      <c r="J80" t="s">
        <v>483</v>
      </c>
      <c r="K80" t="s">
        <v>473</v>
      </c>
      <c r="L80" t="s">
        <v>484</v>
      </c>
      <c r="M80" s="7" t="str">
        <f t="shared" si="7"/>
        <v>fhsehwp</v>
      </c>
      <c r="N80" t="s">
        <v>345</v>
      </c>
      <c r="O80" t="b">
        <f t="shared" si="1"/>
        <v>1</v>
      </c>
      <c r="P80" t="s">
        <v>346</v>
      </c>
    </row>
    <row r="81" ht="15.75" customHeight="1">
      <c r="A81" s="4">
        <v>5235.0</v>
      </c>
      <c r="B81" s="3" t="s">
        <v>3</v>
      </c>
      <c r="C81" t="s">
        <v>339</v>
      </c>
      <c r="D81" s="7" t="str">
        <f>HYPERLINK("https://data.humdata.org/dataset/daily-summaries-of-precipitation-indicators-for-sri-lanka","daily-summaries-of-precipitation-indicators-for-sri-lanka")</f>
        <v>daily-summaries-of-precipitation-indicators-for-sri-lanka</v>
      </c>
      <c r="E81" s="3" t="b">
        <v>0</v>
      </c>
      <c r="F81" t="s">
        <v>485</v>
      </c>
      <c r="G81" t="s">
        <v>29</v>
      </c>
      <c r="H81" t="s">
        <v>486</v>
      </c>
      <c r="I81" t="s">
        <v>487</v>
      </c>
      <c r="J81" t="s">
        <v>488</v>
      </c>
      <c r="K81" t="s">
        <v>473</v>
      </c>
      <c r="L81" t="s">
        <v>489</v>
      </c>
      <c r="M81" s="7" t="str">
        <f t="shared" si="7"/>
        <v>fhsehwp</v>
      </c>
      <c r="N81" t="s">
        <v>345</v>
      </c>
      <c r="O81" t="b">
        <f t="shared" si="1"/>
        <v>1</v>
      </c>
      <c r="P81" t="s">
        <v>346</v>
      </c>
    </row>
    <row r="82" ht="15.75" customHeight="1">
      <c r="A82" s="4">
        <v>5234.0</v>
      </c>
      <c r="B82" s="3" t="s">
        <v>3</v>
      </c>
      <c r="C82" t="s">
        <v>339</v>
      </c>
      <c r="D82" s="7" t="str">
        <f>HYPERLINK("https://data.humdata.org/dataset/daily-summaries-of-precipitation-indicators-for-italy","daily-summaries-of-precipitation-indicators-for-italy")</f>
        <v>daily-summaries-of-precipitation-indicators-for-italy</v>
      </c>
      <c r="E82" s="3" t="b">
        <v>0</v>
      </c>
      <c r="F82" t="s">
        <v>490</v>
      </c>
      <c r="G82" t="s">
        <v>29</v>
      </c>
      <c r="H82" t="s">
        <v>491</v>
      </c>
      <c r="I82" t="s">
        <v>492</v>
      </c>
      <c r="J82" t="s">
        <v>493</v>
      </c>
      <c r="K82" t="s">
        <v>473</v>
      </c>
      <c r="L82" t="s">
        <v>494</v>
      </c>
      <c r="M82" s="7" t="str">
        <f t="shared" si="7"/>
        <v>fhsehwp</v>
      </c>
      <c r="N82" t="s">
        <v>345</v>
      </c>
      <c r="O82" t="b">
        <f t="shared" si="1"/>
        <v>1</v>
      </c>
      <c r="P82" t="s">
        <v>346</v>
      </c>
    </row>
    <row r="83" ht="15.75" customHeight="1">
      <c r="A83" s="4">
        <v>5233.0</v>
      </c>
      <c r="B83" s="3" t="s">
        <v>3</v>
      </c>
      <c r="C83" t="s">
        <v>339</v>
      </c>
      <c r="D83" s="7" t="str">
        <f>HYPERLINK("https://data.humdata.org/dataset/daily-summaries-of-precipitation-indicators-for-cambodia","daily-summaries-of-precipitation-indicators-for-cambodia")</f>
        <v>daily-summaries-of-precipitation-indicators-for-cambodia</v>
      </c>
      <c r="E83" s="3" t="b">
        <v>0</v>
      </c>
      <c r="F83" t="s">
        <v>495</v>
      </c>
      <c r="G83" t="s">
        <v>29</v>
      </c>
      <c r="H83" t="s">
        <v>496</v>
      </c>
      <c r="I83" t="s">
        <v>497</v>
      </c>
      <c r="J83" t="s">
        <v>498</v>
      </c>
      <c r="K83" t="s">
        <v>473</v>
      </c>
      <c r="L83" t="s">
        <v>499</v>
      </c>
      <c r="M83" s="7" t="str">
        <f t="shared" si="7"/>
        <v>fhsehwp</v>
      </c>
      <c r="N83" t="s">
        <v>345</v>
      </c>
      <c r="O83" t="b">
        <f t="shared" si="1"/>
        <v>1</v>
      </c>
      <c r="P83" t="s">
        <v>346</v>
      </c>
    </row>
    <row r="84" ht="15.75" customHeight="1">
      <c r="A84" s="4">
        <v>5232.0</v>
      </c>
      <c r="B84" s="3" t="s">
        <v>3</v>
      </c>
      <c r="C84" t="s">
        <v>339</v>
      </c>
      <c r="D84" s="7" t="str">
        <f>HYPERLINK("https://data.humdata.org/dataset/daily-summaries-of-precipitation-indicators-for-israel","daily-summaries-of-precipitation-indicators-for-israel")</f>
        <v>daily-summaries-of-precipitation-indicators-for-israel</v>
      </c>
      <c r="E84" s="3" t="b">
        <v>0</v>
      </c>
      <c r="F84" t="s">
        <v>500</v>
      </c>
      <c r="G84" t="s">
        <v>29</v>
      </c>
      <c r="H84" t="s">
        <v>501</v>
      </c>
      <c r="I84" t="s">
        <v>502</v>
      </c>
      <c r="J84" t="s">
        <v>503</v>
      </c>
      <c r="K84" t="s">
        <v>473</v>
      </c>
      <c r="L84" t="s">
        <v>504</v>
      </c>
      <c r="M84" s="7" t="str">
        <f t="shared" si="7"/>
        <v>fhsehwp</v>
      </c>
      <c r="N84" t="s">
        <v>345</v>
      </c>
      <c r="O84" t="b">
        <f t="shared" si="1"/>
        <v>1</v>
      </c>
      <c r="P84" t="s">
        <v>346</v>
      </c>
    </row>
    <row r="85" ht="15.75" customHeight="1">
      <c r="A85" s="4">
        <v>5231.0</v>
      </c>
      <c r="B85" s="3" t="s">
        <v>3</v>
      </c>
      <c r="C85" t="s">
        <v>339</v>
      </c>
      <c r="D85" s="7" t="str">
        <f>HYPERLINK("https://data.humdata.org/dataset/daily-summaries-of-precipitation-indicators-for-iraq","daily-summaries-of-precipitation-indicators-for-iraq")</f>
        <v>daily-summaries-of-precipitation-indicators-for-iraq</v>
      </c>
      <c r="E85" s="3" t="b">
        <v>0</v>
      </c>
      <c r="F85" t="s">
        <v>505</v>
      </c>
      <c r="G85" t="s">
        <v>29</v>
      </c>
      <c r="H85" t="s">
        <v>506</v>
      </c>
      <c r="I85" t="s">
        <v>507</v>
      </c>
      <c r="J85" t="s">
        <v>508</v>
      </c>
      <c r="K85" t="s">
        <v>473</v>
      </c>
      <c r="L85" t="s">
        <v>509</v>
      </c>
      <c r="M85" s="7" t="str">
        <f t="shared" si="7"/>
        <v>fhsehwp</v>
      </c>
      <c r="N85" t="s">
        <v>345</v>
      </c>
      <c r="O85" t="b">
        <f t="shared" si="1"/>
        <v>1</v>
      </c>
      <c r="P85" t="s">
        <v>346</v>
      </c>
    </row>
    <row r="86" ht="15.75" customHeight="1">
      <c r="A86" s="4">
        <v>5230.0</v>
      </c>
      <c r="B86" s="3" t="s">
        <v>3</v>
      </c>
      <c r="C86" t="s">
        <v>339</v>
      </c>
      <c r="D86" s="7" t="str">
        <f>HYPERLINK("https://data.humdata.org/dataset/daily-summaries-of-precipitation-indicators-for-iran--islamic-republic-of","daily-summaries-of-precipitation-indicators-for-iran--islamic-republic-of")</f>
        <v>daily-summaries-of-precipitation-indicators-for-iran--islamic-republic-of</v>
      </c>
      <c r="E86" s="3" t="b">
        <v>0</v>
      </c>
      <c r="F86" t="s">
        <v>510</v>
      </c>
      <c r="G86" t="s">
        <v>29</v>
      </c>
      <c r="H86" t="s">
        <v>511</v>
      </c>
      <c r="I86" t="s">
        <v>512</v>
      </c>
      <c r="J86" t="s">
        <v>513</v>
      </c>
      <c r="K86" t="s">
        <v>473</v>
      </c>
      <c r="L86" t="s">
        <v>514</v>
      </c>
      <c r="M86" s="7" t="str">
        <f t="shared" si="7"/>
        <v>fhsehwp</v>
      </c>
      <c r="N86" t="s">
        <v>345</v>
      </c>
      <c r="O86" t="b">
        <f t="shared" si="1"/>
        <v>1</v>
      </c>
      <c r="P86" t="s">
        <v>346</v>
      </c>
    </row>
    <row r="87" ht="15.75" customHeight="1">
      <c r="A87" s="4">
        <v>5229.0</v>
      </c>
      <c r="B87" s="3" t="s">
        <v>3</v>
      </c>
      <c r="C87" t="s">
        <v>339</v>
      </c>
      <c r="D87" s="7" t="str">
        <f>HYPERLINK("https://data.humdata.org/dataset/daily-summaries-of-precipitation-indicators-for-india","daily-summaries-of-precipitation-indicators-for-india")</f>
        <v>daily-summaries-of-precipitation-indicators-for-india</v>
      </c>
      <c r="E87" s="3" t="b">
        <v>0</v>
      </c>
      <c r="F87" t="s">
        <v>515</v>
      </c>
      <c r="G87" t="s">
        <v>29</v>
      </c>
      <c r="H87" t="s">
        <v>516</v>
      </c>
      <c r="I87" t="s">
        <v>517</v>
      </c>
      <c r="J87" t="s">
        <v>518</v>
      </c>
      <c r="K87" t="s">
        <v>473</v>
      </c>
      <c r="L87" t="s">
        <v>519</v>
      </c>
      <c r="M87" s="7" t="str">
        <f t="shared" si="7"/>
        <v>fhsehwp</v>
      </c>
      <c r="N87" t="s">
        <v>345</v>
      </c>
      <c r="O87" t="b">
        <f t="shared" si="1"/>
        <v>1</v>
      </c>
      <c r="P87" t="s">
        <v>346</v>
      </c>
    </row>
    <row r="88" ht="15.75" customHeight="1">
      <c r="A88" s="4">
        <v>5228.0</v>
      </c>
      <c r="B88" s="3" t="s">
        <v>3</v>
      </c>
      <c r="C88" t="s">
        <v>339</v>
      </c>
      <c r="D88" s="7" t="str">
        <f>HYPERLINK("https://data.humdata.org/dataset/daily-summaries-of-precipitation-indicators-for-indonesia","daily-summaries-of-precipitation-indicators-for-indonesia")</f>
        <v>daily-summaries-of-precipitation-indicators-for-indonesia</v>
      </c>
      <c r="E88" s="3" t="b">
        <v>0</v>
      </c>
      <c r="F88" t="s">
        <v>520</v>
      </c>
      <c r="G88" t="s">
        <v>29</v>
      </c>
      <c r="H88" t="s">
        <v>521</v>
      </c>
      <c r="I88" t="s">
        <v>522</v>
      </c>
      <c r="J88" t="s">
        <v>523</v>
      </c>
      <c r="K88" t="s">
        <v>473</v>
      </c>
      <c r="L88" t="s">
        <v>524</v>
      </c>
      <c r="M88" s="7" t="str">
        <f t="shared" si="7"/>
        <v>fhsehwp</v>
      </c>
      <c r="N88" t="s">
        <v>345</v>
      </c>
      <c r="O88" t="b">
        <f t="shared" si="1"/>
        <v>1</v>
      </c>
      <c r="P88" t="s">
        <v>346</v>
      </c>
    </row>
    <row r="89" ht="15.75" customHeight="1">
      <c r="A89" s="4">
        <v>5227.0</v>
      </c>
      <c r="B89" s="3" t="s">
        <v>3</v>
      </c>
      <c r="C89" t="s">
        <v>339</v>
      </c>
      <c r="D89" s="7" t="str">
        <f>HYPERLINK("https://data.humdata.org/dataset/daily-summaries-of-precipitation-indicators-for-honduras","daily-summaries-of-precipitation-indicators-for-honduras")</f>
        <v>daily-summaries-of-precipitation-indicators-for-honduras</v>
      </c>
      <c r="E89" s="3" t="b">
        <v>0</v>
      </c>
      <c r="F89" t="s">
        <v>525</v>
      </c>
      <c r="G89" t="s">
        <v>29</v>
      </c>
      <c r="H89" t="s">
        <v>526</v>
      </c>
      <c r="I89" t="s">
        <v>527</v>
      </c>
      <c r="J89" t="s">
        <v>528</v>
      </c>
      <c r="K89" t="s">
        <v>473</v>
      </c>
      <c r="L89" t="s">
        <v>529</v>
      </c>
      <c r="M89" s="7" t="str">
        <f t="shared" si="7"/>
        <v>fhsehwp</v>
      </c>
      <c r="N89" t="s">
        <v>345</v>
      </c>
      <c r="O89" t="b">
        <f t="shared" si="1"/>
        <v>1</v>
      </c>
      <c r="P89" t="s">
        <v>346</v>
      </c>
    </row>
    <row r="90" ht="15.75" customHeight="1">
      <c r="A90" s="4">
        <v>5226.0</v>
      </c>
      <c r="B90" s="3" t="s">
        <v>3</v>
      </c>
      <c r="C90" t="s">
        <v>339</v>
      </c>
      <c r="D90" s="7" t="str">
        <f>HYPERLINK("https://data.humdata.org/dataset/daily-summaries-of-precipitation-indicators-for-equatorial-guinea","daily-summaries-of-precipitation-indicators-for-equatorial-guinea")</f>
        <v>daily-summaries-of-precipitation-indicators-for-equatorial-guinea</v>
      </c>
      <c r="E90" s="3" t="b">
        <v>0</v>
      </c>
      <c r="F90" t="s">
        <v>530</v>
      </c>
      <c r="G90" t="s">
        <v>29</v>
      </c>
      <c r="H90" t="s">
        <v>531</v>
      </c>
      <c r="I90" t="s">
        <v>532</v>
      </c>
      <c r="J90" t="s">
        <v>533</v>
      </c>
      <c r="K90" t="s">
        <v>473</v>
      </c>
      <c r="L90" t="s">
        <v>534</v>
      </c>
      <c r="M90" s="7" t="str">
        <f t="shared" si="7"/>
        <v>fhsehwp</v>
      </c>
      <c r="N90" t="s">
        <v>345</v>
      </c>
      <c r="O90" t="b">
        <f t="shared" si="1"/>
        <v>1</v>
      </c>
      <c r="P90" t="s">
        <v>346</v>
      </c>
    </row>
    <row r="91" ht="15.75" customHeight="1">
      <c r="A91" s="4">
        <v>5225.0</v>
      </c>
      <c r="B91" s="3" t="s">
        <v>3</v>
      </c>
      <c r="C91" t="s">
        <v>339</v>
      </c>
      <c r="D91" s="7" t="str">
        <f>HYPERLINK("https://data.humdata.org/dataset/daily-summaries-of-precipitation-indicators-for-gambia","daily-summaries-of-precipitation-indicators-for-gambia")</f>
        <v>daily-summaries-of-precipitation-indicators-for-gambia</v>
      </c>
      <c r="E91" s="3" t="b">
        <v>0</v>
      </c>
      <c r="F91" t="s">
        <v>535</v>
      </c>
      <c r="G91" t="s">
        <v>29</v>
      </c>
      <c r="H91" t="s">
        <v>536</v>
      </c>
      <c r="I91" t="s">
        <v>537</v>
      </c>
      <c r="J91" t="s">
        <v>538</v>
      </c>
      <c r="K91" t="s">
        <v>473</v>
      </c>
      <c r="L91" t="s">
        <v>539</v>
      </c>
      <c r="M91" s="7" t="str">
        <f t="shared" si="7"/>
        <v>fhsehwp</v>
      </c>
      <c r="N91" t="s">
        <v>345</v>
      </c>
      <c r="O91" t="b">
        <f t="shared" si="1"/>
        <v>1</v>
      </c>
      <c r="P91" t="s">
        <v>346</v>
      </c>
    </row>
    <row r="92" ht="15.75" customHeight="1">
      <c r="A92" s="4">
        <v>5224.0</v>
      </c>
      <c r="B92" s="3" t="s">
        <v>3</v>
      </c>
      <c r="C92" t="s">
        <v>339</v>
      </c>
      <c r="D92" s="7" t="str">
        <f>HYPERLINK("https://data.humdata.org/dataset/daily-summaries-of-precipitation-indicators-for-guinea","daily-summaries-of-precipitation-indicators-for-guinea")</f>
        <v>daily-summaries-of-precipitation-indicators-for-guinea</v>
      </c>
      <c r="E92" s="3" t="b">
        <v>0</v>
      </c>
      <c r="F92" t="s">
        <v>540</v>
      </c>
      <c r="G92" t="s">
        <v>29</v>
      </c>
      <c r="H92" t="s">
        <v>541</v>
      </c>
      <c r="I92" t="s">
        <v>542</v>
      </c>
      <c r="J92" t="s">
        <v>543</v>
      </c>
      <c r="K92" t="s">
        <v>473</v>
      </c>
      <c r="L92" t="s">
        <v>544</v>
      </c>
      <c r="M92" s="7" t="str">
        <f t="shared" si="7"/>
        <v>fhsehwp</v>
      </c>
      <c r="N92" t="s">
        <v>345</v>
      </c>
      <c r="O92" t="b">
        <f t="shared" si="1"/>
        <v>1</v>
      </c>
      <c r="P92" t="s">
        <v>346</v>
      </c>
    </row>
    <row r="93" ht="15.75" customHeight="1">
      <c r="A93" s="4">
        <v>5223.0</v>
      </c>
      <c r="B93" s="3" t="s">
        <v>3</v>
      </c>
      <c r="C93" t="s">
        <v>339</v>
      </c>
      <c r="D93" s="7" t="str">
        <f>HYPERLINK("https://data.humdata.org/dataset/daily-summaries-of-precipitation-indicators-for-ghana","daily-summaries-of-precipitation-indicators-for-ghana")</f>
        <v>daily-summaries-of-precipitation-indicators-for-ghana</v>
      </c>
      <c r="E93" s="3" t="b">
        <v>0</v>
      </c>
      <c r="F93" t="s">
        <v>545</v>
      </c>
      <c r="G93" t="s">
        <v>29</v>
      </c>
      <c r="H93" t="s">
        <v>546</v>
      </c>
      <c r="I93" t="s">
        <v>547</v>
      </c>
      <c r="J93" t="s">
        <v>548</v>
      </c>
      <c r="K93" t="s">
        <v>473</v>
      </c>
      <c r="L93" t="s">
        <v>549</v>
      </c>
      <c r="M93" s="7" t="str">
        <f t="shared" si="7"/>
        <v>fhsehwp</v>
      </c>
      <c r="N93" t="s">
        <v>345</v>
      </c>
      <c r="O93" t="b">
        <f t="shared" si="1"/>
        <v>1</v>
      </c>
      <c r="P93" t="s">
        <v>346</v>
      </c>
    </row>
    <row r="94" ht="15.75" customHeight="1">
      <c r="A94" s="4">
        <v>5222.0</v>
      </c>
      <c r="B94" s="3" t="s">
        <v>3</v>
      </c>
      <c r="C94" t="s">
        <v>339</v>
      </c>
      <c r="D94" s="7" t="str">
        <f>HYPERLINK("https://data.humdata.org/dataset/daily-summaries-of-precipitation-indicators-for-gabon","daily-summaries-of-precipitation-indicators-for-gabon")</f>
        <v>daily-summaries-of-precipitation-indicators-for-gabon</v>
      </c>
      <c r="E94" s="3" t="b">
        <v>0</v>
      </c>
      <c r="F94" t="s">
        <v>550</v>
      </c>
      <c r="G94" t="s">
        <v>29</v>
      </c>
      <c r="H94" t="s">
        <v>551</v>
      </c>
      <c r="I94" t="s">
        <v>552</v>
      </c>
      <c r="J94" t="s">
        <v>553</v>
      </c>
      <c r="K94" t="s">
        <v>473</v>
      </c>
      <c r="L94" t="s">
        <v>554</v>
      </c>
      <c r="M94" s="7" t="str">
        <f t="shared" si="7"/>
        <v>fhsehwp</v>
      </c>
      <c r="N94" t="s">
        <v>345</v>
      </c>
      <c r="O94" t="b">
        <f t="shared" si="1"/>
        <v>1</v>
      </c>
      <c r="P94" t="s">
        <v>346</v>
      </c>
    </row>
    <row r="95" ht="15.75" customHeight="1">
      <c r="A95" s="4">
        <v>5221.0</v>
      </c>
      <c r="B95" s="3" t="s">
        <v>3</v>
      </c>
      <c r="C95" t="s">
        <v>339</v>
      </c>
      <c r="D95" s="7" t="str">
        <f>HYPERLINK("https://data.humdata.org/dataset/daily-summaries-of-precipitation-indicators-for-micronesia--federated-states-of","daily-summaries-of-precipitation-indicators-for-micronesia--federated-states-of")</f>
        <v>daily-summaries-of-precipitation-indicators-for-micronesia--federated-states-of</v>
      </c>
      <c r="E95" s="3" t="b">
        <v>0</v>
      </c>
      <c r="F95" t="s">
        <v>555</v>
      </c>
      <c r="G95" t="s">
        <v>29</v>
      </c>
      <c r="H95" t="s">
        <v>556</v>
      </c>
      <c r="I95" t="s">
        <v>557</v>
      </c>
      <c r="J95" t="s">
        <v>558</v>
      </c>
      <c r="K95" t="s">
        <v>473</v>
      </c>
      <c r="L95" t="s">
        <v>559</v>
      </c>
      <c r="M95" s="7" t="str">
        <f t="shared" si="7"/>
        <v>fhsehwp</v>
      </c>
      <c r="N95" t="s">
        <v>345</v>
      </c>
      <c r="O95" t="b">
        <f t="shared" si="1"/>
        <v>1</v>
      </c>
      <c r="P95" t="s">
        <v>346</v>
      </c>
    </row>
    <row r="96" ht="15.75" customHeight="1">
      <c r="A96" s="4">
        <v>5220.0</v>
      </c>
      <c r="B96" s="3" t="s">
        <v>3</v>
      </c>
      <c r="C96" t="s">
        <v>339</v>
      </c>
      <c r="D96" s="7" t="str">
        <f>HYPERLINK("https://data.humdata.org/dataset/daily-summaries-of-precipitation-indicators-for-guyana","daily-summaries-of-precipitation-indicators-for-guyana")</f>
        <v>daily-summaries-of-precipitation-indicators-for-guyana</v>
      </c>
      <c r="E96" s="3" t="b">
        <v>0</v>
      </c>
      <c r="F96" t="s">
        <v>560</v>
      </c>
      <c r="G96" t="s">
        <v>29</v>
      </c>
      <c r="H96" t="s">
        <v>561</v>
      </c>
      <c r="I96" t="s">
        <v>562</v>
      </c>
      <c r="J96" t="s">
        <v>563</v>
      </c>
      <c r="K96" t="s">
        <v>473</v>
      </c>
      <c r="L96" t="s">
        <v>564</v>
      </c>
      <c r="M96" s="7" t="str">
        <f t="shared" si="7"/>
        <v>fhsehwp</v>
      </c>
      <c r="N96" t="s">
        <v>345</v>
      </c>
      <c r="O96" t="b">
        <f t="shared" si="1"/>
        <v>1</v>
      </c>
      <c r="P96" t="s">
        <v>346</v>
      </c>
    </row>
    <row r="97" ht="15.75" customHeight="1">
      <c r="A97" s="4">
        <v>5219.0</v>
      </c>
      <c r="B97" s="3" t="s">
        <v>3</v>
      </c>
      <c r="C97" t="s">
        <v>339</v>
      </c>
      <c r="D97" s="7" t="str">
        <f>HYPERLINK("https://data.humdata.org/dataset/daily-summaries-of-precipitation-indicators-for-faroe-islands","daily-summaries-of-precipitation-indicators-for-faroe-islands")</f>
        <v>daily-summaries-of-precipitation-indicators-for-faroe-islands</v>
      </c>
      <c r="E97" s="3" t="b">
        <v>0</v>
      </c>
      <c r="F97" t="s">
        <v>565</v>
      </c>
      <c r="G97" t="s">
        <v>29</v>
      </c>
      <c r="H97" t="s">
        <v>566</v>
      </c>
      <c r="I97" t="s">
        <v>567</v>
      </c>
      <c r="J97" t="s">
        <v>568</v>
      </c>
      <c r="K97" t="s">
        <v>473</v>
      </c>
      <c r="L97" t="s">
        <v>569</v>
      </c>
      <c r="M97" s="7" t="str">
        <f t="shared" si="7"/>
        <v>fhsehwp</v>
      </c>
      <c r="N97" t="s">
        <v>345</v>
      </c>
      <c r="O97" t="b">
        <f t="shared" si="1"/>
        <v>1</v>
      </c>
      <c r="P97" t="s">
        <v>346</v>
      </c>
    </row>
    <row r="98" ht="15.75" customHeight="1">
      <c r="A98" s="4">
        <v>5218.0</v>
      </c>
      <c r="B98" s="3" t="s">
        <v>3</v>
      </c>
      <c r="C98" t="s">
        <v>339</v>
      </c>
      <c r="D98" s="7" t="str">
        <f>HYPERLINK("https://data.humdata.org/dataset/daily-summaries-of-precipitation-indicators-for-fiji","daily-summaries-of-precipitation-indicators-for-fiji")</f>
        <v>daily-summaries-of-precipitation-indicators-for-fiji</v>
      </c>
      <c r="E98" s="3" t="b">
        <v>0</v>
      </c>
      <c r="F98" t="s">
        <v>570</v>
      </c>
      <c r="G98" t="s">
        <v>29</v>
      </c>
      <c r="H98" t="s">
        <v>571</v>
      </c>
      <c r="I98" t="s">
        <v>572</v>
      </c>
      <c r="J98" t="s">
        <v>573</v>
      </c>
      <c r="K98" t="s">
        <v>473</v>
      </c>
      <c r="L98" t="s">
        <v>574</v>
      </c>
      <c r="M98" s="7" t="str">
        <f t="shared" si="7"/>
        <v>fhsehwp</v>
      </c>
      <c r="N98" t="s">
        <v>345</v>
      </c>
      <c r="O98" t="b">
        <f t="shared" si="1"/>
        <v>1</v>
      </c>
      <c r="P98" t="s">
        <v>346</v>
      </c>
    </row>
    <row r="99" ht="15.75" customHeight="1">
      <c r="A99" s="4">
        <v>5217.0</v>
      </c>
      <c r="B99" s="3" t="s">
        <v>3</v>
      </c>
      <c r="C99" t="s">
        <v>339</v>
      </c>
      <c r="D99" s="7" t="str">
        <f>HYPERLINK("https://data.humdata.org/dataset/daily-summaries-of-precipitation-indicators-for-ethiopia","daily-summaries-of-precipitation-indicators-for-ethiopia")</f>
        <v>daily-summaries-of-precipitation-indicators-for-ethiopia</v>
      </c>
      <c r="E99" s="3" t="b">
        <v>0</v>
      </c>
      <c r="F99" t="s">
        <v>575</v>
      </c>
      <c r="G99" t="s">
        <v>29</v>
      </c>
      <c r="H99" t="s">
        <v>576</v>
      </c>
      <c r="I99" t="s">
        <v>577</v>
      </c>
      <c r="J99" t="s">
        <v>578</v>
      </c>
      <c r="K99" t="s">
        <v>473</v>
      </c>
      <c r="L99" t="s">
        <v>579</v>
      </c>
      <c r="M99" s="7" t="str">
        <f t="shared" si="7"/>
        <v>fhsehwp</v>
      </c>
      <c r="N99" t="s">
        <v>345</v>
      </c>
      <c r="O99" t="b">
        <f t="shared" si="1"/>
        <v>1</v>
      </c>
      <c r="P99" t="s">
        <v>346</v>
      </c>
    </row>
    <row r="100" ht="15.75" customHeight="1">
      <c r="A100" s="4">
        <v>5216.0</v>
      </c>
      <c r="B100" s="3" t="s">
        <v>3</v>
      </c>
      <c r="C100" t="s">
        <v>339</v>
      </c>
      <c r="D100" s="7" t="str">
        <f>HYPERLINK("https://data.humdata.org/dataset/daily-summaries-of-precipitation-indicators-for-egypt","daily-summaries-of-precipitation-indicators-for-egypt")</f>
        <v>daily-summaries-of-precipitation-indicators-for-egypt</v>
      </c>
      <c r="E100" s="3" t="b">
        <v>0</v>
      </c>
      <c r="F100" t="s">
        <v>580</v>
      </c>
      <c r="G100" t="s">
        <v>29</v>
      </c>
      <c r="H100" t="s">
        <v>581</v>
      </c>
      <c r="I100" t="s">
        <v>582</v>
      </c>
      <c r="J100" t="s">
        <v>583</v>
      </c>
      <c r="K100" t="s">
        <v>473</v>
      </c>
      <c r="L100" t="s">
        <v>584</v>
      </c>
      <c r="M100" s="7" t="str">
        <f t="shared" si="7"/>
        <v>fhsehwp</v>
      </c>
      <c r="N100" t="s">
        <v>345</v>
      </c>
      <c r="O100" t="b">
        <f t="shared" si="1"/>
        <v>1</v>
      </c>
      <c r="P100" t="s">
        <v>346</v>
      </c>
    </row>
    <row r="101" ht="15.75" customHeight="1">
      <c r="A101" s="4">
        <v>5215.0</v>
      </c>
      <c r="B101" s="3" t="s">
        <v>3</v>
      </c>
      <c r="C101" t="s">
        <v>339</v>
      </c>
      <c r="D101" s="7" t="str">
        <f>HYPERLINK("https://data.humdata.org/dataset/daily-summaries-of-precipitation-indicators-for-ecuador","daily-summaries-of-precipitation-indicators-for-ecuador")</f>
        <v>daily-summaries-of-precipitation-indicators-for-ecuador</v>
      </c>
      <c r="E101" s="3" t="b">
        <v>0</v>
      </c>
      <c r="F101" t="s">
        <v>585</v>
      </c>
      <c r="G101" t="s">
        <v>29</v>
      </c>
      <c r="H101" t="s">
        <v>586</v>
      </c>
      <c r="I101" t="s">
        <v>587</v>
      </c>
      <c r="J101" t="s">
        <v>588</v>
      </c>
      <c r="K101" t="s">
        <v>473</v>
      </c>
      <c r="L101" t="s">
        <v>589</v>
      </c>
      <c r="M101" s="7" t="str">
        <f t="shared" si="7"/>
        <v>fhsehwp</v>
      </c>
      <c r="N101" t="s">
        <v>345</v>
      </c>
      <c r="O101" t="b">
        <f t="shared" si="1"/>
        <v>1</v>
      </c>
      <c r="P101" t="s">
        <v>346</v>
      </c>
    </row>
    <row r="102" ht="15.75" customHeight="1">
      <c r="A102" s="4">
        <v>5214.0</v>
      </c>
      <c r="B102" s="3" t="s">
        <v>3</v>
      </c>
      <c r="C102" t="s">
        <v>339</v>
      </c>
      <c r="D102" s="7" t="str">
        <f>HYPERLINK("https://data.humdata.org/dataset/daily-summaries-of-precipitation-indicators-for-algeria","daily-summaries-of-precipitation-indicators-for-algeria")</f>
        <v>daily-summaries-of-precipitation-indicators-for-algeria</v>
      </c>
      <c r="E102" s="3" t="b">
        <v>0</v>
      </c>
      <c r="F102" t="s">
        <v>590</v>
      </c>
      <c r="G102" t="s">
        <v>29</v>
      </c>
      <c r="H102" t="s">
        <v>591</v>
      </c>
      <c r="I102" t="s">
        <v>592</v>
      </c>
      <c r="J102" t="s">
        <v>593</v>
      </c>
      <c r="K102" t="s">
        <v>473</v>
      </c>
      <c r="L102" t="s">
        <v>594</v>
      </c>
      <c r="M102" s="7" t="str">
        <f t="shared" si="7"/>
        <v>fhsehwp</v>
      </c>
      <c r="N102" t="s">
        <v>345</v>
      </c>
      <c r="O102" t="b">
        <f t="shared" si="1"/>
        <v>1</v>
      </c>
      <c r="P102" t="s">
        <v>346</v>
      </c>
    </row>
    <row r="103" ht="15.75" customHeight="1">
      <c r="A103" s="4">
        <v>5213.0</v>
      </c>
      <c r="B103" s="3" t="s">
        <v>3</v>
      </c>
      <c r="C103" t="s">
        <v>339</v>
      </c>
      <c r="D103" s="7" t="str">
        <f>HYPERLINK("https://data.humdata.org/dataset/daily-summaries-of-precipitation-indicators-for-cayman-islands","daily-summaries-of-precipitation-indicators-for-cayman-islands")</f>
        <v>daily-summaries-of-precipitation-indicators-for-cayman-islands</v>
      </c>
      <c r="E103" s="3" t="b">
        <v>0</v>
      </c>
      <c r="F103" t="s">
        <v>595</v>
      </c>
      <c r="G103" t="s">
        <v>29</v>
      </c>
      <c r="H103" t="s">
        <v>596</v>
      </c>
      <c r="I103" t="s">
        <v>597</v>
      </c>
      <c r="J103" t="s">
        <v>598</v>
      </c>
      <c r="K103" t="s">
        <v>473</v>
      </c>
      <c r="L103" t="s">
        <v>599</v>
      </c>
      <c r="M103" s="7" t="str">
        <f t="shared" si="7"/>
        <v>fhsehwp</v>
      </c>
      <c r="N103" t="s">
        <v>345</v>
      </c>
      <c r="O103" t="b">
        <f t="shared" si="1"/>
        <v>1</v>
      </c>
      <c r="P103" t="s">
        <v>346</v>
      </c>
    </row>
    <row r="104" ht="15.75" customHeight="1">
      <c r="A104" s="4">
        <v>5212.0</v>
      </c>
      <c r="B104" s="3" t="s">
        <v>3</v>
      </c>
      <c r="C104" t="s">
        <v>339</v>
      </c>
      <c r="D104" s="7" t="str">
        <f>HYPERLINK("https://data.humdata.org/dataset/daily-summaries-of-precipitation-indicators-for-cuba","daily-summaries-of-precipitation-indicators-for-cuba")</f>
        <v>daily-summaries-of-precipitation-indicators-for-cuba</v>
      </c>
      <c r="E104" s="3" t="b">
        <v>0</v>
      </c>
      <c r="F104" t="s">
        <v>600</v>
      </c>
      <c r="G104" t="s">
        <v>29</v>
      </c>
      <c r="H104" t="s">
        <v>601</v>
      </c>
      <c r="I104" t="s">
        <v>602</v>
      </c>
      <c r="J104" t="s">
        <v>603</v>
      </c>
      <c r="K104" t="s">
        <v>473</v>
      </c>
      <c r="L104" t="s">
        <v>604</v>
      </c>
      <c r="M104" s="7" t="str">
        <f t="shared" si="7"/>
        <v>fhsehwp</v>
      </c>
      <c r="N104" t="s">
        <v>345</v>
      </c>
      <c r="O104" t="b">
        <f t="shared" si="1"/>
        <v>1</v>
      </c>
      <c r="P104" t="s">
        <v>346</v>
      </c>
    </row>
    <row r="105" ht="15.75" customHeight="1">
      <c r="A105" s="4">
        <v>5211.0</v>
      </c>
      <c r="B105" s="3" t="s">
        <v>3</v>
      </c>
      <c r="C105" t="s">
        <v>339</v>
      </c>
      <c r="D105" s="7" t="str">
        <f>HYPERLINK("https://data.humdata.org/dataset/daily-summaries-of-precipitation-indicators-for-costa-rica","daily-summaries-of-precipitation-indicators-for-costa-rica")</f>
        <v>daily-summaries-of-precipitation-indicators-for-costa-rica</v>
      </c>
      <c r="E105" s="3" t="b">
        <v>0</v>
      </c>
      <c r="F105" t="s">
        <v>605</v>
      </c>
      <c r="G105" t="s">
        <v>29</v>
      </c>
      <c r="H105" t="s">
        <v>606</v>
      </c>
      <c r="I105" t="s">
        <v>607</v>
      </c>
      <c r="J105" t="s">
        <v>608</v>
      </c>
      <c r="K105" t="s">
        <v>473</v>
      </c>
      <c r="L105" t="s">
        <v>609</v>
      </c>
      <c r="M105" s="7" t="str">
        <f t="shared" si="7"/>
        <v>fhsehwp</v>
      </c>
      <c r="N105" t="s">
        <v>345</v>
      </c>
      <c r="O105" t="b">
        <f t="shared" si="1"/>
        <v>1</v>
      </c>
      <c r="P105" t="s">
        <v>346</v>
      </c>
    </row>
    <row r="106" ht="15.75" customHeight="1">
      <c r="A106" s="4">
        <v>5210.0</v>
      </c>
      <c r="B106" s="3" t="s">
        <v>3</v>
      </c>
      <c r="C106" t="s">
        <v>339</v>
      </c>
      <c r="D106" s="7" t="str">
        <f>HYPERLINK("https://data.humdata.org/dataset/daily-summaries-of-precipitation-indicators-for-cabo-verde","daily-summaries-of-precipitation-indicators-for-cabo-verde")</f>
        <v>daily-summaries-of-precipitation-indicators-for-cabo-verde</v>
      </c>
      <c r="E106" s="3" t="b">
        <v>0</v>
      </c>
      <c r="F106" t="s">
        <v>610</v>
      </c>
      <c r="G106" t="s">
        <v>29</v>
      </c>
      <c r="H106" t="s">
        <v>611</v>
      </c>
      <c r="I106" t="s">
        <v>612</v>
      </c>
      <c r="J106" t="s">
        <v>613</v>
      </c>
      <c r="K106" t="s">
        <v>473</v>
      </c>
      <c r="L106" t="s">
        <v>614</v>
      </c>
      <c r="M106" s="7" t="str">
        <f t="shared" si="7"/>
        <v>fhsehwp</v>
      </c>
      <c r="N106" t="s">
        <v>345</v>
      </c>
      <c r="O106" t="b">
        <f t="shared" si="1"/>
        <v>1</v>
      </c>
      <c r="P106" t="s">
        <v>346</v>
      </c>
    </row>
    <row r="107" ht="15.75" customHeight="1">
      <c r="A107" s="4">
        <v>5209.0</v>
      </c>
      <c r="B107" s="3" t="s">
        <v>3</v>
      </c>
      <c r="C107" t="s">
        <v>339</v>
      </c>
      <c r="D107" s="7" t="str">
        <f>HYPERLINK("https://data.humdata.org/dataset/daily-summaries-of-precipitation-indicators-for-colombia","daily-summaries-of-precipitation-indicators-for-colombia")</f>
        <v>daily-summaries-of-precipitation-indicators-for-colombia</v>
      </c>
      <c r="E107" s="3" t="b">
        <v>0</v>
      </c>
      <c r="F107" t="s">
        <v>615</v>
      </c>
      <c r="G107" t="s">
        <v>29</v>
      </c>
      <c r="H107" t="s">
        <v>616</v>
      </c>
      <c r="I107" t="s">
        <v>617</v>
      </c>
      <c r="J107" t="s">
        <v>618</v>
      </c>
      <c r="K107" t="s">
        <v>473</v>
      </c>
      <c r="L107" t="s">
        <v>619</v>
      </c>
      <c r="M107" s="7" t="str">
        <f t="shared" si="7"/>
        <v>fhsehwp</v>
      </c>
      <c r="N107" t="s">
        <v>345</v>
      </c>
      <c r="O107" t="b">
        <f t="shared" si="1"/>
        <v>1</v>
      </c>
      <c r="P107" t="s">
        <v>346</v>
      </c>
    </row>
    <row r="108" ht="15.75" customHeight="1">
      <c r="A108" s="4">
        <v>5208.0</v>
      </c>
      <c r="B108" s="3" t="s">
        <v>3</v>
      </c>
      <c r="C108" t="s">
        <v>339</v>
      </c>
      <c r="D108" s="7" t="str">
        <f>HYPERLINK("https://data.humdata.org/dataset/daily-summaries-of-precipitation-indicators-for-cook-islands","daily-summaries-of-precipitation-indicators-for-cook-islands")</f>
        <v>daily-summaries-of-precipitation-indicators-for-cook-islands</v>
      </c>
      <c r="E108" s="3" t="b">
        <v>0</v>
      </c>
      <c r="F108" t="s">
        <v>620</v>
      </c>
      <c r="G108" t="s">
        <v>29</v>
      </c>
      <c r="H108" t="s">
        <v>621</v>
      </c>
      <c r="I108" t="s">
        <v>622</v>
      </c>
      <c r="J108" t="s">
        <v>623</v>
      </c>
      <c r="K108" t="s">
        <v>473</v>
      </c>
      <c r="L108" t="s">
        <v>624</v>
      </c>
      <c r="M108" s="7" t="str">
        <f t="shared" si="7"/>
        <v>fhsehwp</v>
      </c>
      <c r="N108" t="s">
        <v>345</v>
      </c>
      <c r="O108" t="b">
        <f t="shared" si="1"/>
        <v>1</v>
      </c>
      <c r="P108" t="s">
        <v>346</v>
      </c>
    </row>
    <row r="109" ht="15.75" customHeight="1">
      <c r="A109" s="4">
        <v>5207.0</v>
      </c>
      <c r="B109" s="3" t="s">
        <v>3</v>
      </c>
      <c r="C109" t="s">
        <v>339</v>
      </c>
      <c r="D109" s="7" t="str">
        <f>HYPERLINK("https://data.humdata.org/dataset/daily-summaries-of-precipitation-indicators-for-congo","daily-summaries-of-precipitation-indicators-for-congo")</f>
        <v>daily-summaries-of-precipitation-indicators-for-congo</v>
      </c>
      <c r="E109" s="3" t="b">
        <v>0</v>
      </c>
      <c r="F109" t="s">
        <v>625</v>
      </c>
      <c r="G109" t="s">
        <v>29</v>
      </c>
      <c r="H109" t="s">
        <v>626</v>
      </c>
      <c r="I109" t="s">
        <v>627</v>
      </c>
      <c r="J109" t="s">
        <v>628</v>
      </c>
      <c r="K109" t="s">
        <v>473</v>
      </c>
      <c r="L109" t="s">
        <v>629</v>
      </c>
      <c r="M109" s="7" t="str">
        <f t="shared" si="7"/>
        <v>fhsehwp</v>
      </c>
      <c r="N109" t="s">
        <v>345</v>
      </c>
      <c r="O109" t="b">
        <f t="shared" si="1"/>
        <v>1</v>
      </c>
      <c r="P109" t="s">
        <v>346</v>
      </c>
    </row>
    <row r="110" ht="15.75" customHeight="1">
      <c r="A110" s="4">
        <v>5206.0</v>
      </c>
      <c r="B110" s="3" t="s">
        <v>3</v>
      </c>
      <c r="C110" t="s">
        <v>339</v>
      </c>
      <c r="D110" s="7" t="str">
        <f>HYPERLINK("https://data.humdata.org/dataset/daily-summaries-of-precipitation-indicators-for-congo--the-democratic-republic-of-the","daily-summaries-of-precipitation-indicators-for-congo--the-democratic-republic-of-the")</f>
        <v>daily-summaries-of-precipitation-indicators-for-congo--the-democratic-republic-of-the</v>
      </c>
      <c r="E110" s="3" t="b">
        <v>0</v>
      </c>
      <c r="F110" t="s">
        <v>630</v>
      </c>
      <c r="G110" t="s">
        <v>29</v>
      </c>
      <c r="H110" t="s">
        <v>631</v>
      </c>
      <c r="I110" t="s">
        <v>632</v>
      </c>
      <c r="J110" t="s">
        <v>633</v>
      </c>
      <c r="K110" t="s">
        <v>473</v>
      </c>
      <c r="L110" t="s">
        <v>634</v>
      </c>
      <c r="M110" s="7" t="str">
        <f t="shared" si="7"/>
        <v>fhsehwp</v>
      </c>
      <c r="N110" t="s">
        <v>345</v>
      </c>
      <c r="O110" t="b">
        <f t="shared" si="1"/>
        <v>1</v>
      </c>
      <c r="P110" t="s">
        <v>346</v>
      </c>
    </row>
    <row r="111" ht="15.75" customHeight="1">
      <c r="A111" s="4">
        <v>5205.0</v>
      </c>
      <c r="B111" s="3" t="s">
        <v>3</v>
      </c>
      <c r="C111" t="s">
        <v>339</v>
      </c>
      <c r="D111" s="7" t="str">
        <f>HYPERLINK("https://data.humdata.org/dataset/daily-summaries-of-precipitation-indicators-for-cameroon","daily-summaries-of-precipitation-indicators-for-cameroon")</f>
        <v>daily-summaries-of-precipitation-indicators-for-cameroon</v>
      </c>
      <c r="E111" s="3" t="b">
        <v>0</v>
      </c>
      <c r="F111" t="s">
        <v>635</v>
      </c>
      <c r="G111" t="s">
        <v>29</v>
      </c>
      <c r="H111" t="s">
        <v>636</v>
      </c>
      <c r="I111" t="s">
        <v>637</v>
      </c>
      <c r="J111" t="s">
        <v>638</v>
      </c>
      <c r="K111" t="s">
        <v>473</v>
      </c>
      <c r="L111" t="s">
        <v>639</v>
      </c>
      <c r="M111" s="7" t="str">
        <f t="shared" si="7"/>
        <v>fhsehwp</v>
      </c>
      <c r="N111" t="s">
        <v>345</v>
      </c>
      <c r="O111" t="b">
        <f t="shared" si="1"/>
        <v>1</v>
      </c>
      <c r="P111" t="s">
        <v>346</v>
      </c>
    </row>
    <row r="112" ht="15.75" customHeight="1">
      <c r="A112" s="4">
        <v>5204.0</v>
      </c>
      <c r="B112" s="3" t="s">
        <v>3</v>
      </c>
      <c r="C112" t="s">
        <v>339</v>
      </c>
      <c r="D112" s="7" t="str">
        <f>HYPERLINK("https://data.humdata.org/dataset/daily-summaries-of-precipitation-indicators-for-cote-divoire","daily-summaries-of-precipitation-indicators-for-cote-divoire")</f>
        <v>daily-summaries-of-precipitation-indicators-for-cote-divoire</v>
      </c>
      <c r="E112" s="3" t="b">
        <v>0</v>
      </c>
      <c r="F112" t="s">
        <v>640</v>
      </c>
      <c r="G112" t="s">
        <v>29</v>
      </c>
      <c r="H112" t="s">
        <v>641</v>
      </c>
      <c r="I112" t="s">
        <v>642</v>
      </c>
      <c r="J112" t="s">
        <v>643</v>
      </c>
      <c r="K112" t="s">
        <v>473</v>
      </c>
      <c r="L112" t="s">
        <v>644</v>
      </c>
      <c r="M112" s="7" t="str">
        <f t="shared" si="7"/>
        <v>fhsehwp</v>
      </c>
      <c r="N112" t="s">
        <v>345</v>
      </c>
      <c r="O112" t="b">
        <f t="shared" si="1"/>
        <v>1</v>
      </c>
      <c r="P112" t="s">
        <v>346</v>
      </c>
    </row>
    <row r="113" ht="15.75" customHeight="1">
      <c r="A113" s="4">
        <v>5203.0</v>
      </c>
      <c r="B113" s="3" t="s">
        <v>3</v>
      </c>
      <c r="C113" t="s">
        <v>339</v>
      </c>
      <c r="D113" s="7" t="str">
        <f>HYPERLINK("https://data.humdata.org/dataset/daily-summaries-of-precipitation-indicators-for-china","daily-summaries-of-precipitation-indicators-for-china")</f>
        <v>daily-summaries-of-precipitation-indicators-for-china</v>
      </c>
      <c r="E113" s="3" t="b">
        <v>0</v>
      </c>
      <c r="F113" t="s">
        <v>645</v>
      </c>
      <c r="G113" t="s">
        <v>29</v>
      </c>
      <c r="H113" t="s">
        <v>646</v>
      </c>
      <c r="I113" t="s">
        <v>647</v>
      </c>
      <c r="J113" t="s">
        <v>648</v>
      </c>
      <c r="K113" t="s">
        <v>473</v>
      </c>
      <c r="L113" t="s">
        <v>649</v>
      </c>
      <c r="M113" s="7" t="str">
        <f t="shared" si="7"/>
        <v>fhsehwp</v>
      </c>
      <c r="N113" t="s">
        <v>345</v>
      </c>
      <c r="O113" t="b">
        <f t="shared" si="1"/>
        <v>1</v>
      </c>
      <c r="P113" t="s">
        <v>346</v>
      </c>
    </row>
    <row r="114" ht="15.75" customHeight="1">
      <c r="A114" s="4">
        <v>5202.0</v>
      </c>
      <c r="B114" s="3" t="s">
        <v>3</v>
      </c>
      <c r="C114" t="s">
        <v>339</v>
      </c>
      <c r="D114" s="7" t="str">
        <f>HYPERLINK("https://data.humdata.org/dataset/daily-summaries-of-precipitation-indicators-for-chile","daily-summaries-of-precipitation-indicators-for-chile")</f>
        <v>daily-summaries-of-precipitation-indicators-for-chile</v>
      </c>
      <c r="E114" s="3" t="b">
        <v>0</v>
      </c>
      <c r="F114" t="s">
        <v>650</v>
      </c>
      <c r="G114" t="s">
        <v>29</v>
      </c>
      <c r="H114" t="s">
        <v>651</v>
      </c>
      <c r="I114" t="s">
        <v>652</v>
      </c>
      <c r="J114" t="s">
        <v>653</v>
      </c>
      <c r="K114" t="s">
        <v>473</v>
      </c>
      <c r="L114" t="s">
        <v>654</v>
      </c>
      <c r="M114" s="7" t="str">
        <f t="shared" si="7"/>
        <v>fhsehwp</v>
      </c>
      <c r="N114" t="s">
        <v>345</v>
      </c>
      <c r="O114" t="b">
        <f t="shared" si="1"/>
        <v>1</v>
      </c>
      <c r="P114" t="s">
        <v>346</v>
      </c>
    </row>
    <row r="115" ht="15.75" customHeight="1">
      <c r="A115" s="4">
        <v>5201.0</v>
      </c>
      <c r="B115" s="3" t="s">
        <v>3</v>
      </c>
      <c r="C115" t="s">
        <v>339</v>
      </c>
      <c r="D115" s="7" t="str">
        <f>HYPERLINK("https://data.humdata.org/dataset/daily-summaries-of-precipitation-indicators-for-canada","daily-summaries-of-precipitation-indicators-for-canada")</f>
        <v>daily-summaries-of-precipitation-indicators-for-canada</v>
      </c>
      <c r="E115" s="3" t="b">
        <v>0</v>
      </c>
      <c r="F115" t="s">
        <v>655</v>
      </c>
      <c r="G115" t="s">
        <v>29</v>
      </c>
      <c r="H115" t="s">
        <v>656</v>
      </c>
      <c r="I115" t="s">
        <v>657</v>
      </c>
      <c r="J115" t="s">
        <v>658</v>
      </c>
      <c r="K115" t="s">
        <v>473</v>
      </c>
      <c r="L115" t="s">
        <v>659</v>
      </c>
      <c r="M115" s="7" t="str">
        <f t="shared" si="7"/>
        <v>fhsehwp</v>
      </c>
      <c r="N115" t="s">
        <v>345</v>
      </c>
      <c r="O115" t="b">
        <f t="shared" si="1"/>
        <v>1</v>
      </c>
      <c r="P115" t="s">
        <v>346</v>
      </c>
    </row>
    <row r="116" ht="15.75" customHeight="1">
      <c r="A116" s="4">
        <v>5200.0</v>
      </c>
      <c r="B116" s="3" t="s">
        <v>3</v>
      </c>
      <c r="C116" t="s">
        <v>339</v>
      </c>
      <c r="D116" s="7" t="str">
        <f>HYPERLINK("https://data.humdata.org/dataset/daily-summaries-of-precipitation-indicators-for-central-african-republic","daily-summaries-of-precipitation-indicators-for-central-african-republic")</f>
        <v>daily-summaries-of-precipitation-indicators-for-central-african-republic</v>
      </c>
      <c r="E116" s="3" t="b">
        <v>0</v>
      </c>
      <c r="F116" t="s">
        <v>660</v>
      </c>
      <c r="G116" t="s">
        <v>29</v>
      </c>
      <c r="H116" t="s">
        <v>661</v>
      </c>
      <c r="I116" t="s">
        <v>662</v>
      </c>
      <c r="J116" t="s">
        <v>663</v>
      </c>
      <c r="K116" t="s">
        <v>473</v>
      </c>
      <c r="L116" t="s">
        <v>664</v>
      </c>
      <c r="M116" s="7" t="str">
        <f t="shared" si="7"/>
        <v>fhsehwp</v>
      </c>
      <c r="N116" t="s">
        <v>345</v>
      </c>
      <c r="O116" t="b">
        <f t="shared" si="1"/>
        <v>1</v>
      </c>
      <c r="P116" t="s">
        <v>346</v>
      </c>
    </row>
    <row r="117" ht="15.75" customHeight="1">
      <c r="A117" s="4">
        <v>5199.0</v>
      </c>
      <c r="B117" s="3" t="s">
        <v>3</v>
      </c>
      <c r="C117" t="s">
        <v>339</v>
      </c>
      <c r="D117" s="7" t="str">
        <f>HYPERLINK("https://data.humdata.org/dataset/daily-summaries-of-precipitation-indicators-for-botswana","daily-summaries-of-precipitation-indicators-for-botswana")</f>
        <v>daily-summaries-of-precipitation-indicators-for-botswana</v>
      </c>
      <c r="E117" s="3" t="b">
        <v>0</v>
      </c>
      <c r="F117" t="s">
        <v>665</v>
      </c>
      <c r="G117" t="s">
        <v>29</v>
      </c>
      <c r="H117" t="s">
        <v>666</v>
      </c>
      <c r="I117" t="s">
        <v>667</v>
      </c>
      <c r="J117" t="s">
        <v>668</v>
      </c>
      <c r="K117" t="s">
        <v>473</v>
      </c>
      <c r="L117" t="s">
        <v>669</v>
      </c>
      <c r="M117" s="7" t="str">
        <f t="shared" si="7"/>
        <v>fhsehwp</v>
      </c>
      <c r="N117" t="s">
        <v>345</v>
      </c>
      <c r="O117" t="b">
        <f t="shared" si="1"/>
        <v>1</v>
      </c>
      <c r="P117" t="s">
        <v>346</v>
      </c>
    </row>
    <row r="118" ht="15.75" customHeight="1">
      <c r="A118" s="4">
        <v>5198.0</v>
      </c>
      <c r="B118" s="3" t="s">
        <v>3</v>
      </c>
      <c r="C118" t="s">
        <v>339</v>
      </c>
      <c r="D118" s="7" t="str">
        <f>HYPERLINK("https://data.humdata.org/dataset/daily-summaries-of-precipitation-indicators-for-brunei-darussalam","daily-summaries-of-precipitation-indicators-for-brunei-darussalam")</f>
        <v>daily-summaries-of-precipitation-indicators-for-brunei-darussalam</v>
      </c>
      <c r="E118" s="3" t="b">
        <v>0</v>
      </c>
      <c r="F118" t="s">
        <v>670</v>
      </c>
      <c r="G118" t="s">
        <v>29</v>
      </c>
      <c r="H118" t="s">
        <v>671</v>
      </c>
      <c r="I118" t="s">
        <v>672</v>
      </c>
      <c r="J118" t="s">
        <v>673</v>
      </c>
      <c r="K118" t="s">
        <v>473</v>
      </c>
      <c r="L118" t="s">
        <v>674</v>
      </c>
      <c r="M118" s="7" t="str">
        <f t="shared" si="7"/>
        <v>fhsehwp</v>
      </c>
      <c r="N118" t="s">
        <v>345</v>
      </c>
      <c r="O118" t="b">
        <f t="shared" si="1"/>
        <v>1</v>
      </c>
      <c r="P118" t="s">
        <v>346</v>
      </c>
    </row>
    <row r="119" ht="15.75" customHeight="1">
      <c r="A119" s="4">
        <v>5197.0</v>
      </c>
      <c r="B119" s="3" t="s">
        <v>3</v>
      </c>
      <c r="C119" t="s">
        <v>339</v>
      </c>
      <c r="D119" s="7" t="str">
        <f>HYPERLINK("https://data.humdata.org/dataset/daily-summaries-of-precipitation-indicators-for-brazil","daily-summaries-of-precipitation-indicators-for-brazil")</f>
        <v>daily-summaries-of-precipitation-indicators-for-brazil</v>
      </c>
      <c r="E119" s="3" t="b">
        <v>0</v>
      </c>
      <c r="F119" t="s">
        <v>675</v>
      </c>
      <c r="G119" t="s">
        <v>29</v>
      </c>
      <c r="H119" t="s">
        <v>676</v>
      </c>
      <c r="I119" t="s">
        <v>677</v>
      </c>
      <c r="J119" t="s">
        <v>678</v>
      </c>
      <c r="K119" t="s">
        <v>473</v>
      </c>
      <c r="L119" t="s">
        <v>679</v>
      </c>
      <c r="M119" s="7" t="str">
        <f t="shared" si="7"/>
        <v>fhsehwp</v>
      </c>
      <c r="N119" t="s">
        <v>345</v>
      </c>
      <c r="O119" t="b">
        <f t="shared" si="1"/>
        <v>1</v>
      </c>
      <c r="P119" t="s">
        <v>346</v>
      </c>
    </row>
    <row r="120" ht="15.75" customHeight="1">
      <c r="A120" s="4">
        <v>5196.0</v>
      </c>
      <c r="B120" s="3" t="s">
        <v>3</v>
      </c>
      <c r="C120" t="s">
        <v>339</v>
      </c>
      <c r="D120" s="7" t="str">
        <f>HYPERLINK("https://data.humdata.org/dataset/daily-summaries-of-precipitation-indicators-for-bolivia--plurinational-state-of","daily-summaries-of-precipitation-indicators-for-bolivia--plurinational-state-of")</f>
        <v>daily-summaries-of-precipitation-indicators-for-bolivia--plurinational-state-of</v>
      </c>
      <c r="E120" s="3" t="b">
        <v>0</v>
      </c>
      <c r="F120" t="s">
        <v>680</v>
      </c>
      <c r="G120" t="s">
        <v>29</v>
      </c>
      <c r="H120" t="s">
        <v>681</v>
      </c>
      <c r="I120" t="s">
        <v>682</v>
      </c>
      <c r="J120" t="s">
        <v>683</v>
      </c>
      <c r="K120" t="s">
        <v>473</v>
      </c>
      <c r="L120" t="s">
        <v>684</v>
      </c>
      <c r="M120" s="7" t="str">
        <f t="shared" si="7"/>
        <v>fhsehwp</v>
      </c>
      <c r="N120" t="s">
        <v>345</v>
      </c>
      <c r="O120" t="b">
        <f t="shared" si="1"/>
        <v>1</v>
      </c>
      <c r="P120" t="s">
        <v>346</v>
      </c>
    </row>
    <row r="121" ht="15.75" customHeight="1">
      <c r="A121" s="4">
        <v>5195.0</v>
      </c>
      <c r="B121" s="3" t="s">
        <v>3</v>
      </c>
      <c r="C121" t="s">
        <v>339</v>
      </c>
      <c r="D121" s="7" t="str">
        <f>HYPERLINK("https://data.humdata.org/dataset/daily-summaries-of-precipitation-indicators-for-bermuda","daily-summaries-of-precipitation-indicators-for-bermuda")</f>
        <v>daily-summaries-of-precipitation-indicators-for-bermuda</v>
      </c>
      <c r="E121" s="3" t="b">
        <v>0</v>
      </c>
      <c r="F121" t="s">
        <v>685</v>
      </c>
      <c r="G121" t="s">
        <v>29</v>
      </c>
      <c r="H121" t="s">
        <v>686</v>
      </c>
      <c r="I121" t="s">
        <v>687</v>
      </c>
      <c r="J121" t="s">
        <v>688</v>
      </c>
      <c r="K121" t="s">
        <v>473</v>
      </c>
      <c r="L121" t="s">
        <v>689</v>
      </c>
      <c r="M121" s="7" t="str">
        <f t="shared" si="7"/>
        <v>fhsehwp</v>
      </c>
      <c r="N121" t="s">
        <v>345</v>
      </c>
      <c r="O121" t="b">
        <f t="shared" si="1"/>
        <v>1</v>
      </c>
      <c r="P121" t="s">
        <v>346</v>
      </c>
    </row>
    <row r="122" ht="15.75" customHeight="1">
      <c r="A122" s="4">
        <v>5194.0</v>
      </c>
      <c r="B122" s="3" t="s">
        <v>3</v>
      </c>
      <c r="C122" t="s">
        <v>339</v>
      </c>
      <c r="D122" s="7" t="str">
        <f>HYPERLINK("https://data.humdata.org/dataset/daily-summaries-of-precipitation-indicators-for-belize","daily-summaries-of-precipitation-indicators-for-belize")</f>
        <v>daily-summaries-of-precipitation-indicators-for-belize</v>
      </c>
      <c r="E122" s="3" t="b">
        <v>0</v>
      </c>
      <c r="F122" t="s">
        <v>690</v>
      </c>
      <c r="G122" t="s">
        <v>29</v>
      </c>
      <c r="H122" t="s">
        <v>691</v>
      </c>
      <c r="I122" t="s">
        <v>692</v>
      </c>
      <c r="J122" t="s">
        <v>693</v>
      </c>
      <c r="K122" t="s">
        <v>473</v>
      </c>
      <c r="L122" t="s">
        <v>694</v>
      </c>
      <c r="M122" s="7" t="str">
        <f t="shared" si="7"/>
        <v>fhsehwp</v>
      </c>
      <c r="N122" t="s">
        <v>345</v>
      </c>
      <c r="O122" t="b">
        <f t="shared" si="1"/>
        <v>1</v>
      </c>
      <c r="P122" t="s">
        <v>346</v>
      </c>
    </row>
    <row r="123" ht="15.75" customHeight="1">
      <c r="A123" s="4">
        <v>5193.0</v>
      </c>
      <c r="B123" s="3" t="s">
        <v>3</v>
      </c>
      <c r="C123" t="s">
        <v>339</v>
      </c>
      <c r="D123" s="7" t="str">
        <f>HYPERLINK("https://data.humdata.org/dataset/daily-summaries-of-precipitation-indicators-for-belarus","daily-summaries-of-precipitation-indicators-for-belarus")</f>
        <v>daily-summaries-of-precipitation-indicators-for-belarus</v>
      </c>
      <c r="E123" s="3" t="b">
        <v>0</v>
      </c>
      <c r="F123" t="s">
        <v>695</v>
      </c>
      <c r="G123" t="s">
        <v>29</v>
      </c>
      <c r="H123" t="s">
        <v>696</v>
      </c>
      <c r="I123" t="s">
        <v>697</v>
      </c>
      <c r="J123" t="s">
        <v>698</v>
      </c>
      <c r="K123" t="s">
        <v>473</v>
      </c>
      <c r="L123" t="s">
        <v>699</v>
      </c>
      <c r="M123" s="7" t="str">
        <f t="shared" si="7"/>
        <v>fhsehwp</v>
      </c>
      <c r="N123" t="s">
        <v>345</v>
      </c>
      <c r="O123" t="b">
        <f t="shared" si="1"/>
        <v>1</v>
      </c>
      <c r="P123" t="s">
        <v>346</v>
      </c>
    </row>
    <row r="124" ht="15.75" customHeight="1">
      <c r="A124" s="4">
        <v>5192.0</v>
      </c>
      <c r="B124" s="3" t="s">
        <v>3</v>
      </c>
      <c r="C124" t="s">
        <v>339</v>
      </c>
      <c r="D124" s="7" t="str">
        <f>HYPERLINK("https://data.humdata.org/dataset/daily-summaries-of-precipitation-indicators-for-bahamas","daily-summaries-of-precipitation-indicators-for-bahamas")</f>
        <v>daily-summaries-of-precipitation-indicators-for-bahamas</v>
      </c>
      <c r="E124" s="3" t="b">
        <v>0</v>
      </c>
      <c r="F124" t="s">
        <v>700</v>
      </c>
      <c r="G124" t="s">
        <v>29</v>
      </c>
      <c r="H124" t="s">
        <v>701</v>
      </c>
      <c r="I124" t="s">
        <v>702</v>
      </c>
      <c r="J124" t="s">
        <v>703</v>
      </c>
      <c r="K124" t="s">
        <v>473</v>
      </c>
      <c r="L124" t="s">
        <v>704</v>
      </c>
      <c r="M124" s="7" t="str">
        <f t="shared" si="7"/>
        <v>fhsehwp</v>
      </c>
      <c r="N124" t="s">
        <v>345</v>
      </c>
      <c r="O124" t="b">
        <f t="shared" si="1"/>
        <v>1</v>
      </c>
      <c r="P124" t="s">
        <v>346</v>
      </c>
    </row>
    <row r="125" ht="15.75" customHeight="1">
      <c r="A125" s="4">
        <v>5191.0</v>
      </c>
      <c r="B125" s="3" t="s">
        <v>3</v>
      </c>
      <c r="C125" t="s">
        <v>339</v>
      </c>
      <c r="D125" s="7" t="str">
        <f>HYPERLINK("https://data.humdata.org/dataset/daily-summaries-of-precipitation-indicators-for-bahrain","daily-summaries-of-precipitation-indicators-for-bahrain")</f>
        <v>daily-summaries-of-precipitation-indicators-for-bahrain</v>
      </c>
      <c r="E125" s="3" t="b">
        <v>0</v>
      </c>
      <c r="F125" t="s">
        <v>705</v>
      </c>
      <c r="G125" t="s">
        <v>29</v>
      </c>
      <c r="H125" t="s">
        <v>706</v>
      </c>
      <c r="I125" t="s">
        <v>707</v>
      </c>
      <c r="J125" t="s">
        <v>708</v>
      </c>
      <c r="K125" t="s">
        <v>473</v>
      </c>
      <c r="L125" t="s">
        <v>709</v>
      </c>
      <c r="M125" s="7" t="str">
        <f t="shared" si="7"/>
        <v>fhsehwp</v>
      </c>
      <c r="N125" t="s">
        <v>345</v>
      </c>
      <c r="O125" t="b">
        <f t="shared" si="1"/>
        <v>1</v>
      </c>
      <c r="P125" t="s">
        <v>346</v>
      </c>
    </row>
    <row r="126" ht="15.75" customHeight="1">
      <c r="A126" s="4">
        <v>5190.0</v>
      </c>
      <c r="B126" s="3" t="s">
        <v>3</v>
      </c>
      <c r="C126" t="s">
        <v>339</v>
      </c>
      <c r="D126" s="7" t="str">
        <f>HYPERLINK("https://data.humdata.org/dataset/daily-summaries-of-precipitation-indicators-for-bangladesh","daily-summaries-of-precipitation-indicators-for-bangladesh")</f>
        <v>daily-summaries-of-precipitation-indicators-for-bangladesh</v>
      </c>
      <c r="E126" s="3" t="b">
        <v>0</v>
      </c>
      <c r="F126" t="s">
        <v>710</v>
      </c>
      <c r="G126" t="s">
        <v>29</v>
      </c>
      <c r="H126" t="s">
        <v>711</v>
      </c>
      <c r="I126" t="s">
        <v>712</v>
      </c>
      <c r="J126" t="s">
        <v>713</v>
      </c>
      <c r="K126" t="s">
        <v>473</v>
      </c>
      <c r="L126" t="s">
        <v>714</v>
      </c>
      <c r="M126" s="7" t="str">
        <f t="shared" si="7"/>
        <v>fhsehwp</v>
      </c>
      <c r="N126" t="s">
        <v>345</v>
      </c>
      <c r="O126" t="b">
        <f t="shared" si="1"/>
        <v>1</v>
      </c>
      <c r="P126" t="s">
        <v>346</v>
      </c>
    </row>
    <row r="127" ht="15.75" customHeight="1">
      <c r="A127" s="4">
        <v>5189.0</v>
      </c>
      <c r="B127" s="3" t="s">
        <v>3</v>
      </c>
      <c r="C127" t="s">
        <v>339</v>
      </c>
      <c r="D127" s="7" t="str">
        <f>HYPERLINK("https://data.humdata.org/dataset/daily-summaries-of-precipitation-indicators-for-benin","daily-summaries-of-precipitation-indicators-for-benin")</f>
        <v>daily-summaries-of-precipitation-indicators-for-benin</v>
      </c>
      <c r="E127" s="3" t="b">
        <v>0</v>
      </c>
      <c r="F127" t="s">
        <v>715</v>
      </c>
      <c r="G127" t="s">
        <v>29</v>
      </c>
      <c r="H127" t="s">
        <v>716</v>
      </c>
      <c r="I127" t="s">
        <v>717</v>
      </c>
      <c r="J127" t="s">
        <v>718</v>
      </c>
      <c r="K127" t="s">
        <v>473</v>
      </c>
      <c r="L127" t="s">
        <v>719</v>
      </c>
      <c r="M127" s="7" t="str">
        <f t="shared" si="7"/>
        <v>fhsehwp</v>
      </c>
      <c r="N127" t="s">
        <v>345</v>
      </c>
      <c r="O127" t="b">
        <f t="shared" si="1"/>
        <v>1</v>
      </c>
      <c r="P127" t="s">
        <v>346</v>
      </c>
    </row>
    <row r="128" ht="15.75" customHeight="1">
      <c r="A128" s="4">
        <v>5188.0</v>
      </c>
      <c r="B128" s="3" t="s">
        <v>3</v>
      </c>
      <c r="C128" t="s">
        <v>339</v>
      </c>
      <c r="D128" s="7" t="str">
        <f>HYPERLINK("https://data.humdata.org/dataset/daily-summaries-of-precipitation-indicators-for-azerbaijan","daily-summaries-of-precipitation-indicators-for-azerbaijan")</f>
        <v>daily-summaries-of-precipitation-indicators-for-azerbaijan</v>
      </c>
      <c r="E128" s="3" t="b">
        <v>0</v>
      </c>
      <c r="F128" t="s">
        <v>720</v>
      </c>
      <c r="G128" t="s">
        <v>29</v>
      </c>
      <c r="H128" t="s">
        <v>721</v>
      </c>
      <c r="I128" t="s">
        <v>722</v>
      </c>
      <c r="J128" t="s">
        <v>723</v>
      </c>
      <c r="K128" t="s">
        <v>473</v>
      </c>
      <c r="L128" t="s">
        <v>724</v>
      </c>
      <c r="M128" s="7" t="str">
        <f t="shared" si="7"/>
        <v>fhsehwp</v>
      </c>
      <c r="N128" t="s">
        <v>345</v>
      </c>
      <c r="O128" t="b">
        <f t="shared" si="1"/>
        <v>1</v>
      </c>
      <c r="P128" t="s">
        <v>346</v>
      </c>
    </row>
    <row r="129" ht="15.75" customHeight="1">
      <c r="A129" s="4">
        <v>5187.0</v>
      </c>
      <c r="B129" s="3" t="s">
        <v>3</v>
      </c>
      <c r="C129" t="s">
        <v>339</v>
      </c>
      <c r="D129" s="7" t="str">
        <f>HYPERLINK("https://data.humdata.org/dataset/daily-summaries-of-precipitation-indicators-for-australia","daily-summaries-of-precipitation-indicators-for-australia")</f>
        <v>daily-summaries-of-precipitation-indicators-for-australia</v>
      </c>
      <c r="E129" s="3" t="b">
        <v>0</v>
      </c>
      <c r="F129" t="s">
        <v>725</v>
      </c>
      <c r="G129" t="s">
        <v>29</v>
      </c>
      <c r="H129" t="s">
        <v>726</v>
      </c>
      <c r="I129" t="s">
        <v>727</v>
      </c>
      <c r="J129" t="s">
        <v>728</v>
      </c>
      <c r="K129" t="s">
        <v>473</v>
      </c>
      <c r="L129" t="s">
        <v>729</v>
      </c>
      <c r="M129" s="7" t="str">
        <f t="shared" si="7"/>
        <v>fhsehwp</v>
      </c>
      <c r="N129" t="s">
        <v>345</v>
      </c>
      <c r="O129" t="b">
        <f t="shared" si="1"/>
        <v>1</v>
      </c>
      <c r="P129" t="s">
        <v>346</v>
      </c>
    </row>
    <row r="130" ht="15.75" customHeight="1">
      <c r="A130" s="4">
        <v>5186.0</v>
      </c>
      <c r="B130" s="3" t="s">
        <v>3</v>
      </c>
      <c r="C130" t="s">
        <v>339</v>
      </c>
      <c r="D130" s="7" t="str">
        <f>HYPERLINK("https://data.humdata.org/dataset/daily-summaries-of-precipitation-indicators-for-armenia","daily-summaries-of-precipitation-indicators-for-armenia")</f>
        <v>daily-summaries-of-precipitation-indicators-for-armenia</v>
      </c>
      <c r="E130" s="3" t="b">
        <v>0</v>
      </c>
      <c r="F130" t="s">
        <v>730</v>
      </c>
      <c r="G130" t="s">
        <v>29</v>
      </c>
      <c r="H130" t="s">
        <v>731</v>
      </c>
      <c r="I130" t="s">
        <v>732</v>
      </c>
      <c r="J130" t="s">
        <v>733</v>
      </c>
      <c r="K130" t="s">
        <v>473</v>
      </c>
      <c r="L130" t="s">
        <v>734</v>
      </c>
      <c r="M130" s="7" t="str">
        <f t="shared" si="7"/>
        <v>fhsehwp</v>
      </c>
      <c r="N130" t="s">
        <v>345</v>
      </c>
      <c r="O130" t="b">
        <f t="shared" si="1"/>
        <v>1</v>
      </c>
      <c r="P130" t="s">
        <v>346</v>
      </c>
    </row>
    <row r="131" ht="15.75" customHeight="1">
      <c r="A131" s="4">
        <v>5185.0</v>
      </c>
      <c r="B131" s="3" t="s">
        <v>3</v>
      </c>
      <c r="C131" t="s">
        <v>339</v>
      </c>
      <c r="D131" s="7" t="str">
        <f>HYPERLINK("https://data.humdata.org/dataset/daily-summaries-of-precipitation-indicators-for-argentina","daily-summaries-of-precipitation-indicators-for-argentina")</f>
        <v>daily-summaries-of-precipitation-indicators-for-argentina</v>
      </c>
      <c r="E131" s="3" t="b">
        <v>0</v>
      </c>
      <c r="F131" t="s">
        <v>735</v>
      </c>
      <c r="G131" t="s">
        <v>29</v>
      </c>
      <c r="H131" t="s">
        <v>736</v>
      </c>
      <c r="I131" t="s">
        <v>737</v>
      </c>
      <c r="J131" t="s">
        <v>738</v>
      </c>
      <c r="K131" t="s">
        <v>473</v>
      </c>
      <c r="L131" t="s">
        <v>739</v>
      </c>
      <c r="M131" s="7" t="str">
        <f t="shared" si="7"/>
        <v>fhsehwp</v>
      </c>
      <c r="N131" t="s">
        <v>345</v>
      </c>
      <c r="O131" t="b">
        <f t="shared" si="1"/>
        <v>1</v>
      </c>
      <c r="P131" t="s">
        <v>346</v>
      </c>
    </row>
    <row r="132" ht="15.75" customHeight="1">
      <c r="A132" s="4">
        <v>5181.0</v>
      </c>
      <c r="B132" s="3" t="s">
        <v>3</v>
      </c>
      <c r="C132" t="s">
        <v>339</v>
      </c>
      <c r="D132" s="7" t="str">
        <f>HYPERLINK("https://data.humdata.org/dataset/daily-summaries-of-precipitation-indicators-for-united-arab-emirates","daily-summaries-of-precipitation-indicators-for-united-arab-emirates")</f>
        <v>daily-summaries-of-precipitation-indicators-for-united-arab-emirates</v>
      </c>
      <c r="E132" s="3" t="b">
        <v>0</v>
      </c>
      <c r="F132" t="s">
        <v>740</v>
      </c>
      <c r="G132" t="s">
        <v>29</v>
      </c>
      <c r="H132" t="s">
        <v>741</v>
      </c>
      <c r="I132" t="s">
        <v>742</v>
      </c>
      <c r="J132" t="s">
        <v>743</v>
      </c>
      <c r="K132" t="s">
        <v>473</v>
      </c>
      <c r="L132" t="s">
        <v>744</v>
      </c>
      <c r="M132" s="7" t="str">
        <f t="shared" si="7"/>
        <v>fhsehwp</v>
      </c>
      <c r="N132" t="s">
        <v>345</v>
      </c>
      <c r="O132" t="b">
        <f t="shared" si="1"/>
        <v>1</v>
      </c>
      <c r="P132" t="s">
        <v>346</v>
      </c>
    </row>
    <row r="133" ht="15.75" customHeight="1">
      <c r="A133" s="4">
        <v>5182.0</v>
      </c>
      <c r="B133" s="3" t="s">
        <v>3</v>
      </c>
      <c r="C133" t="s">
        <v>339</v>
      </c>
      <c r="D133" s="7" t="str">
        <f>HYPERLINK("https://data.humdata.org/dataset/daily-summaries-of-precipitation-indicators-for-angola","daily-summaries-of-precipitation-indicators-for-angola")</f>
        <v>daily-summaries-of-precipitation-indicators-for-angola</v>
      </c>
      <c r="E133" s="3" t="b">
        <v>0</v>
      </c>
      <c r="F133" t="s">
        <v>745</v>
      </c>
      <c r="G133" t="s">
        <v>29</v>
      </c>
      <c r="H133" t="s">
        <v>746</v>
      </c>
      <c r="I133" t="s">
        <v>747</v>
      </c>
      <c r="J133" t="s">
        <v>748</v>
      </c>
      <c r="K133" t="s">
        <v>473</v>
      </c>
      <c r="L133" t="s">
        <v>749</v>
      </c>
      <c r="M133" s="7" t="str">
        <f t="shared" si="7"/>
        <v>fhsehwp</v>
      </c>
      <c r="N133" t="s">
        <v>345</v>
      </c>
      <c r="O133" t="b">
        <f t="shared" si="1"/>
        <v>1</v>
      </c>
      <c r="P133" t="s">
        <v>346</v>
      </c>
    </row>
    <row r="134" ht="15.75" customHeight="1">
      <c r="A134" s="4">
        <v>5183.0</v>
      </c>
      <c r="B134" s="3" t="s">
        <v>3</v>
      </c>
      <c r="C134" t="s">
        <v>339</v>
      </c>
      <c r="D134" s="7" t="str">
        <f>HYPERLINK("https://data.humdata.org/dataset/daily-summaries-of-precipitation-indicators-for-afghanistan","daily-summaries-of-precipitation-indicators-for-afghanistan")</f>
        <v>daily-summaries-of-precipitation-indicators-for-afghanistan</v>
      </c>
      <c r="E134" s="3" t="b">
        <v>0</v>
      </c>
      <c r="F134" t="s">
        <v>750</v>
      </c>
      <c r="G134" t="s">
        <v>29</v>
      </c>
      <c r="H134" t="s">
        <v>751</v>
      </c>
      <c r="I134" t="s">
        <v>752</v>
      </c>
      <c r="J134" t="s">
        <v>753</v>
      </c>
      <c r="K134" t="s">
        <v>473</v>
      </c>
      <c r="L134" t="s">
        <v>754</v>
      </c>
      <c r="M134" s="7" t="str">
        <f t="shared" si="7"/>
        <v>fhsehwp</v>
      </c>
      <c r="N134" t="s">
        <v>345</v>
      </c>
      <c r="O134" t="b">
        <f t="shared" si="1"/>
        <v>1</v>
      </c>
      <c r="P134" t="s">
        <v>346</v>
      </c>
    </row>
    <row r="135" ht="15.75" customHeight="1">
      <c r="A135" s="4">
        <v>5039.0</v>
      </c>
      <c r="B135" s="3" t="s">
        <v>3</v>
      </c>
      <c r="C135" t="s">
        <v>755</v>
      </c>
      <c r="D135" s="7" t="str">
        <f>HYPERLINK("https://data.humdata.org/dataset/education-index","education-index")</f>
        <v>education-index</v>
      </c>
      <c r="E135" s="3" t="b">
        <v>0</v>
      </c>
      <c r="F135" t="s">
        <v>756</v>
      </c>
      <c r="G135" t="s">
        <v>757</v>
      </c>
      <c r="H135" t="s">
        <v>758</v>
      </c>
      <c r="I135" t="s">
        <v>759</v>
      </c>
      <c r="J135" t="s">
        <v>760</v>
      </c>
      <c r="K135" t="s">
        <v>304</v>
      </c>
      <c r="L135" t="s">
        <v>761</v>
      </c>
      <c r="M135" s="7" t="str">
        <f t="shared" ref="M135:M136" si="8">HYPERLINK("https://app.quickcode.io/dataset/gzk5p3z","gzk5p3z")</f>
        <v>gzk5p3z</v>
      </c>
      <c r="N135" t="s">
        <v>762</v>
      </c>
      <c r="O135" t="b">
        <f t="shared" si="1"/>
        <v>1</v>
      </c>
      <c r="P135" t="s">
        <v>763</v>
      </c>
    </row>
    <row r="136" ht="15.75" customHeight="1">
      <c r="A136" s="4">
        <v>5035.0</v>
      </c>
      <c r="B136" s="3" t="s">
        <v>3</v>
      </c>
      <c r="C136" t="s">
        <v>764</v>
      </c>
      <c r="D136" s="7" t="str">
        <f>HYPERLINK("https://data.humdata.org/dataset/multidimensional-poverty-index","multidimensional-poverty-index")</f>
        <v>multidimensional-poverty-index</v>
      </c>
      <c r="E136" s="3" t="b">
        <v>0</v>
      </c>
      <c r="F136" t="s">
        <v>765</v>
      </c>
      <c r="G136" t="s">
        <v>262</v>
      </c>
      <c r="H136" t="s">
        <v>766</v>
      </c>
      <c r="I136" t="s">
        <v>767</v>
      </c>
      <c r="J136" t="s">
        <v>768</v>
      </c>
      <c r="K136" t="s">
        <v>304</v>
      </c>
      <c r="L136" t="s">
        <v>769</v>
      </c>
      <c r="M136" s="7" t="str">
        <f t="shared" si="8"/>
        <v>gzk5p3z</v>
      </c>
      <c r="N136" t="s">
        <v>762</v>
      </c>
      <c r="O136" t="b">
        <f t="shared" si="1"/>
        <v>1</v>
      </c>
      <c r="P136" t="s">
        <v>763</v>
      </c>
    </row>
    <row r="137" ht="15.75" customHeight="1">
      <c r="A137" s="4">
        <v>4791.0</v>
      </c>
      <c r="B137" s="3" t="s">
        <v>4</v>
      </c>
      <c r="C137" t="s">
        <v>770</v>
      </c>
      <c r="D137" s="7" t="str">
        <f>HYPERLINK("https://data.humdata.org/dataset/fts-clusters","fts-clusters")</f>
        <v>fts-clusters</v>
      </c>
      <c r="E137" s="3" t="b">
        <v>1</v>
      </c>
      <c r="F137" t="s">
        <v>771</v>
      </c>
      <c r="G137" t="s">
        <v>57</v>
      </c>
      <c r="H137" t="s">
        <v>772</v>
      </c>
      <c r="I137" t="s">
        <v>773</v>
      </c>
      <c r="J137" t="s">
        <v>774</v>
      </c>
      <c r="K137" t="s">
        <v>775</v>
      </c>
      <c r="L137" t="s">
        <v>776</v>
      </c>
      <c r="M137" s="7" t="str">
        <f>HYPERLINK("https://app.quickcode.io/dataset/md49udj","md49udj")</f>
        <v>md49udj</v>
      </c>
      <c r="N137" t="s">
        <v>777</v>
      </c>
      <c r="O137" t="b">
        <f t="shared" si="1"/>
        <v>1</v>
      </c>
      <c r="P137" t="s">
        <v>778</v>
      </c>
    </row>
    <row r="138" ht="15.75" customHeight="1">
      <c r="A138" s="4">
        <v>4713.0</v>
      </c>
      <c r="B138" s="3" t="s">
        <v>4</v>
      </c>
      <c r="C138" t="s">
        <v>85</v>
      </c>
      <c r="D138" s="7" t="str">
        <f>HYPERLINK("https://data.humdata.org/dataset/ops-projects-with-targets","ops-projects-with-targets")</f>
        <v>ops-projects-with-targets</v>
      </c>
      <c r="E138" s="3" t="b">
        <v>1</v>
      </c>
      <c r="F138" t="s">
        <v>779</v>
      </c>
      <c r="G138" t="s">
        <v>29</v>
      </c>
      <c r="H138" t="s">
        <v>780</v>
      </c>
      <c r="I138" t="s">
        <v>781</v>
      </c>
      <c r="J138" t="s">
        <v>782</v>
      </c>
      <c r="K138" t="s">
        <v>783</v>
      </c>
      <c r="L138" t="s">
        <v>784</v>
      </c>
      <c r="M138" s="7" t="str">
        <f t="shared" ref="M138:M140" si="9">HYPERLINK("https://app.quickcode.io/dataset/3zarzzv","3zarzzv")</f>
        <v>3zarzzv</v>
      </c>
      <c r="N138" t="s">
        <v>91</v>
      </c>
      <c r="O138" t="b">
        <f t="shared" si="1"/>
        <v>1</v>
      </c>
      <c r="P138" t="s">
        <v>92</v>
      </c>
    </row>
    <row r="139" ht="15.75" customHeight="1">
      <c r="A139" s="4">
        <v>4712.0</v>
      </c>
      <c r="B139" s="3" t="s">
        <v>4</v>
      </c>
      <c r="C139" t="s">
        <v>785</v>
      </c>
      <c r="D139" s="7" t="str">
        <f>HYPERLINK("https://data.humdata.org/dataset/ors-key-figure","ors-key-figure")</f>
        <v>ors-key-figure</v>
      </c>
      <c r="E139" s="3" t="b">
        <v>1</v>
      </c>
      <c r="F139" t="s">
        <v>786</v>
      </c>
      <c r="G139" t="s">
        <v>29</v>
      </c>
      <c r="H139" t="s">
        <v>787</v>
      </c>
      <c r="I139" t="s">
        <v>788</v>
      </c>
      <c r="J139" t="s">
        <v>789</v>
      </c>
      <c r="K139" t="s">
        <v>783</v>
      </c>
      <c r="L139" t="s">
        <v>790</v>
      </c>
      <c r="M139" s="7" t="str">
        <f t="shared" si="9"/>
        <v>3zarzzv</v>
      </c>
      <c r="N139" t="s">
        <v>91</v>
      </c>
      <c r="O139" t="b">
        <f t="shared" si="1"/>
        <v>1</v>
      </c>
      <c r="P139" t="s">
        <v>92</v>
      </c>
    </row>
    <row r="140" ht="15.75" customHeight="1">
      <c r="A140" s="4">
        <v>4711.0</v>
      </c>
      <c r="B140" s="3" t="s">
        <v>4</v>
      </c>
      <c r="C140" t="s">
        <v>85</v>
      </c>
      <c r="D140" s="7" t="str">
        <f>HYPERLINK("https://data.humdata.org/dataset/country-framework-with-targets","country-framework-with-targets")</f>
        <v>country-framework-with-targets</v>
      </c>
      <c r="E140" s="3" t="b">
        <v>1</v>
      </c>
      <c r="F140" t="s">
        <v>791</v>
      </c>
      <c r="G140" t="s">
        <v>29</v>
      </c>
      <c r="H140" t="s">
        <v>792</v>
      </c>
      <c r="I140" t="s">
        <v>793</v>
      </c>
      <c r="J140" t="s">
        <v>794</v>
      </c>
      <c r="K140" t="s">
        <v>783</v>
      </c>
      <c r="L140" t="s">
        <v>795</v>
      </c>
      <c r="M140" s="7" t="str">
        <f t="shared" si="9"/>
        <v>3zarzzv</v>
      </c>
      <c r="N140" t="s">
        <v>91</v>
      </c>
      <c r="O140" t="b">
        <f t="shared" si="1"/>
        <v>1</v>
      </c>
      <c r="P140" t="s">
        <v>92</v>
      </c>
    </row>
    <row r="141" ht="15.75" customHeight="1">
      <c r="A141" s="4">
        <v>4613.0</v>
      </c>
      <c r="B141" s="3" t="s">
        <v>5</v>
      </c>
      <c r="C141" t="s">
        <v>162</v>
      </c>
      <c r="D141" s="7" t="str">
        <f>HYPERLINK("https://data.humdata.org/dataset/gender-inequality-index","gender-inequality-index")</f>
        <v>gender-inequality-index</v>
      </c>
      <c r="E141" s="3" t="b">
        <v>0</v>
      </c>
      <c r="F141" t="s">
        <v>796</v>
      </c>
      <c r="G141" t="s">
        <v>262</v>
      </c>
      <c r="H141" t="s">
        <v>797</v>
      </c>
      <c r="I141" t="s">
        <v>798</v>
      </c>
      <c r="J141" t="s">
        <v>799</v>
      </c>
      <c r="K141" t="s">
        <v>473</v>
      </c>
      <c r="L141" t="s">
        <v>800</v>
      </c>
      <c r="M141" s="7" t="str">
        <f>HYPERLINK("https://app.quickcode.io/dataset/gzk5p3z","gzk5p3z")</f>
        <v>gzk5p3z</v>
      </c>
      <c r="N141" t="s">
        <v>762</v>
      </c>
      <c r="O141" t="b">
        <f t="shared" si="1"/>
        <v>1</v>
      </c>
      <c r="P141" t="s">
        <v>763</v>
      </c>
    </row>
    <row r="142" ht="15.75" customHeight="1">
      <c r="A142" s="4">
        <v>4451.0</v>
      </c>
      <c r="B142" s="3" t="s">
        <v>3</v>
      </c>
      <c r="C142" t="s">
        <v>764</v>
      </c>
      <c r="D142" s="7" t="str">
        <f>HYPERLINK("https://data.humdata.org/dataset/sidih-humanitarian-needs-overview","sidih-humanitarian-needs-overview")</f>
        <v>sidih-humanitarian-needs-overview</v>
      </c>
      <c r="E142" s="3" t="b">
        <v>0</v>
      </c>
      <c r="F142" t="s">
        <v>801</v>
      </c>
      <c r="G142" t="s">
        <v>29</v>
      </c>
      <c r="H142" t="s">
        <v>802</v>
      </c>
      <c r="I142" t="s">
        <v>803</v>
      </c>
      <c r="J142" t="s">
        <v>804</v>
      </c>
      <c r="K142" t="s">
        <v>473</v>
      </c>
      <c r="L142" t="s">
        <v>805</v>
      </c>
      <c r="M142" s="7" t="str">
        <f>HYPERLINK("https://app.quickcode.io/dataset/egzfk1p","egzfk1p")</f>
        <v>egzfk1p</v>
      </c>
      <c r="N142" t="s">
        <v>34</v>
      </c>
      <c r="O142" t="b">
        <f t="shared" si="1"/>
        <v>1</v>
      </c>
      <c r="P142" t="s">
        <v>35</v>
      </c>
    </row>
    <row r="143" ht="15.75" customHeight="1">
      <c r="A143" s="4">
        <v>4055.0</v>
      </c>
      <c r="B143" s="3" t="s">
        <v>3</v>
      </c>
      <c r="C143" t="s">
        <v>339</v>
      </c>
      <c r="D143" s="7" t="str">
        <f>HYPERLINK("https://data.humdata.org/dataset/daily-summaries-of-precipitation-indicators-for-dominican-republic","daily-summaries-of-precipitation-indicators-for-dominican-republic")</f>
        <v>daily-summaries-of-precipitation-indicators-for-dominican-republic</v>
      </c>
      <c r="E143" s="3" t="b">
        <v>0</v>
      </c>
      <c r="F143" t="s">
        <v>806</v>
      </c>
      <c r="G143" t="s">
        <v>807</v>
      </c>
      <c r="H143" t="s">
        <v>808</v>
      </c>
      <c r="I143" t="s">
        <v>809</v>
      </c>
      <c r="J143" t="s">
        <v>810</v>
      </c>
      <c r="K143" t="s">
        <v>811</v>
      </c>
      <c r="L143" t="s">
        <v>812</v>
      </c>
      <c r="M143" s="7" t="str">
        <f>HYPERLINK("https://app.quickcode.io/dataset/fhsehwp","fhsehwp")</f>
        <v>fhsehwp</v>
      </c>
      <c r="N143" t="s">
        <v>345</v>
      </c>
      <c r="O143" t="b">
        <f t="shared" si="1"/>
        <v>1</v>
      </c>
      <c r="P143" t="s">
        <v>346</v>
      </c>
    </row>
    <row r="144" ht="15.75" customHeight="1">
      <c r="A144" s="4">
        <v>2476.0</v>
      </c>
      <c r="B144" s="3" t="s">
        <v>5</v>
      </c>
      <c r="C144" t="s">
        <v>162</v>
      </c>
      <c r="D144" s="7" t="str">
        <f>HYPERLINK("https://data.humdata.org/dataset/total-expenditure-on-health-of-gdp","total-expenditure-on-health-of-gdp")</f>
        <v>total-expenditure-on-health-of-gdp</v>
      </c>
      <c r="E144" s="3" t="b">
        <v>0</v>
      </c>
      <c r="F144" t="s">
        <v>813</v>
      </c>
      <c r="G144" t="s">
        <v>757</v>
      </c>
      <c r="H144" t="s">
        <v>814</v>
      </c>
      <c r="I144" t="s">
        <v>815</v>
      </c>
      <c r="J144" t="s">
        <v>816</v>
      </c>
      <c r="K144" t="s">
        <v>783</v>
      </c>
      <c r="L144" t="s">
        <v>817</v>
      </c>
      <c r="M144" s="7" t="str">
        <f t="shared" ref="M144:M149" si="10">HYPERLINK("https://app.quickcode.io/dataset/gzk5p3z","gzk5p3z")</f>
        <v>gzk5p3z</v>
      </c>
      <c r="N144" t="s">
        <v>762</v>
      </c>
      <c r="O144" t="b">
        <f t="shared" si="1"/>
        <v>1</v>
      </c>
      <c r="P144" t="s">
        <v>763</v>
      </c>
    </row>
    <row r="145" ht="15.75" customHeight="1">
      <c r="A145" s="4">
        <v>2474.0</v>
      </c>
      <c r="B145" s="3" t="s">
        <v>5</v>
      </c>
      <c r="C145" t="s">
        <v>764</v>
      </c>
      <c r="D145" s="7" t="str">
        <f>HYPERLINK("https://data.humdata.org/dataset/population-in-severe-poverty-headcount","population-in-severe-poverty-headcount")</f>
        <v>population-in-severe-poverty-headcount</v>
      </c>
      <c r="E145" s="3" t="b">
        <v>0</v>
      </c>
      <c r="F145" t="s">
        <v>818</v>
      </c>
      <c r="G145" t="s">
        <v>757</v>
      </c>
      <c r="H145" t="s">
        <v>819</v>
      </c>
      <c r="I145" t="s">
        <v>820</v>
      </c>
      <c r="J145" t="s">
        <v>821</v>
      </c>
      <c r="K145" t="s">
        <v>783</v>
      </c>
      <c r="L145" t="s">
        <v>822</v>
      </c>
      <c r="M145" s="7" t="str">
        <f t="shared" si="10"/>
        <v>gzk5p3z</v>
      </c>
      <c r="N145" t="s">
        <v>762</v>
      </c>
      <c r="O145" t="b">
        <f t="shared" si="1"/>
        <v>1</v>
      </c>
      <c r="P145" t="s">
        <v>763</v>
      </c>
    </row>
    <row r="146" ht="15.75" customHeight="1">
      <c r="A146" s="4">
        <v>2469.0</v>
      </c>
      <c r="B146" s="3" t="s">
        <v>5</v>
      </c>
      <c r="C146" t="s">
        <v>764</v>
      </c>
      <c r="D146" s="7" t="str">
        <f>HYPERLINK("https://data.humdata.org/dataset/inequality-adjusted-hdi","inequality-adjusted-hdi")</f>
        <v>inequality-adjusted-hdi</v>
      </c>
      <c r="E146" s="3" t="b">
        <v>0</v>
      </c>
      <c r="F146" t="s">
        <v>823</v>
      </c>
      <c r="G146" t="s">
        <v>757</v>
      </c>
      <c r="H146" t="s">
        <v>824</v>
      </c>
      <c r="I146" t="s">
        <v>825</v>
      </c>
      <c r="J146" t="s">
        <v>826</v>
      </c>
      <c r="K146" t="s">
        <v>783</v>
      </c>
      <c r="L146" t="s">
        <v>827</v>
      </c>
      <c r="M146" s="7" t="str">
        <f t="shared" si="10"/>
        <v>gzk5p3z</v>
      </c>
      <c r="N146" t="s">
        <v>762</v>
      </c>
      <c r="O146" t="b">
        <f t="shared" si="1"/>
        <v>1</v>
      </c>
      <c r="P146" t="s">
        <v>763</v>
      </c>
    </row>
    <row r="147" ht="15.75" customHeight="1">
      <c r="A147" s="4">
        <v>2466.0</v>
      </c>
      <c r="B147" s="3" t="s">
        <v>5</v>
      </c>
      <c r="C147" t="s">
        <v>755</v>
      </c>
      <c r="D147" s="7" t="str">
        <f>HYPERLINK("https://data.humdata.org/dataset/human-development-index-hdi","human-development-index-hdi")</f>
        <v>human-development-index-hdi</v>
      </c>
      <c r="E147" s="3" t="b">
        <v>0</v>
      </c>
      <c r="F147" t="s">
        <v>828</v>
      </c>
      <c r="G147" t="s">
        <v>757</v>
      </c>
      <c r="H147" t="s">
        <v>829</v>
      </c>
      <c r="I147" t="s">
        <v>830</v>
      </c>
      <c r="J147" t="s">
        <v>831</v>
      </c>
      <c r="K147" t="s">
        <v>783</v>
      </c>
      <c r="L147" t="s">
        <v>832</v>
      </c>
      <c r="M147" s="7" t="str">
        <f t="shared" si="10"/>
        <v>gzk5p3z</v>
      </c>
      <c r="N147" t="s">
        <v>762</v>
      </c>
      <c r="O147" t="b">
        <f t="shared" si="1"/>
        <v>1</v>
      </c>
      <c r="P147" t="s">
        <v>763</v>
      </c>
    </row>
    <row r="148" ht="15.75" customHeight="1">
      <c r="A148" s="4">
        <v>2464.0</v>
      </c>
      <c r="B148" s="3" t="s">
        <v>5</v>
      </c>
      <c r="C148" t="s">
        <v>755</v>
      </c>
      <c r="D148" s="7" t="str">
        <f>HYPERLINK("https://data.humdata.org/dataset/health-index","health-index")</f>
        <v>health-index</v>
      </c>
      <c r="E148" s="3" t="b">
        <v>0</v>
      </c>
      <c r="F148" t="s">
        <v>833</v>
      </c>
      <c r="G148" t="s">
        <v>757</v>
      </c>
      <c r="H148" t="s">
        <v>834</v>
      </c>
      <c r="I148" t="s">
        <v>835</v>
      </c>
      <c r="J148" t="s">
        <v>836</v>
      </c>
      <c r="K148" t="s">
        <v>783</v>
      </c>
      <c r="L148" t="s">
        <v>837</v>
      </c>
      <c r="M148" s="7" t="str">
        <f t="shared" si="10"/>
        <v>gzk5p3z</v>
      </c>
      <c r="N148" t="s">
        <v>762</v>
      </c>
      <c r="O148" t="b">
        <f t="shared" si="1"/>
        <v>1</v>
      </c>
      <c r="P148" t="s">
        <v>763</v>
      </c>
    </row>
    <row r="149" ht="15.75" customHeight="1">
      <c r="A149" s="4">
        <v>2461.0</v>
      </c>
      <c r="B149" s="3" t="s">
        <v>5</v>
      </c>
      <c r="C149" t="s">
        <v>764</v>
      </c>
      <c r="D149" s="7" t="str">
        <f>HYPERLINK("https://data.humdata.org/dataset/gender-development-index-female-to-male-ratio-of-hdi","gender-development-index-female-to-male-ratio-of-hdi")</f>
        <v>gender-development-index-female-to-male-ratio-of-hdi</v>
      </c>
      <c r="E149" s="3" t="b">
        <v>0</v>
      </c>
      <c r="F149" t="s">
        <v>838</v>
      </c>
      <c r="G149" t="s">
        <v>757</v>
      </c>
      <c r="H149" t="s">
        <v>839</v>
      </c>
      <c r="I149" t="s">
        <v>840</v>
      </c>
      <c r="J149" t="s">
        <v>841</v>
      </c>
      <c r="K149" t="s">
        <v>783</v>
      </c>
      <c r="L149" t="s">
        <v>842</v>
      </c>
      <c r="M149" s="7" t="str">
        <f t="shared" si="10"/>
        <v>gzk5p3z</v>
      </c>
      <c r="N149" t="s">
        <v>762</v>
      </c>
      <c r="O149" t="b">
        <f t="shared" si="1"/>
        <v>1</v>
      </c>
      <c r="P149" t="s">
        <v>763</v>
      </c>
    </row>
    <row r="150" ht="15.75" customHeight="1">
      <c r="A150" s="4">
        <v>2258.0</v>
      </c>
      <c r="B150" s="3" t="s">
        <v>1</v>
      </c>
      <c r="C150" t="s">
        <v>843</v>
      </c>
      <c r="D150" s="7" t="str">
        <f>HYPERLINK("https://data.humdata.org/dataset/mvam-food-security-monitoring-databank","mvam-food-security-monitoring-databank")</f>
        <v>mvam-food-security-monitoring-databank</v>
      </c>
      <c r="E150" s="3" t="b">
        <v>0</v>
      </c>
      <c r="F150" t="s">
        <v>844</v>
      </c>
      <c r="G150" t="s">
        <v>262</v>
      </c>
      <c r="H150" t="s">
        <v>845</v>
      </c>
      <c r="I150" t="s">
        <v>846</v>
      </c>
      <c r="J150" t="s">
        <v>847</v>
      </c>
      <c r="K150" t="s">
        <v>24</v>
      </c>
      <c r="L150" t="s">
        <v>848</v>
      </c>
      <c r="M150" s="7" t="str">
        <f>HYPERLINK("https://app.quickcode.io/dataset/gfudhzb","gfudhzb")</f>
        <v>gfudhzb</v>
      </c>
      <c r="N150" t="s">
        <v>849</v>
      </c>
      <c r="O150" t="b">
        <f t="shared" si="1"/>
        <v>1</v>
      </c>
      <c r="P150" t="s">
        <v>850</v>
      </c>
    </row>
    <row r="151" ht="15.75" customHeight="1">
      <c r="A151" s="4">
        <v>1972.0</v>
      </c>
      <c r="B151" s="3" t="s">
        <v>4</v>
      </c>
      <c r="C151" t="s">
        <v>851</v>
      </c>
      <c r="D151" s="7" t="str">
        <f>HYPERLINK("https://data.humdata.org/dataset/afghanistan-2015-humanitarian-contributions","afghanistan-2015-humanitarian-contributions")</f>
        <v>afghanistan-2015-humanitarian-contributions</v>
      </c>
      <c r="E151" s="3" t="b">
        <v>0</v>
      </c>
      <c r="F151" t="s">
        <v>852</v>
      </c>
      <c r="G151" t="s">
        <v>57</v>
      </c>
      <c r="H151" t="s">
        <v>853</v>
      </c>
      <c r="I151" t="s">
        <v>854</v>
      </c>
      <c r="J151" t="s">
        <v>855</v>
      </c>
      <c r="K151" t="s">
        <v>24</v>
      </c>
      <c r="L151" t="s">
        <v>856</v>
      </c>
      <c r="M151" s="7" t="str">
        <f t="shared" ref="M151:M164" si="11">HYPERLINK("https://app.quickcode.io/dataset/mcu9bxo","mcu9bxo")</f>
        <v>mcu9bxo</v>
      </c>
      <c r="N151" t="s">
        <v>62</v>
      </c>
      <c r="O151" t="b">
        <f t="shared" si="1"/>
        <v>1</v>
      </c>
      <c r="P151" t="s">
        <v>63</v>
      </c>
    </row>
    <row r="152" ht="15.75" customHeight="1">
      <c r="A152" s="4">
        <v>1798.0</v>
      </c>
      <c r="B152" s="3" t="s">
        <v>4</v>
      </c>
      <c r="C152" t="s">
        <v>851</v>
      </c>
      <c r="D152" s="7" t="str">
        <f>HYPERLINK("https://data.humdata.org/dataset/cameroon-2015-humanitarian-contributions","cameroon-2015-humanitarian-contributions")</f>
        <v>cameroon-2015-humanitarian-contributions</v>
      </c>
      <c r="E152" s="3" t="b">
        <v>0</v>
      </c>
      <c r="F152" t="s">
        <v>857</v>
      </c>
      <c r="G152" t="s">
        <v>57</v>
      </c>
      <c r="H152" t="s">
        <v>858</v>
      </c>
      <c r="I152" t="s">
        <v>859</v>
      </c>
      <c r="J152" t="s">
        <v>860</v>
      </c>
      <c r="K152" t="s">
        <v>24</v>
      </c>
      <c r="L152" t="s">
        <v>861</v>
      </c>
      <c r="M152" s="7" t="str">
        <f t="shared" si="11"/>
        <v>mcu9bxo</v>
      </c>
      <c r="N152" t="s">
        <v>62</v>
      </c>
      <c r="O152" t="b">
        <f t="shared" si="1"/>
        <v>1</v>
      </c>
      <c r="P152" t="s">
        <v>63</v>
      </c>
    </row>
    <row r="153" ht="15.75" customHeight="1">
      <c r="A153" s="4">
        <v>1797.0</v>
      </c>
      <c r="B153" s="3" t="s">
        <v>4</v>
      </c>
      <c r="C153" t="s">
        <v>851</v>
      </c>
      <c r="D153" s="7" t="str">
        <f>HYPERLINK("https://data.humdata.org/dataset/nigeria-2015-humanitarian-contributions","nigeria-2015-humanitarian-contributions")</f>
        <v>nigeria-2015-humanitarian-contributions</v>
      </c>
      <c r="E153" s="3" t="b">
        <v>0</v>
      </c>
      <c r="F153" t="s">
        <v>862</v>
      </c>
      <c r="G153" t="s">
        <v>57</v>
      </c>
      <c r="H153" t="s">
        <v>863</v>
      </c>
      <c r="I153" t="s">
        <v>864</v>
      </c>
      <c r="J153" t="s">
        <v>865</v>
      </c>
      <c r="K153" t="s">
        <v>24</v>
      </c>
      <c r="L153" t="s">
        <v>866</v>
      </c>
      <c r="M153" s="7" t="str">
        <f t="shared" si="11"/>
        <v>mcu9bxo</v>
      </c>
      <c r="N153" t="s">
        <v>62</v>
      </c>
      <c r="O153" t="b">
        <f t="shared" si="1"/>
        <v>1</v>
      </c>
      <c r="P153" t="s">
        <v>63</v>
      </c>
    </row>
    <row r="154" ht="15.75" customHeight="1">
      <c r="A154" s="4">
        <v>1796.0</v>
      </c>
      <c r="B154" s="3" t="s">
        <v>4</v>
      </c>
      <c r="C154" t="s">
        <v>851</v>
      </c>
      <c r="D154" s="7" t="str">
        <f>HYPERLINK("https://data.humdata.org/dataset/mali-2015-humanitarian-contributions","mali-2015-humanitarian-contributions")</f>
        <v>mali-2015-humanitarian-contributions</v>
      </c>
      <c r="E154" s="3" t="b">
        <v>0</v>
      </c>
      <c r="F154" t="s">
        <v>867</v>
      </c>
      <c r="G154" t="s">
        <v>57</v>
      </c>
      <c r="H154" t="s">
        <v>868</v>
      </c>
      <c r="I154" t="s">
        <v>869</v>
      </c>
      <c r="J154" t="s">
        <v>870</v>
      </c>
      <c r="K154" t="s">
        <v>24</v>
      </c>
      <c r="L154" t="s">
        <v>871</v>
      </c>
      <c r="M154" s="7" t="str">
        <f t="shared" si="11"/>
        <v>mcu9bxo</v>
      </c>
      <c r="N154" t="s">
        <v>62</v>
      </c>
      <c r="O154" t="b">
        <f t="shared" si="1"/>
        <v>1</v>
      </c>
      <c r="P154" t="s">
        <v>63</v>
      </c>
    </row>
    <row r="155" ht="15.75" customHeight="1">
      <c r="A155" s="4">
        <v>1795.0</v>
      </c>
      <c r="B155" s="3" t="s">
        <v>4</v>
      </c>
      <c r="C155" t="s">
        <v>851</v>
      </c>
      <c r="D155" s="7" t="str">
        <f>HYPERLINK("https://data.humdata.org/dataset/chad-2015-humanitarian-contributions","chad-2015-humanitarian-contributions")</f>
        <v>chad-2015-humanitarian-contributions</v>
      </c>
      <c r="E155" s="3" t="b">
        <v>0</v>
      </c>
      <c r="F155" t="s">
        <v>872</v>
      </c>
      <c r="G155" t="s">
        <v>57</v>
      </c>
      <c r="H155" t="s">
        <v>873</v>
      </c>
      <c r="I155" t="s">
        <v>874</v>
      </c>
      <c r="J155" t="s">
        <v>875</v>
      </c>
      <c r="K155" t="s">
        <v>24</v>
      </c>
      <c r="L155" t="s">
        <v>876</v>
      </c>
      <c r="M155" s="7" t="str">
        <f t="shared" si="11"/>
        <v>mcu9bxo</v>
      </c>
      <c r="N155" t="s">
        <v>62</v>
      </c>
      <c r="O155" t="b">
        <f t="shared" si="1"/>
        <v>1</v>
      </c>
      <c r="P155" t="s">
        <v>63</v>
      </c>
    </row>
    <row r="156" ht="15.75" customHeight="1">
      <c r="A156" s="4">
        <v>1794.0</v>
      </c>
      <c r="B156" s="3" t="s">
        <v>4</v>
      </c>
      <c r="C156" t="s">
        <v>851</v>
      </c>
      <c r="D156" s="7" t="str">
        <f>HYPERLINK("https://data.humdata.org/dataset/ukraine-2015-humanitarian-contributions","ukraine-2015-humanitarian-contributions")</f>
        <v>ukraine-2015-humanitarian-contributions</v>
      </c>
      <c r="E156" s="3" t="b">
        <v>0</v>
      </c>
      <c r="F156" t="s">
        <v>877</v>
      </c>
      <c r="G156" t="s">
        <v>57</v>
      </c>
      <c r="H156" t="s">
        <v>878</v>
      </c>
      <c r="I156" t="s">
        <v>879</v>
      </c>
      <c r="J156" t="s">
        <v>880</v>
      </c>
      <c r="K156" t="s">
        <v>24</v>
      </c>
      <c r="L156" t="s">
        <v>881</v>
      </c>
      <c r="M156" s="7" t="str">
        <f t="shared" si="11"/>
        <v>mcu9bxo</v>
      </c>
      <c r="N156" t="s">
        <v>62</v>
      </c>
      <c r="O156" t="b">
        <f t="shared" si="1"/>
        <v>1</v>
      </c>
      <c r="P156" t="s">
        <v>63</v>
      </c>
    </row>
    <row r="157" ht="15.75" customHeight="1">
      <c r="A157" s="4">
        <v>1792.0</v>
      </c>
      <c r="B157" s="3" t="s">
        <v>4</v>
      </c>
      <c r="C157" t="s">
        <v>851</v>
      </c>
      <c r="D157" s="7" t="str">
        <f>HYPERLINK("https://data.humdata.org/dataset/central-african-republic-2015-humanitarian-contributions","central-african-republic-2015-humanitarian-contributions")</f>
        <v>central-african-republic-2015-humanitarian-contributions</v>
      </c>
      <c r="E157" s="3" t="b">
        <v>0</v>
      </c>
      <c r="F157" t="s">
        <v>882</v>
      </c>
      <c r="G157" t="s">
        <v>57</v>
      </c>
      <c r="H157" t="s">
        <v>883</v>
      </c>
      <c r="I157" t="s">
        <v>884</v>
      </c>
      <c r="J157" t="s">
        <v>885</v>
      </c>
      <c r="K157" t="s">
        <v>24</v>
      </c>
      <c r="L157" t="s">
        <v>886</v>
      </c>
      <c r="M157" s="7" t="str">
        <f t="shared" si="11"/>
        <v>mcu9bxo</v>
      </c>
      <c r="N157" t="s">
        <v>62</v>
      </c>
      <c r="O157" t="b">
        <f t="shared" si="1"/>
        <v>1</v>
      </c>
      <c r="P157" t="s">
        <v>63</v>
      </c>
    </row>
    <row r="158" ht="15.75" customHeight="1">
      <c r="A158" s="4">
        <v>1791.0</v>
      </c>
      <c r="B158" s="3" t="s">
        <v>4</v>
      </c>
      <c r="C158" t="s">
        <v>851</v>
      </c>
      <c r="D158" s="7" t="str">
        <f>HYPERLINK("https://data.humdata.org/dataset/somalia-2015-humanitarian-contributions","somalia-2015-humanitarian-contributions")</f>
        <v>somalia-2015-humanitarian-contributions</v>
      </c>
      <c r="E158" s="3" t="b">
        <v>0</v>
      </c>
      <c r="F158" t="s">
        <v>887</v>
      </c>
      <c r="G158" t="s">
        <v>57</v>
      </c>
      <c r="H158" t="s">
        <v>888</v>
      </c>
      <c r="I158" t="s">
        <v>889</v>
      </c>
      <c r="J158" t="s">
        <v>890</v>
      </c>
      <c r="K158" t="s">
        <v>24</v>
      </c>
      <c r="L158" t="s">
        <v>891</v>
      </c>
      <c r="M158" s="7" t="str">
        <f t="shared" si="11"/>
        <v>mcu9bxo</v>
      </c>
      <c r="N158" t="s">
        <v>62</v>
      </c>
      <c r="O158" t="b">
        <f t="shared" si="1"/>
        <v>1</v>
      </c>
      <c r="P158" t="s">
        <v>63</v>
      </c>
    </row>
    <row r="159" ht="15.75" customHeight="1">
      <c r="A159" s="4">
        <v>1790.0</v>
      </c>
      <c r="B159" s="3" t="s">
        <v>4</v>
      </c>
      <c r="C159" t="s">
        <v>851</v>
      </c>
      <c r="D159" s="7" t="str">
        <f>HYPERLINK("https://data.humdata.org/dataset/sudan-2015-humanitarian-contributions","sudan-2015-humanitarian-contributions")</f>
        <v>sudan-2015-humanitarian-contributions</v>
      </c>
      <c r="E159" s="3" t="b">
        <v>0</v>
      </c>
      <c r="F159" t="s">
        <v>892</v>
      </c>
      <c r="G159" t="s">
        <v>57</v>
      </c>
      <c r="H159" t="s">
        <v>893</v>
      </c>
      <c r="I159" t="s">
        <v>894</v>
      </c>
      <c r="J159" t="s">
        <v>895</v>
      </c>
      <c r="K159" t="s">
        <v>24</v>
      </c>
      <c r="L159" t="s">
        <v>896</v>
      </c>
      <c r="M159" s="7" t="str">
        <f t="shared" si="11"/>
        <v>mcu9bxo</v>
      </c>
      <c r="N159" t="s">
        <v>62</v>
      </c>
      <c r="O159" t="b">
        <f t="shared" si="1"/>
        <v>1</v>
      </c>
      <c r="P159" t="s">
        <v>63</v>
      </c>
    </row>
    <row r="160" ht="15.75" customHeight="1">
      <c r="A160" s="4">
        <v>1774.0</v>
      </c>
      <c r="B160" s="3" t="s">
        <v>4</v>
      </c>
      <c r="C160" t="s">
        <v>851</v>
      </c>
      <c r="D160" s="7" t="str">
        <f>HYPERLINK("https://data.humdata.org/dataset/democratic-republic-of-congo-2015-humanitarian-contributions","democratic-republic-of-congo-2015-humanitarian-contributions")</f>
        <v>democratic-republic-of-congo-2015-humanitarian-contributions</v>
      </c>
      <c r="E160" s="3" t="b">
        <v>0</v>
      </c>
      <c r="F160" t="s">
        <v>897</v>
      </c>
      <c r="G160" t="s">
        <v>57</v>
      </c>
      <c r="H160" t="s">
        <v>898</v>
      </c>
      <c r="I160" t="s">
        <v>899</v>
      </c>
      <c r="J160" t="s">
        <v>900</v>
      </c>
      <c r="K160" t="s">
        <v>24</v>
      </c>
      <c r="L160" t="s">
        <v>901</v>
      </c>
      <c r="M160" s="7" t="str">
        <f t="shared" si="11"/>
        <v>mcu9bxo</v>
      </c>
      <c r="N160" t="s">
        <v>62</v>
      </c>
      <c r="O160" t="b">
        <f t="shared" si="1"/>
        <v>1</v>
      </c>
      <c r="P160" t="s">
        <v>63</v>
      </c>
    </row>
    <row r="161" ht="15.75" customHeight="1">
      <c r="A161" s="4">
        <v>1769.0</v>
      </c>
      <c r="B161" s="3" t="s">
        <v>4</v>
      </c>
      <c r="C161" t="s">
        <v>851</v>
      </c>
      <c r="D161" s="7" t="str">
        <f>HYPERLINK("https://data.humdata.org/dataset/south-sudan-2015-humanitarian-contributions","south-sudan-2015-humanitarian-contributions")</f>
        <v>south-sudan-2015-humanitarian-contributions</v>
      </c>
      <c r="E161" s="3" t="b">
        <v>0</v>
      </c>
      <c r="F161" t="s">
        <v>902</v>
      </c>
      <c r="G161" t="s">
        <v>57</v>
      </c>
      <c r="H161" t="s">
        <v>903</v>
      </c>
      <c r="I161" t="s">
        <v>904</v>
      </c>
      <c r="J161" t="s">
        <v>905</v>
      </c>
      <c r="K161" t="s">
        <v>24</v>
      </c>
      <c r="L161" t="s">
        <v>906</v>
      </c>
      <c r="M161" s="7" t="str">
        <f t="shared" si="11"/>
        <v>mcu9bxo</v>
      </c>
      <c r="N161" t="s">
        <v>62</v>
      </c>
      <c r="O161" t="b">
        <f t="shared" si="1"/>
        <v>1</v>
      </c>
      <c r="P161" t="s">
        <v>63</v>
      </c>
    </row>
    <row r="162" ht="15.75" customHeight="1">
      <c r="A162" s="4">
        <v>1661.0</v>
      </c>
      <c r="B162" s="3" t="s">
        <v>4</v>
      </c>
      <c r="C162" t="s">
        <v>851</v>
      </c>
      <c r="D162" s="7" t="str">
        <f>HYPERLINK("https://data.humdata.org/dataset/occupied-palestinian-territory-2015-humanitarian-contributions","occupied-palestinian-territory-2015-humanitarian-contributions")</f>
        <v>occupied-palestinian-territory-2015-humanitarian-contributions</v>
      </c>
      <c r="E162" s="3" t="b">
        <v>0</v>
      </c>
      <c r="F162" t="s">
        <v>907</v>
      </c>
      <c r="G162" t="s">
        <v>57</v>
      </c>
      <c r="H162" t="s">
        <v>908</v>
      </c>
      <c r="I162" t="s">
        <v>909</v>
      </c>
      <c r="J162" t="s">
        <v>910</v>
      </c>
      <c r="K162" t="s">
        <v>24</v>
      </c>
      <c r="L162" t="s">
        <v>911</v>
      </c>
      <c r="M162" s="7" t="str">
        <f t="shared" si="11"/>
        <v>mcu9bxo</v>
      </c>
      <c r="N162" t="s">
        <v>62</v>
      </c>
      <c r="O162" t="b">
        <f t="shared" si="1"/>
        <v>1</v>
      </c>
      <c r="P162" t="s">
        <v>63</v>
      </c>
    </row>
    <row r="163" ht="15.75" customHeight="1">
      <c r="A163" s="4">
        <v>1660.0</v>
      </c>
      <c r="B163" s="3" t="s">
        <v>4</v>
      </c>
      <c r="C163" t="s">
        <v>851</v>
      </c>
      <c r="D163" s="7" t="str">
        <f>HYPERLINK("https://data.humdata.org/dataset/burkina-faso-2015-humanitarian-contributions","burkina-faso-2015-humanitarian-contributions")</f>
        <v>burkina-faso-2015-humanitarian-contributions</v>
      </c>
      <c r="E163" s="3" t="b">
        <v>0</v>
      </c>
      <c r="F163" t="s">
        <v>912</v>
      </c>
      <c r="G163" t="s">
        <v>57</v>
      </c>
      <c r="H163" t="s">
        <v>913</v>
      </c>
      <c r="I163" t="s">
        <v>914</v>
      </c>
      <c r="J163" t="s">
        <v>915</v>
      </c>
      <c r="K163" t="s">
        <v>24</v>
      </c>
      <c r="L163" t="s">
        <v>916</v>
      </c>
      <c r="M163" s="7" t="str">
        <f t="shared" si="11"/>
        <v>mcu9bxo</v>
      </c>
      <c r="N163" t="s">
        <v>62</v>
      </c>
      <c r="O163" t="b">
        <f t="shared" si="1"/>
        <v>1</v>
      </c>
      <c r="P163" t="s">
        <v>63</v>
      </c>
    </row>
    <row r="164" ht="15.75" customHeight="1">
      <c r="A164" s="4">
        <v>1634.0</v>
      </c>
      <c r="B164" s="3" t="s">
        <v>4</v>
      </c>
      <c r="C164" t="s">
        <v>851</v>
      </c>
      <c r="D164" s="7" t="str">
        <f>HYPERLINK("https://data.humdata.org/dataset/niger-2015-humanitarian-contributions","niger-2015-humanitarian-contributions")</f>
        <v>niger-2015-humanitarian-contributions</v>
      </c>
      <c r="E164" s="3" t="b">
        <v>0</v>
      </c>
      <c r="F164" t="s">
        <v>917</v>
      </c>
      <c r="G164" t="s">
        <v>57</v>
      </c>
      <c r="H164" t="s">
        <v>918</v>
      </c>
      <c r="I164" t="s">
        <v>919</v>
      </c>
      <c r="J164" t="s">
        <v>920</v>
      </c>
      <c r="K164" t="s">
        <v>24</v>
      </c>
      <c r="L164" t="s">
        <v>921</v>
      </c>
      <c r="M164" s="7" t="str">
        <f t="shared" si="11"/>
        <v>mcu9bxo</v>
      </c>
      <c r="N164" t="s">
        <v>62</v>
      </c>
      <c r="O164" t="b">
        <f t="shared" si="1"/>
        <v>1</v>
      </c>
      <c r="P164" t="s">
        <v>63</v>
      </c>
    </row>
    <row r="165" ht="15.75" customHeight="1">
      <c r="A165" s="4">
        <v>1543.0</v>
      </c>
      <c r="B165" s="3" t="s">
        <v>5</v>
      </c>
      <c r="D165" s="8" t="str">
        <f>HYPERLINK("https://data.humdata.org/dataset/cdxref-rw-datafromhdx","cdxref-rw-datafromhdx")</f>
        <v>cdxref-rw-datafromhdx</v>
      </c>
      <c r="E165" s="3" t="b">
        <v>1</v>
      </c>
      <c r="F165" t="s">
        <v>922</v>
      </c>
      <c r="G165" t="s">
        <v>923</v>
      </c>
      <c r="H165" t="s">
        <v>924</v>
      </c>
      <c r="I165" t="s">
        <v>925</v>
      </c>
      <c r="J165" t="s">
        <v>926</v>
      </c>
      <c r="K165" t="s">
        <v>927</v>
      </c>
      <c r="L165" t="s">
        <v>928</v>
      </c>
      <c r="M165" s="7" t="str">
        <f>HYPERLINK("https://app.quickcode.io/dataset/eyjkp6g","eyjkp6g")</f>
        <v>eyjkp6g</v>
      </c>
      <c r="N165" t="s">
        <v>929</v>
      </c>
      <c r="O165" t="b">
        <f t="shared" si="1"/>
        <v>1</v>
      </c>
      <c r="P165" t="s">
        <v>930</v>
      </c>
    </row>
    <row r="166" ht="15.75" customHeight="1">
      <c r="A166" s="4">
        <v>1285.0</v>
      </c>
      <c r="B166" s="3" t="s">
        <v>1</v>
      </c>
      <c r="C166" t="s">
        <v>931</v>
      </c>
      <c r="D166" s="7" t="str">
        <f>HYPERLINK("https://data.humdata.org/dataset/cerf-donor-contributions","cerf-donor-contributions")</f>
        <v>cerf-donor-contributions</v>
      </c>
      <c r="E166" s="3" t="b">
        <v>0</v>
      </c>
      <c r="F166" t="s">
        <v>932</v>
      </c>
      <c r="G166" t="s">
        <v>933</v>
      </c>
      <c r="H166" t="s">
        <v>934</v>
      </c>
      <c r="I166" t="s">
        <v>935</v>
      </c>
      <c r="J166" t="s">
        <v>936</v>
      </c>
      <c r="K166" t="s">
        <v>24</v>
      </c>
      <c r="L166" t="s">
        <v>937</v>
      </c>
      <c r="M166" s="7" t="str">
        <f>HYPERLINK("https://app.quickcode.io/dataset/rgnpwvq","rgnpwvq")</f>
        <v>rgnpwvq</v>
      </c>
      <c r="N166" t="s">
        <v>938</v>
      </c>
      <c r="O166" t="b">
        <f t="shared" si="1"/>
        <v>1</v>
      </c>
      <c r="P166" t="s">
        <v>939</v>
      </c>
    </row>
    <row r="167" ht="15.75" customHeight="1">
      <c r="A167" s="4">
        <v>732.0</v>
      </c>
      <c r="B167" s="3" t="s">
        <v>1</v>
      </c>
      <c r="C167" t="s">
        <v>940</v>
      </c>
      <c r="D167" s="7" t="str">
        <f>HYPERLINK("https://data.humdata.org/dataset/cerf-allocations","cerf-allocations")</f>
        <v>cerf-allocations</v>
      </c>
      <c r="E167" s="3" t="b">
        <v>0</v>
      </c>
      <c r="F167" t="s">
        <v>941</v>
      </c>
      <c r="G167" t="s">
        <v>933</v>
      </c>
      <c r="H167" t="s">
        <v>942</v>
      </c>
      <c r="I167" t="s">
        <v>943</v>
      </c>
      <c r="J167" t="s">
        <v>944</v>
      </c>
      <c r="K167" t="s">
        <v>24</v>
      </c>
      <c r="L167" t="s">
        <v>945</v>
      </c>
      <c r="M167" s="7" t="str">
        <f>HYPERLINK("https://app.quickcode.io/dataset/eqrbm0v","eqrbm0v")</f>
        <v>eqrbm0v</v>
      </c>
      <c r="N167" t="s">
        <v>946</v>
      </c>
      <c r="O167" t="b">
        <f t="shared" si="1"/>
        <v>1</v>
      </c>
      <c r="P167" t="s">
        <v>947</v>
      </c>
    </row>
    <row r="168" ht="15.75" customHeight="1">
      <c r="A168" s="4">
        <v>1.0</v>
      </c>
      <c r="B168" s="3" t="s">
        <v>1</v>
      </c>
      <c r="C168" t="s">
        <v>948</v>
      </c>
      <c r="D168" s="7" t="str">
        <f>HYPERLINK("https://data.humdata.org/dataset/reliefweb-crisis-app-data","reliefweb-crisis-app-data")</f>
        <v>reliefweb-crisis-app-data</v>
      </c>
      <c r="E168" s="3" t="b">
        <v>0</v>
      </c>
      <c r="F168" t="s">
        <v>949</v>
      </c>
      <c r="G168" t="s">
        <v>950</v>
      </c>
      <c r="H168" t="s">
        <v>951</v>
      </c>
      <c r="I168" t="s">
        <v>952</v>
      </c>
      <c r="J168" t="s">
        <v>926</v>
      </c>
      <c r="K168" t="s">
        <v>24</v>
      </c>
      <c r="L168" t="s">
        <v>953</v>
      </c>
      <c r="M168" s="7" t="str">
        <f>HYPERLINK("https://app.quickcode.io/dataset/eyjkp6g","eyjkp6g")</f>
        <v>eyjkp6g</v>
      </c>
      <c r="N168" t="s">
        <v>929</v>
      </c>
      <c r="O168" t="b">
        <f t="shared" si="1"/>
        <v>1</v>
      </c>
      <c r="P168" t="s">
        <v>930</v>
      </c>
    </row>
  </sheetData>
  <autoFilter ref="$A$1:$P$168"/>
  <dataValidations>
    <dataValidation type="list" allowBlank="1" sqref="B2:B168">
      <formula1>decision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3" t="s">
        <v>1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</sheetData>
  <drawing r:id="rId1"/>
</worksheet>
</file>